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r-srv-008\обмен\На сайт\"/>
    </mc:Choice>
  </mc:AlternateContent>
  <xr:revisionPtr revIDLastSave="0" documentId="13_ncr:1_{02B0E845-E7CE-4EC5-A860-4E24CD761AF6}" xr6:coauthVersionLast="47" xr6:coauthVersionMax="47" xr10:uidLastSave="{00000000-0000-0000-0000-000000000000}"/>
  <bookViews>
    <workbookView xWindow="8625" yWindow="3090" windowWidth="21420" windowHeight="11640" xr2:uid="{00000000-000D-0000-FFFF-FFFF00000000}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Лист1!$A$7:$CD$3715</definedName>
    <definedName name="_xlnm._FilterDatabase" localSheetId="1" hidden="1">Лист2!$A$5:$O$758</definedName>
    <definedName name="_xlnm._FilterDatabase" localSheetId="3" hidden="1">Лист4!$A$5:$WUI$3787</definedName>
    <definedName name="Z_C60E5BA6_A6E7_4E3A_AAB2_1E149F656BA0_.wvu.FilterData" localSheetId="0" hidden="1">Лист1!$A$7:$J$3715</definedName>
    <definedName name="Z_C60E5BA6_A6E7_4E3A_AAB2_1E149F656BA0_.wvu.PrintArea" localSheetId="0" hidden="1">Лист1!$A$1:$H$3715</definedName>
    <definedName name="Z_C60E5BA6_A6E7_4E3A_AAB2_1E149F656BA0_.wvu.PrintTitles" localSheetId="0" hidden="1">Лист1!$3:$7</definedName>
    <definedName name="Z_CFFFD976_7F67_4DB3_953E_F5646BB9D021_.wvu.FilterData" localSheetId="0" hidden="1">Лист1!$A$7:$J$3715</definedName>
    <definedName name="Z_CFFFD976_7F67_4DB3_953E_F5646BB9D021_.wvu.PrintArea" localSheetId="0" hidden="1">Лист1!$A$1:$H$3715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каи" localSheetId="0">#REF!</definedName>
    <definedName name="каи" localSheetId="3">#REF!</definedName>
    <definedName name="каи">#REF!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3" i="1" l="1"/>
  <c r="D173" i="1"/>
  <c r="I2788" i="1"/>
  <c r="I1151" i="1"/>
  <c r="I583" i="1"/>
  <c r="I1000" i="1"/>
  <c r="I1716" i="1"/>
  <c r="I1701" i="1"/>
  <c r="I241" i="1"/>
  <c r="I1610" i="1"/>
  <c r="D895" i="1"/>
  <c r="D896" i="1"/>
  <c r="I905" i="1"/>
  <c r="I890" i="1"/>
  <c r="I839" i="1"/>
  <c r="I143" i="1"/>
  <c r="I156" i="1" l="1"/>
  <c r="J1345" i="1"/>
  <c r="J3264" i="1"/>
  <c r="J3203" i="1"/>
  <c r="D3608" i="1"/>
  <c r="J3469" i="1"/>
  <c r="J3255" i="1"/>
  <c r="D3618" i="1"/>
  <c r="D3617" i="1"/>
  <c r="I3613" i="1"/>
  <c r="J3613" i="1" s="1"/>
  <c r="J3316" i="1"/>
  <c r="J3303" i="1"/>
  <c r="I2972" i="1"/>
  <c r="J2972" i="1" s="1"/>
  <c r="I2971" i="1"/>
  <c r="J2971" i="1" s="1"/>
  <c r="I2970" i="1"/>
  <c r="J2970" i="1" s="1"/>
  <c r="I2969" i="1"/>
  <c r="J2969" i="1" s="1"/>
  <c r="I2968" i="1"/>
  <c r="J2968" i="1" s="1"/>
  <c r="J2964" i="1"/>
  <c r="J2963" i="1"/>
  <c r="J2716" i="1"/>
  <c r="J2652" i="1"/>
  <c r="J2647" i="1"/>
  <c r="J2623" i="1"/>
  <c r="I2622" i="1"/>
  <c r="J2622" i="1" s="1"/>
  <c r="I1224" i="1"/>
  <c r="I681" i="1"/>
  <c r="J681" i="1" s="1"/>
  <c r="J2286" i="1"/>
  <c r="J2276" i="1"/>
  <c r="I2261" i="1"/>
  <c r="J2261" i="1" s="1"/>
  <c r="I1152" i="1"/>
  <c r="J1152" i="1" s="1"/>
  <c r="I1113" i="1"/>
  <c r="J1113" i="1" s="1"/>
  <c r="I1112" i="1"/>
  <c r="J1112" i="1" s="1"/>
  <c r="J1800" i="1"/>
  <c r="I1108" i="1"/>
  <c r="J1108" i="1" s="1"/>
  <c r="J1077" i="1"/>
  <c r="J553" i="1"/>
  <c r="J546" i="1"/>
  <c r="J483" i="1"/>
  <c r="J1756" i="1"/>
  <c r="I261" i="1"/>
  <c r="J1633" i="1"/>
  <c r="J1571" i="1"/>
  <c r="I1542" i="1"/>
  <c r="J1542" i="1" s="1"/>
  <c r="I1537" i="1"/>
  <c r="J1537" i="1" s="1"/>
  <c r="J147" i="1"/>
  <c r="I1406" i="1"/>
  <c r="J1406" i="1" s="1"/>
  <c r="J1443" i="1"/>
  <c r="J1441" i="1"/>
  <c r="J164" i="1"/>
  <c r="J163" i="1"/>
  <c r="J1381" i="1"/>
  <c r="I2004" i="1"/>
  <c r="J2004" i="1" s="1"/>
  <c r="I856" i="1"/>
  <c r="J856" i="1" s="1"/>
  <c r="J1953" i="1"/>
  <c r="J1952" i="1"/>
  <c r="J2552" i="1"/>
  <c r="J2507" i="1"/>
  <c r="J2505" i="1"/>
  <c r="J2482" i="1"/>
  <c r="I2479" i="1"/>
  <c r="J2479" i="1" s="1"/>
  <c r="I2478" i="1"/>
  <c r="J2478" i="1" s="1"/>
  <c r="I2476" i="1"/>
  <c r="J2476" i="1" s="1"/>
  <c r="I2473" i="1"/>
  <c r="J2473" i="1" s="1"/>
  <c r="I2456" i="1"/>
  <c r="J2456" i="1" s="1"/>
  <c r="I2444" i="1"/>
  <c r="J2444" i="1" s="1"/>
  <c r="I2439" i="1"/>
  <c r="J2439" i="1" s="1"/>
  <c r="I2437" i="1"/>
  <c r="J2437" i="1" s="1"/>
  <c r="I2436" i="1"/>
  <c r="J2436" i="1" s="1"/>
  <c r="I2435" i="1"/>
  <c r="J2435" i="1" s="1"/>
  <c r="J2423" i="1"/>
  <c r="J2421" i="1"/>
  <c r="I2419" i="1"/>
  <c r="J2419" i="1" s="1"/>
  <c r="J2405" i="1"/>
  <c r="I2377" i="1"/>
  <c r="J2377" i="1" s="1"/>
  <c r="I2333" i="1"/>
  <c r="J2333" i="1" s="1"/>
  <c r="J3351" i="1"/>
  <c r="J3350" i="1"/>
  <c r="J3346" i="1"/>
  <c r="J3315" i="1"/>
  <c r="J3311" i="1"/>
  <c r="J2848" i="1"/>
  <c r="J2824" i="1"/>
  <c r="J2818" i="1"/>
  <c r="J2676" i="1"/>
  <c r="J2667" i="1"/>
  <c r="J2654" i="1"/>
  <c r="J1219" i="1"/>
  <c r="J683" i="1"/>
  <c r="J1132" i="1"/>
  <c r="J1138" i="1"/>
  <c r="J1096" i="1"/>
  <c r="J1093" i="1"/>
  <c r="J1075" i="1"/>
  <c r="J563" i="1"/>
  <c r="I1882" i="1" l="1"/>
  <c r="J1882" i="1" s="1"/>
  <c r="J1742" i="1"/>
  <c r="I1012" i="1"/>
  <c r="J1012" i="1" s="1"/>
  <c r="I1312" i="1"/>
  <c r="J1312" i="1" s="1"/>
  <c r="J261" i="1"/>
  <c r="I260" i="1"/>
  <c r="J260" i="1" s="1"/>
  <c r="J1680" i="1"/>
  <c r="J931" i="1"/>
  <c r="J942" i="1"/>
  <c r="J940" i="1"/>
  <c r="J939" i="1"/>
  <c r="J230" i="1"/>
  <c r="J911" i="1"/>
  <c r="J840" i="1"/>
  <c r="J1489" i="1"/>
  <c r="J1426" i="1"/>
  <c r="J159" i="1"/>
  <c r="J745" i="1"/>
  <c r="J2021" i="1"/>
  <c r="J2007" i="1"/>
  <c r="I214" i="1"/>
  <c r="J214" i="1" s="1"/>
  <c r="I1954" i="1"/>
  <c r="J1954" i="1" s="1"/>
  <c r="J1324" i="1"/>
  <c r="J3194" i="1"/>
  <c r="J1224" i="1"/>
  <c r="J1100" i="1"/>
  <c r="J1754" i="1"/>
  <c r="J3443" i="1"/>
  <c r="J3441" i="1"/>
  <c r="I2857" i="1"/>
  <c r="J2857" i="1" s="1"/>
  <c r="I2853" i="1"/>
  <c r="J2853" i="1" s="1"/>
  <c r="I2851" i="1"/>
  <c r="J2851" i="1" s="1"/>
  <c r="I2840" i="1"/>
  <c r="J2840" i="1" s="1"/>
  <c r="I2837" i="1"/>
  <c r="J2837" i="1" s="1"/>
  <c r="J2836" i="1"/>
  <c r="J2834" i="1"/>
  <c r="I2819" i="1"/>
  <c r="J2819" i="1" s="1"/>
  <c r="J2817" i="1"/>
  <c r="I2180" i="1"/>
  <c r="J2180" i="1" s="1"/>
  <c r="I2156" i="1"/>
  <c r="J2156" i="1" s="1"/>
  <c r="C16" i="1" l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8" i="1"/>
  <c r="C687" i="1"/>
  <c r="C686" i="1"/>
  <c r="C685" i="1"/>
  <c r="C684" i="1"/>
  <c r="C683" i="1"/>
  <c r="C682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9" i="1"/>
  <c r="C10" i="1"/>
  <c r="C11" i="1"/>
  <c r="C12" i="1"/>
  <c r="C13" i="1"/>
  <c r="C14" i="1"/>
  <c r="I5076" i="1" l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D2571" i="1" l="1"/>
  <c r="D1187" i="1"/>
  <c r="D2057" i="1" l="1"/>
  <c r="D897" i="1" l="1"/>
  <c r="D2911" i="1"/>
  <c r="D3378" i="1"/>
  <c r="D3275" i="1"/>
  <c r="D3267" i="1"/>
  <c r="D3162" i="1"/>
  <c r="D3140" i="1"/>
  <c r="D3139" i="1"/>
  <c r="D3138" i="1"/>
  <c r="D3110" i="1"/>
  <c r="D3101" i="1"/>
  <c r="D3097" i="1"/>
  <c r="D3047" i="1"/>
  <c r="D2902" i="1"/>
  <c r="D2903" i="1"/>
  <c r="D2887" i="1"/>
  <c r="D2889" i="1"/>
  <c r="D3189" i="1" l="1"/>
  <c r="D3154" i="1"/>
  <c r="D3262" i="1"/>
  <c r="D3094" i="1"/>
  <c r="D3214" i="1"/>
  <c r="D3066" i="1"/>
  <c r="D3146" i="1"/>
  <c r="D3160" i="1"/>
  <c r="D3180" i="1"/>
  <c r="D3200" i="1"/>
  <c r="D3212" i="1"/>
  <c r="D3228" i="1"/>
  <c r="D3266" i="1"/>
  <c r="D2888" i="1"/>
  <c r="D3488" i="1" l="1"/>
  <c r="D3370" i="1" l="1"/>
  <c r="D3371" i="1"/>
  <c r="D3369" i="1"/>
  <c r="D3354" i="1"/>
  <c r="D3326" i="1"/>
  <c r="D3321" i="1"/>
  <c r="D3288" i="1"/>
  <c r="D9" i="1" l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7" i="1"/>
  <c r="D38" i="1"/>
  <c r="D39" i="1"/>
  <c r="D40" i="1"/>
  <c r="D41" i="1"/>
  <c r="D44" i="1"/>
  <c r="D45" i="1"/>
  <c r="D46" i="1"/>
  <c r="D47" i="1"/>
  <c r="D48" i="1"/>
  <c r="D49" i="1"/>
  <c r="D50" i="1"/>
  <c r="D51" i="1"/>
  <c r="D53" i="1"/>
  <c r="D54" i="1"/>
  <c r="D55" i="1"/>
  <c r="D56" i="1"/>
  <c r="D58" i="1"/>
  <c r="D59" i="1"/>
  <c r="D60" i="1"/>
  <c r="D61" i="1"/>
  <c r="D62" i="1"/>
  <c r="D63" i="1"/>
  <c r="D64" i="1"/>
  <c r="D67" i="1"/>
  <c r="D68" i="1"/>
  <c r="D69" i="1"/>
  <c r="D70" i="1"/>
  <c r="D71" i="1"/>
  <c r="D72" i="1"/>
  <c r="D73" i="1"/>
  <c r="D74" i="1"/>
  <c r="D75" i="1"/>
  <c r="D77" i="1"/>
  <c r="D78" i="1"/>
  <c r="D81" i="1"/>
  <c r="D82" i="1"/>
  <c r="D83" i="1"/>
  <c r="D84" i="1"/>
  <c r="D86" i="1"/>
  <c r="D88" i="1"/>
  <c r="D89" i="1"/>
  <c r="D90" i="1"/>
  <c r="D91" i="1"/>
  <c r="D92" i="1"/>
  <c r="D93" i="1"/>
  <c r="D94" i="1"/>
  <c r="D97" i="1"/>
  <c r="D99" i="1"/>
  <c r="D100" i="1"/>
  <c r="D101" i="1"/>
  <c r="D102" i="1"/>
  <c r="D103" i="1"/>
  <c r="D107" i="1"/>
  <c r="D108" i="1"/>
  <c r="D109" i="1"/>
  <c r="D110" i="1"/>
  <c r="D111" i="1"/>
  <c r="D112" i="1"/>
  <c r="D113" i="1"/>
  <c r="D114" i="1"/>
  <c r="D116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6" i="1"/>
  <c r="D137" i="1"/>
  <c r="D138" i="1"/>
  <c r="D139" i="1"/>
  <c r="D140" i="1"/>
  <c r="D142" i="1"/>
  <c r="D143" i="1"/>
  <c r="D144" i="1"/>
  <c r="D145" i="1"/>
  <c r="D146" i="1"/>
  <c r="D147" i="1"/>
  <c r="D148" i="1"/>
  <c r="D149" i="1"/>
  <c r="D150" i="1"/>
  <c r="D152" i="1"/>
  <c r="D153" i="1"/>
  <c r="D155" i="1"/>
  <c r="D156" i="1"/>
  <c r="D157" i="1"/>
  <c r="D158" i="1"/>
  <c r="D159" i="1"/>
  <c r="D160" i="1"/>
  <c r="D161" i="1"/>
  <c r="D162" i="1"/>
  <c r="D163" i="1"/>
  <c r="D164" i="1"/>
  <c r="D166" i="1"/>
  <c r="D168" i="1"/>
  <c r="D169" i="1"/>
  <c r="D170" i="1"/>
  <c r="D171" i="1"/>
  <c r="D172" i="1"/>
  <c r="D174" i="1"/>
  <c r="D175" i="1"/>
  <c r="D176" i="1"/>
  <c r="D177" i="1"/>
  <c r="D178" i="1"/>
  <c r="D179" i="1"/>
  <c r="D180" i="1"/>
  <c r="D181" i="1"/>
  <c r="D182" i="1"/>
  <c r="D183" i="1"/>
  <c r="D186" i="1"/>
  <c r="D188" i="1"/>
  <c r="D189" i="1"/>
  <c r="D191" i="1"/>
  <c r="D193" i="1"/>
  <c r="D195" i="1"/>
  <c r="D197" i="1"/>
  <c r="D198" i="1"/>
  <c r="D200" i="1"/>
  <c r="D207" i="1"/>
  <c r="D208" i="1"/>
  <c r="D209" i="1"/>
  <c r="D210" i="1"/>
  <c r="D211" i="1"/>
  <c r="D214" i="1"/>
  <c r="D216" i="1"/>
  <c r="D217" i="1"/>
  <c r="D218" i="1"/>
  <c r="D220" i="1"/>
  <c r="D221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3" i="1"/>
  <c r="D244" i="1"/>
  <c r="D246" i="1"/>
  <c r="D247" i="1"/>
  <c r="D248" i="1"/>
  <c r="D249" i="1"/>
  <c r="D250" i="1"/>
  <c r="D251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1" i="1"/>
  <c r="D292" i="1"/>
  <c r="D293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5" i="1"/>
  <c r="D336" i="1"/>
  <c r="D338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90" i="1"/>
  <c r="D391" i="1"/>
  <c r="D392" i="1"/>
  <c r="D393" i="1"/>
  <c r="D394" i="1"/>
  <c r="D395" i="1"/>
  <c r="D396" i="1"/>
  <c r="D397" i="1"/>
  <c r="D399" i="1"/>
  <c r="D400" i="1"/>
  <c r="D401" i="1"/>
  <c r="D403" i="1"/>
  <c r="D406" i="1"/>
  <c r="D407" i="1"/>
  <c r="D410" i="1"/>
  <c r="D411" i="1"/>
  <c r="D412" i="1"/>
  <c r="D415" i="1"/>
  <c r="D416" i="1"/>
  <c r="D417" i="1"/>
  <c r="D418" i="1"/>
  <c r="D419" i="1"/>
  <c r="D422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3" i="1"/>
  <c r="D444" i="1"/>
  <c r="D445" i="1"/>
  <c r="D448" i="1"/>
  <c r="D449" i="1"/>
  <c r="D450" i="1"/>
  <c r="D451" i="1"/>
  <c r="D452" i="1"/>
  <c r="D453" i="1"/>
  <c r="D454" i="1"/>
  <c r="D455" i="1"/>
  <c r="D457" i="1"/>
  <c r="D458" i="1"/>
  <c r="D459" i="1"/>
  <c r="D460" i="1"/>
  <c r="D461" i="1"/>
  <c r="D462" i="1"/>
  <c r="D463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80" i="1"/>
  <c r="D481" i="1"/>
  <c r="D482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10" i="1"/>
  <c r="D511" i="1"/>
  <c r="D512" i="1"/>
  <c r="D513" i="1"/>
  <c r="D514" i="1"/>
  <c r="D515" i="1"/>
  <c r="D516" i="1"/>
  <c r="D517" i="1"/>
  <c r="D518" i="1"/>
  <c r="D519" i="1"/>
  <c r="D520" i="1"/>
  <c r="D522" i="1"/>
  <c r="D523" i="1"/>
  <c r="D524" i="1"/>
  <c r="D525" i="1"/>
  <c r="D526" i="1"/>
  <c r="D529" i="1"/>
  <c r="D531" i="1"/>
  <c r="D532" i="1"/>
  <c r="D533" i="1"/>
  <c r="D534" i="1"/>
  <c r="D535" i="1"/>
  <c r="D536" i="1"/>
  <c r="D537" i="1"/>
  <c r="D539" i="1"/>
  <c r="D540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8" i="1"/>
  <c r="D559" i="1"/>
  <c r="D560" i="1"/>
  <c r="D561" i="1"/>
  <c r="D562" i="1"/>
  <c r="D563" i="1"/>
  <c r="D565" i="1"/>
  <c r="D566" i="1"/>
  <c r="D568" i="1"/>
  <c r="D569" i="1"/>
  <c r="D570" i="1"/>
  <c r="D571" i="1"/>
  <c r="D573" i="1"/>
  <c r="D574" i="1"/>
  <c r="D575" i="1"/>
  <c r="D576" i="1"/>
  <c r="D577" i="1"/>
  <c r="D578" i="1"/>
  <c r="D579" i="1"/>
  <c r="D581" i="1"/>
  <c r="D582" i="1"/>
  <c r="D583" i="1"/>
  <c r="D584" i="1"/>
  <c r="D585" i="1"/>
  <c r="D586" i="1"/>
  <c r="D587" i="1"/>
  <c r="D590" i="1"/>
  <c r="D591" i="1"/>
  <c r="D592" i="1"/>
  <c r="D593" i="1"/>
  <c r="D595" i="1"/>
  <c r="D597" i="1"/>
  <c r="D598" i="1"/>
  <c r="D599" i="1"/>
  <c r="D602" i="1"/>
  <c r="D603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8" i="1"/>
  <c r="D687" i="1"/>
  <c r="D686" i="1"/>
  <c r="D685" i="1"/>
  <c r="D684" i="1"/>
  <c r="D683" i="1"/>
  <c r="D682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20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8" i="1"/>
  <c r="D899" i="1"/>
  <c r="D900" i="1"/>
  <c r="D901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9" i="1"/>
  <c r="D980" i="1"/>
  <c r="D981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8" i="1"/>
  <c r="D1469" i="1"/>
  <c r="D1471" i="1"/>
  <c r="D1473" i="1"/>
  <c r="D1474" i="1"/>
  <c r="D1475" i="1"/>
  <c r="D1476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10" i="1"/>
  <c r="D1711" i="1"/>
  <c r="D1712" i="1"/>
  <c r="D1713" i="1"/>
  <c r="D1714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4" i="1"/>
  <c r="D1795" i="1"/>
  <c r="D1796" i="1"/>
  <c r="D1797" i="1"/>
  <c r="D1798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8" i="1"/>
  <c r="D1839" i="1"/>
  <c r="D1844" i="1"/>
  <c r="D1845" i="1"/>
  <c r="D1846" i="1"/>
  <c r="D1847" i="1"/>
  <c r="D1848" i="1"/>
  <c r="D1850" i="1"/>
  <c r="D1851" i="1"/>
  <c r="D1852" i="1"/>
  <c r="D1853" i="1"/>
  <c r="D1854" i="1"/>
  <c r="D1855" i="1"/>
  <c r="D1857" i="1"/>
  <c r="D1858" i="1"/>
  <c r="D1859" i="1"/>
  <c r="D1860" i="1"/>
  <c r="D1864" i="1"/>
  <c r="D1865" i="1"/>
  <c r="D1866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20" i="1"/>
  <c r="D1921" i="1"/>
  <c r="D1922" i="1"/>
  <c r="D1924" i="1"/>
  <c r="D1926" i="1"/>
  <c r="D1927" i="1"/>
  <c r="D1928" i="1"/>
  <c r="D1929" i="1"/>
  <c r="D1930" i="1"/>
  <c r="D1931" i="1"/>
  <c r="D1932" i="1"/>
  <c r="D1933" i="1"/>
  <c r="D1934" i="1"/>
  <c r="D1935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9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71" i="1"/>
  <c r="D2272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3" i="1"/>
  <c r="D2304" i="1"/>
  <c r="D2305" i="1"/>
  <c r="D2306" i="1"/>
  <c r="D2307" i="1"/>
  <c r="D2308" i="1"/>
  <c r="D2309" i="1"/>
  <c r="D2310" i="1"/>
  <c r="D2311" i="1"/>
  <c r="D2313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9" i="1"/>
  <c r="D2337" i="1"/>
  <c r="D2341" i="1"/>
  <c r="D2342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5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9" i="1"/>
  <c r="D2490" i="1"/>
  <c r="D2491" i="1"/>
  <c r="D2492" i="1"/>
  <c r="D2493" i="1"/>
  <c r="D2494" i="1"/>
  <c r="D2496" i="1"/>
  <c r="D2497" i="1"/>
  <c r="D2498" i="1"/>
  <c r="D2499" i="1"/>
  <c r="D2500" i="1"/>
  <c r="D2501" i="1"/>
  <c r="D2504" i="1"/>
  <c r="D2505" i="1"/>
  <c r="D2506" i="1"/>
  <c r="D2507" i="1"/>
  <c r="D2508" i="1"/>
  <c r="D2509" i="1"/>
  <c r="D2510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2" i="1"/>
  <c r="D2533" i="1"/>
  <c r="D2534" i="1"/>
  <c r="D2535" i="1"/>
  <c r="D2536" i="1"/>
  <c r="D2537" i="1"/>
  <c r="D2538" i="1"/>
  <c r="D2540" i="1"/>
  <c r="D2541" i="1"/>
  <c r="D2542" i="1"/>
  <c r="D2543" i="1"/>
  <c r="D2544" i="1"/>
  <c r="D2545" i="1"/>
  <c r="D2546" i="1"/>
  <c r="D2547" i="1"/>
  <c r="D2548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9" i="1"/>
  <c r="D2570" i="1"/>
  <c r="D2573" i="1"/>
  <c r="D2574" i="1"/>
  <c r="D2576" i="1"/>
  <c r="D2577" i="1"/>
  <c r="D2578" i="1"/>
  <c r="D2579" i="1"/>
  <c r="D2581" i="1"/>
  <c r="D2582" i="1"/>
  <c r="D2587" i="1"/>
  <c r="D2588" i="1"/>
  <c r="D2589" i="1"/>
  <c r="D2590" i="1"/>
  <c r="D2591" i="1"/>
  <c r="D2593" i="1"/>
  <c r="D2594" i="1"/>
  <c r="D2595" i="1"/>
  <c r="D2597" i="1"/>
  <c r="D2598" i="1"/>
  <c r="D2599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5" i="1"/>
  <c r="D2616" i="1"/>
  <c r="D2617" i="1"/>
  <c r="D2619" i="1"/>
  <c r="D2620" i="1"/>
  <c r="D2621" i="1"/>
  <c r="D2623" i="1"/>
  <c r="D2624" i="1"/>
  <c r="D2625" i="1"/>
  <c r="D2627" i="1"/>
  <c r="D2628" i="1"/>
  <c r="D2629" i="1"/>
  <c r="D2630" i="1"/>
  <c r="D2631" i="1"/>
  <c r="D2632" i="1"/>
  <c r="D2633" i="1"/>
  <c r="D2635" i="1"/>
  <c r="D2638" i="1"/>
  <c r="D2640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60" i="1"/>
  <c r="D2661" i="1"/>
  <c r="D2662" i="1"/>
  <c r="D2663" i="1"/>
  <c r="D2664" i="1"/>
  <c r="D2665" i="1"/>
  <c r="D2666" i="1"/>
  <c r="D2667" i="1"/>
  <c r="D2668" i="1"/>
  <c r="D2669" i="1"/>
  <c r="D2671" i="1"/>
  <c r="D2672" i="1"/>
  <c r="D2673" i="1"/>
  <c r="D2674" i="1"/>
  <c r="D2675" i="1"/>
  <c r="D2676" i="1"/>
  <c r="D2678" i="1"/>
  <c r="D2679" i="1"/>
  <c r="D2680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4" i="1"/>
  <c r="D2765" i="1"/>
  <c r="D2766" i="1"/>
  <c r="D2767" i="1"/>
  <c r="D2768" i="1"/>
  <c r="D2769" i="1"/>
  <c r="D2770" i="1"/>
  <c r="D2771" i="1"/>
  <c r="D2772" i="1"/>
  <c r="D2773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90" i="1"/>
  <c r="D2791" i="1"/>
  <c r="D2796" i="1"/>
  <c r="D2797" i="1"/>
  <c r="D2799" i="1"/>
  <c r="D2801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8" i="1"/>
  <c r="D2879" i="1"/>
  <c r="D2880" i="1"/>
  <c r="D2881" i="1"/>
  <c r="D2883" i="1"/>
  <c r="D2884" i="1"/>
  <c r="D2885" i="1"/>
  <c r="D2886" i="1"/>
  <c r="D2890" i="1"/>
  <c r="D2891" i="1"/>
  <c r="D2892" i="1"/>
  <c r="D2893" i="1"/>
  <c r="D2894" i="1"/>
  <c r="D2896" i="1"/>
  <c r="D2898" i="1"/>
  <c r="D2899" i="1"/>
  <c r="D2900" i="1"/>
  <c r="D2901" i="1"/>
  <c r="D2904" i="1"/>
  <c r="D2905" i="1"/>
  <c r="D2906" i="1"/>
  <c r="D2907" i="1"/>
  <c r="D2908" i="1"/>
  <c r="D2909" i="1"/>
  <c r="D2910" i="1"/>
  <c r="D2912" i="1"/>
  <c r="D2913" i="1"/>
  <c r="D2914" i="1"/>
  <c r="D2915" i="1"/>
  <c r="D2916" i="1"/>
  <c r="D2917" i="1"/>
  <c r="D2918" i="1"/>
  <c r="D2920" i="1"/>
  <c r="D2921" i="1"/>
  <c r="D2922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5" i="1"/>
  <c r="D3096" i="1"/>
  <c r="D3098" i="1"/>
  <c r="D3099" i="1"/>
  <c r="D3100" i="1"/>
  <c r="D3102" i="1"/>
  <c r="D3103" i="1"/>
  <c r="D3104" i="1"/>
  <c r="D3105" i="1"/>
  <c r="D3106" i="1"/>
  <c r="D3107" i="1"/>
  <c r="D3108" i="1"/>
  <c r="D3109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41" i="1"/>
  <c r="D3142" i="1"/>
  <c r="D3143" i="1"/>
  <c r="D3144" i="1"/>
  <c r="D3145" i="1"/>
  <c r="D3147" i="1"/>
  <c r="D3148" i="1"/>
  <c r="D3149" i="1"/>
  <c r="D3150" i="1"/>
  <c r="D3151" i="1"/>
  <c r="D3152" i="1"/>
  <c r="D3153" i="1"/>
  <c r="D3155" i="1"/>
  <c r="D3156" i="1"/>
  <c r="D3157" i="1"/>
  <c r="D3158" i="1"/>
  <c r="D3159" i="1"/>
  <c r="D3161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1" i="1"/>
  <c r="D3182" i="1"/>
  <c r="D3183" i="1"/>
  <c r="D3184" i="1"/>
  <c r="D3185" i="1"/>
  <c r="D3186" i="1"/>
  <c r="D3187" i="1"/>
  <c r="D3188" i="1"/>
  <c r="D3190" i="1"/>
  <c r="D3191" i="1"/>
  <c r="D3192" i="1"/>
  <c r="D3193" i="1"/>
  <c r="D3194" i="1"/>
  <c r="D3195" i="1"/>
  <c r="D3196" i="1"/>
  <c r="D3197" i="1"/>
  <c r="D3198" i="1"/>
  <c r="D3199" i="1"/>
  <c r="D3201" i="1"/>
  <c r="D3202" i="1"/>
  <c r="D3203" i="1"/>
  <c r="D3204" i="1"/>
  <c r="D3205" i="1"/>
  <c r="D3206" i="1"/>
  <c r="D3207" i="1"/>
  <c r="D3208" i="1"/>
  <c r="D3209" i="1"/>
  <c r="D3210" i="1"/>
  <c r="D3211" i="1"/>
  <c r="D3213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3" i="1"/>
  <c r="D3264" i="1"/>
  <c r="D3265" i="1"/>
  <c r="D3268" i="1"/>
  <c r="D3269" i="1"/>
  <c r="D3270" i="1"/>
  <c r="D3271" i="1"/>
  <c r="D3272" i="1"/>
  <c r="D3273" i="1"/>
  <c r="D3274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2" i="1"/>
  <c r="D3323" i="1"/>
  <c r="D3324" i="1"/>
  <c r="D3325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72" i="1"/>
  <c r="D3373" i="1"/>
  <c r="D3374" i="1"/>
  <c r="D3375" i="1"/>
  <c r="D3376" i="1"/>
  <c r="D3377" i="1"/>
  <c r="D3379" i="1"/>
  <c r="D3380" i="1"/>
  <c r="D3381" i="1"/>
  <c r="D3382" i="1"/>
  <c r="D3383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9" i="1"/>
  <c r="D3610" i="1"/>
  <c r="D3611" i="1"/>
  <c r="D3612" i="1"/>
  <c r="D3613" i="1"/>
  <c r="D3614" i="1"/>
  <c r="D3615" i="1"/>
  <c r="D3616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C8" i="1" l="1"/>
  <c r="C15" i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КСЕНИЯ БОНДАРЕВА</author>
  </authors>
  <commentList>
    <comment ref="B7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КСЕНИЯ БОНДАРЕВА:</t>
        </r>
        <r>
          <rPr>
            <sz val="9"/>
            <color indexed="81"/>
            <rFont val="Tahoma"/>
            <family val="2"/>
            <charset val="204"/>
          </rPr>
          <t xml:space="preserve">
гвс+хвс</t>
        </r>
      </text>
    </comment>
  </commentList>
</comments>
</file>

<file path=xl/sharedStrings.xml><?xml version="1.0" encoding="utf-8"?>
<sst xmlns="http://schemas.openxmlformats.org/spreadsheetml/2006/main" count="15742" uniqueCount="4050">
  <si>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</si>
  <si>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</si>
  <si>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</si>
  <si>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</si>
  <si>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</si>
  <si>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</si>
  <si>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</si>
  <si>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</si>
  <si>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</si>
  <si>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</si>
  <si>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</si>
  <si>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</si>
  <si>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</si>
  <si>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</si>
  <si>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</si>
  <si>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</si>
  <si>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</si>
  <si>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</si>
  <si>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</si>
  <si>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</si>
  <si>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</si>
  <si>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</si>
  <si>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</si>
  <si>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</si>
  <si>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</si>
  <si>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</si>
  <si>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</si>
  <si>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</si>
  <si>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</si>
  <si>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</si>
  <si>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</si>
  <si>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</si>
  <si>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</si>
  <si>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</si>
  <si>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</si>
  <si>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</si>
  <si>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</si>
  <si>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</si>
  <si>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</si>
  <si>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</si>
  <si>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</si>
  <si>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</si>
  <si>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</si>
  <si>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</si>
  <si>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</si>
  <si>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</si>
  <si>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</si>
  <si>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</si>
  <si>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</si>
  <si>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</si>
  <si>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</si>
  <si>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</si>
  <si>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</si>
  <si>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</si>
  <si>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</si>
  <si>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</si>
  <si>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</si>
  <si>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</si>
  <si>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</si>
  <si>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водоснабжения</t>
  </si>
  <si>
    <t>Ремонт фасада</t>
  </si>
  <si>
    <t xml:space="preserve">Населенный пункт </t>
  </si>
  <si>
    <t>г. Астрахань</t>
  </si>
  <si>
    <t>Населенный пункт</t>
  </si>
  <si>
    <t>Ахтубинский район, п. Верхний Баскунчак</t>
  </si>
  <si>
    <t>Камызякский район, г. Камызяк</t>
  </si>
  <si>
    <t>Камызякский район, п. Азовский</t>
  </si>
  <si>
    <t>Наримановский район, г. Нариманов</t>
  </si>
  <si>
    <t>Наримановский район, п. Буруны</t>
  </si>
  <si>
    <t>Наримановский район, п. Рычанский</t>
  </si>
  <si>
    <t>Наримановский район, п. Тинаки 2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</si>
  <si>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</si>
  <si>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</si>
  <si>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</si>
  <si>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</si>
  <si>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</si>
  <si>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</si>
  <si>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Харабалинский район, г. Харабали</t>
  </si>
  <si>
    <t>г.Астрахань, ул. Яблочкова / ул. Маркина, 22/44</t>
  </si>
  <si>
    <t>г.Астрахань, ул. Кр.Набережная, 231 литер А</t>
  </si>
  <si>
    <t>Ремонт внутридомовых инженерных систем водоснабжения (ГВС)</t>
  </si>
  <si>
    <t>Стоимость работ и услуг по капитальномуремонту, руб.</t>
  </si>
  <si>
    <t>-, г. Знаменск</t>
  </si>
  <si>
    <t>г.Астрахань, ул. Б.Хмельницкого, 2,корп. 5</t>
  </si>
  <si>
    <t>г.Астрахань, ул. Калинина/ул. Кр.Набережная, 30/60 литер А</t>
  </si>
  <si>
    <t>г. Знаменск, ул. Вознюка, 11</t>
  </si>
  <si>
    <t>г. Знаменск, ул. Комсомольская, 20</t>
  </si>
  <si>
    <t>г. Знаменск, ул. Ленина, 15</t>
  </si>
  <si>
    <t>г.Астрахань, ул. Алексеева/ул. Азизбекова, 12/6</t>
  </si>
  <si>
    <t>г.Астрахань, ул. Николая Ветошникова, 64</t>
  </si>
  <si>
    <t>г.Астрахань, ул. Савушкина, 46</t>
  </si>
  <si>
    <t>г.Астрахань, ул. Татищева, 56б</t>
  </si>
  <si>
    <t>г.Астрахань, ул. Татищева, корп.27</t>
  </si>
  <si>
    <t>г.Астрахань, ул. Эспланадная, 38 литер А</t>
  </si>
  <si>
    <t>р. п. Кировский, ул. Народная, 10</t>
  </si>
  <si>
    <t>с. Чаган, ул. Ленина, 3</t>
  </si>
  <si>
    <t>с. Николаевка, ул. Советская, 1</t>
  </si>
  <si>
    <t>г. Знаменск, ул. Ленина, 17</t>
  </si>
  <si>
    <t>г. Знаменск, ул. Ленина, 19</t>
  </si>
  <si>
    <t>г. Знаменск, ул. Ленина, 20</t>
  </si>
  <si>
    <t>г. Знаменск, ул. Маршала Жукова, 1</t>
  </si>
  <si>
    <t>г. Знаменск, ул. Маршала Жукова, 5</t>
  </si>
  <si>
    <t>г.Астрахань, ул. Ген.Епишева, 16</t>
  </si>
  <si>
    <t>г.Ахтубинск, ул. Агурина, 4</t>
  </si>
  <si>
    <t>г.Ахтубинск, ул. Волгоградская, 69</t>
  </si>
  <si>
    <t>р. п. Верхний Баскунчак, ул. Советская, 16</t>
  </si>
  <si>
    <t>р. п. Верхний Баскунчак, ул. Советская, 18</t>
  </si>
  <si>
    <t>с. Красный Яр, ул. Ворошилова, 16</t>
  </si>
  <si>
    <t>с. Мумра, ул. Дудкина, 3</t>
  </si>
  <si>
    <t>с.Бахтемир, ул.70 лет Октября, 1</t>
  </si>
  <si>
    <t>г.Астрахань, ул. Немова, 22а</t>
  </si>
  <si>
    <t>г.Астрахань, пер. Девятый, 13</t>
  </si>
  <si>
    <t>г.Астрахань, ул. 4-я Зеленгинская, 39</t>
  </si>
  <si>
    <t>г.Астрахань, ул. Азизбекова, 10</t>
  </si>
  <si>
    <t xml:space="preserve">Ремонт фундамента многоквартирного дома </t>
  </si>
  <si>
    <t>г.Астрахань, ул. Б.Хмельницкого, 11,корп. 3</t>
  </si>
  <si>
    <t>г.Астрахань, ул. Коммунистическая, 68</t>
  </si>
  <si>
    <t>г.Астрахань, ул. Кр.Набережная, 231,корп. 1 литер А</t>
  </si>
  <si>
    <t>г.Астрахань, ул. Н.Островского, 66,корп. 1</t>
  </si>
  <si>
    <t>г.Астрахань, ул. Наб.Казачьего ерика, 147</t>
  </si>
  <si>
    <t>г.Астрахань, ул. С.Перовской, 71</t>
  </si>
  <si>
    <t>г.Астрахань, ул. Сун Ят-Сена, 43а</t>
  </si>
  <si>
    <t>р. п. Волго - Каспийский, ул. Набережная, 18</t>
  </si>
  <si>
    <t>с. Чаган, ул. Ленина, 11, литер А</t>
  </si>
  <si>
    <t>с. Чаган, ул. Ленина, 2</t>
  </si>
  <si>
    <t>г.Ахтубинск, ул. Волгоградская, 75</t>
  </si>
  <si>
    <t>г. Знаменск, ул. Комсомольская, 4, литер А</t>
  </si>
  <si>
    <t>г. Знаменск, ул. Комсомольская, 6, литер А</t>
  </si>
  <si>
    <t>г. Знаменск, ул. Ленина, 26</t>
  </si>
  <si>
    <t>г. Знаменск, ул. Маршала Жукова, 2</t>
  </si>
  <si>
    <t>г. Знаменск, ул. Маршала Жукова, 4</t>
  </si>
  <si>
    <t>г. Знаменск, ул. Черняховского, 7</t>
  </si>
  <si>
    <t>г.Астрахань, ул. Немова, 24б</t>
  </si>
  <si>
    <t xml:space="preserve">Ремонт фасада </t>
  </si>
  <si>
    <t>г.Астрахань, ул. Рылеева, 32 литер А</t>
  </si>
  <si>
    <t>г.Астрахань, ул. Ст. Разина, 17</t>
  </si>
  <si>
    <t>г.Астрахань, ул. Сун Ят-Сена, 41а</t>
  </si>
  <si>
    <t>г. Знаменск, ул. Островского, 6</t>
  </si>
  <si>
    <t>р. п. Верхний Баскунчак, ул. Советская, 24</t>
  </si>
  <si>
    <t>р. п. Верхний Баскунчак, ул. Советская, 26</t>
  </si>
  <si>
    <t>р. п. Верхний Баскунчак, ул. Советская, 28</t>
  </si>
  <si>
    <t>р. п. Кировский, ул. Народная, 13</t>
  </si>
  <si>
    <t>г.Астрахань, ул. Шелгунова/ул. Эспланадная, 10/34 литер А</t>
  </si>
  <si>
    <t>г. Знаменск, проспект 9 Мая, 27</t>
  </si>
  <si>
    <t>Установка коллективных (общедомовых) приборов учета потребления тепловой энергии</t>
  </si>
  <si>
    <t>г. Знаменск, ул. Ленина, 40</t>
  </si>
  <si>
    <t>г.Астрахань, пл. Заводская, 41</t>
  </si>
  <si>
    <t>г.Астрахань, пл. Заводская, 42</t>
  </si>
  <si>
    <t>г.Астрахань, пл. Заводская, 43</t>
  </si>
  <si>
    <t>г.Астрахань, ул. 1-я Железнодорожная, 22</t>
  </si>
  <si>
    <t>г. Знаменск, ул. Мира, 4</t>
  </si>
  <si>
    <t>г.Астрахань, ул. Б.Алексеева, 63,корп.1 литер А</t>
  </si>
  <si>
    <t>г.Астрахань, ул. Б.Хмельницкого, 8</t>
  </si>
  <si>
    <t>г.Астрахань, ул. Батайская, 23</t>
  </si>
  <si>
    <t>г.Астрахань, ул. Боевая, 75</t>
  </si>
  <si>
    <t>г.Астрахань, ул. Боевая, 77</t>
  </si>
  <si>
    <t>г.Астрахань, ул. Зеленая, 68а</t>
  </si>
  <si>
    <t>г.Астрахань, ул. Немова, 10</t>
  </si>
  <si>
    <t>г.Астрахань, ул. С.Перовской, 101/11</t>
  </si>
  <si>
    <t>г.Астрахань, ул. С.Перовской, 103/21 литер А</t>
  </si>
  <si>
    <t>г.Астрахань, ул. Ст.Здоровцева, 10</t>
  </si>
  <si>
    <t>г.Астрахань, ул. Строителей, 4</t>
  </si>
  <si>
    <t>г.Астрахань, ул. Татищева, 56а</t>
  </si>
  <si>
    <t xml:space="preserve">Ремонт крыши </t>
  </si>
  <si>
    <t>г.Астрахань, ул. Яблочкова, 27/1</t>
  </si>
  <si>
    <t>г.Ахтубинск, ул. Волгоградская, 17а</t>
  </si>
  <si>
    <t>г.Ахтубинск, ул. Рухлядко, 1</t>
  </si>
  <si>
    <t>г.Нариманов,ул. Астраханская, 10</t>
  </si>
  <si>
    <t>г.Нариманов,ул. Астраханская, 8</t>
  </si>
  <si>
    <t>г.Нариманов,ул. Спортивная, 3</t>
  </si>
  <si>
    <t>р. п. Верхний Баскунчак, ул. Мира, 19</t>
  </si>
  <si>
    <t>р. п. Верхний Баскунчак, ул. Мира, 17</t>
  </si>
  <si>
    <t>р. п. Волго - Каспийский, ул. Гоголя , 3</t>
  </si>
  <si>
    <t>р.п. Красные Баррикады, ул. Первомайская, 11</t>
  </si>
  <si>
    <t>г. Нариманов, ул. Астраханская, 11</t>
  </si>
  <si>
    <t>г. Нариманов, ул. Волгоградская, 6</t>
  </si>
  <si>
    <t>г. Нариманов, ул. Волжская, 9</t>
  </si>
  <si>
    <t>г. Нариманов, ул. Центральная, 19а</t>
  </si>
  <si>
    <t xml:space="preserve">Ремонт или замена лифтового оборудования, признанного непригодным для эксплуатации </t>
  </si>
  <si>
    <t>г. Астрахань, ул. Курская, 80</t>
  </si>
  <si>
    <t>г. Астрахань, ул. Савушкина, 48</t>
  </si>
  <si>
    <t>г. Ахтубинск, ул. Финогенова, 11</t>
  </si>
  <si>
    <t xml:space="preserve">Всего                                     </t>
  </si>
  <si>
    <t>УТВЕРЖДЕНА                                                
приказом Министерства строительства
и жилищно-коммунального хозяйства
Российской Федерации
от 30 декабря 2015 г. N 965/пр
(в ред. Приказа Минстроя РФ от 08.02.2017 N 71/пр)</t>
  </si>
  <si>
    <t xml:space="preserve">задолженность </t>
  </si>
  <si>
    <t>аванс             (переплата)</t>
  </si>
  <si>
    <t>Валерии Барсовой ул., д.12</t>
  </si>
  <si>
    <t>Валерии Барсовой ул., д.12, к.1</t>
  </si>
  <si>
    <t>Валерии Барсовой ул., д.12, к.2</t>
  </si>
  <si>
    <t>Валерии Барсовой ул., д.15, к.2</t>
  </si>
  <si>
    <t>Валерии Барсовой ул., д.15, к.4</t>
  </si>
  <si>
    <t>Валерии Барсовой ул., д.17</t>
  </si>
  <si>
    <t>Валерии Барсовой ул., д.17, к.1</t>
  </si>
  <si>
    <t>Валерии Барсовой ул., д.2</t>
  </si>
  <si>
    <t>Валерии Барсовой ул., д.8</t>
  </si>
  <si>
    <t>Генерала Герасименко ул., д.6, к.1</t>
  </si>
  <si>
    <t>Генерала Герасименко ул., д.6, к.2</t>
  </si>
  <si>
    <t>Генерала Герасименко ул., д.6, к.3</t>
  </si>
  <si>
    <t>Генерала Герасименко ул., д.8, к.1</t>
  </si>
  <si>
    <t>Михаила Луконина ул., д.11</t>
  </si>
  <si>
    <t>Набережная Приволжского затона ул., д.14, к.2</t>
  </si>
  <si>
    <t>Набережная Приволжского затона ул., д.16, к.1</t>
  </si>
  <si>
    <t>Набережная Приволжского затона ул., д.16, к.2</t>
  </si>
  <si>
    <t>Набережная Приволжского затона ул., д.17, к.2</t>
  </si>
  <si>
    <t>Набережная Приволжского затона ул., д.18</t>
  </si>
  <si>
    <t>Набережная Приволжского затона ул., д.18И</t>
  </si>
  <si>
    <t>Набережная Приволжского затона ул., д.18К</t>
  </si>
  <si>
    <t>Набережная Приволжского затона ул., д.18Л</t>
  </si>
  <si>
    <t>Набережная Приволжского затона ул., д.34</t>
  </si>
  <si>
    <t>Набережная Приволжского затона ул., д.36</t>
  </si>
  <si>
    <t>пер. Березовский, д.13</t>
  </si>
  <si>
    <t>пер. Березовский, д.17</t>
  </si>
  <si>
    <t>пер. Березовский, д.18</t>
  </si>
  <si>
    <t>пер. Березовский, д.7</t>
  </si>
  <si>
    <t>пер. Зои Космодемьянской, д.2А</t>
  </si>
  <si>
    <t>пер. Пионерский, д.13</t>
  </si>
  <si>
    <t>пер. Театральный, д.2/8</t>
  </si>
  <si>
    <t>пер. Театральный, д.3</t>
  </si>
  <si>
    <t>пер. Тихий, д.2/31</t>
  </si>
  <si>
    <t>пер. Тихий, д.6</t>
  </si>
  <si>
    <t>пер. Щекина, д.9</t>
  </si>
  <si>
    <t>пер. Щепной, д.7</t>
  </si>
  <si>
    <t>пл Заводская, д.33</t>
  </si>
  <si>
    <t>пл Карла Маркса, д.1</t>
  </si>
  <si>
    <t>пл Карла Маркса, д.21</t>
  </si>
  <si>
    <t>пл Карла Маркса, д.23</t>
  </si>
  <si>
    <t>пл Карла Маркса, д.3</t>
  </si>
  <si>
    <t>пл Карла Маркса, д.33, к.1</t>
  </si>
  <si>
    <t>пл Карла Маркса, д.5</t>
  </si>
  <si>
    <t>пл Ленина, д.10</t>
  </si>
  <si>
    <t>пл Ленина, д.12</t>
  </si>
  <si>
    <t>пл Ленина, д.14</t>
  </si>
  <si>
    <t>пл Ленина, д.2</t>
  </si>
  <si>
    <t>пл Ленина, д.6</t>
  </si>
  <si>
    <t>пл Ленина, д.8</t>
  </si>
  <si>
    <t>пл Шаумяна, д.13</t>
  </si>
  <si>
    <t>пл Шаумяна, д.15</t>
  </si>
  <si>
    <t>пл Шаумяна, д.16</t>
  </si>
  <si>
    <t>пл Шаумяна, д.18</t>
  </si>
  <si>
    <t>пл Шаумяна, д.28</t>
  </si>
  <si>
    <t>пл Шаумяна, д.3</t>
  </si>
  <si>
    <t>пл Шаумяна, д.30</t>
  </si>
  <si>
    <t>ул.  Всеволода Ноздрина, д.60</t>
  </si>
  <si>
    <t>ул.  Всеволода Ноздрина, д.67</t>
  </si>
  <si>
    <t>ул. 11-й Красной Армии, д.13, к.1</t>
  </si>
  <si>
    <t>ул. 11-й Красной Армии, д.15, к.1</t>
  </si>
  <si>
    <t>ул. 11-й Красной Армии, д.15, к.2</t>
  </si>
  <si>
    <t>ул. 11-й Красной Армии, д.4, к.1</t>
  </si>
  <si>
    <t>ул. 11-й Красной Армии, д.5</t>
  </si>
  <si>
    <t>ул. 11-й Красной Армии, д.6</t>
  </si>
  <si>
    <t>ул. Адмиралтейская, д.18/16</t>
  </si>
  <si>
    <t>ул. Адмиралтейская, д.28</t>
  </si>
  <si>
    <t>ул. Адмиралтейская, д.30</t>
  </si>
  <si>
    <t>ул. Адмиралтейская, д.32</t>
  </si>
  <si>
    <t>ул. Адмиралтейская, д.33</t>
  </si>
  <si>
    <t>ул. Адмиралтейская, д.34</t>
  </si>
  <si>
    <t>ул. Адмиралтейская, д.38</t>
  </si>
  <si>
    <t>ул. Адмиралтейская, д.39</t>
  </si>
  <si>
    <t>ул. Адмиралтейская, д.39/14</t>
  </si>
  <si>
    <t>ул. Адмиралтейская, д.40</t>
  </si>
  <si>
    <t>ул. Адмиралтейская, д.40/2</t>
  </si>
  <si>
    <t>ул. Адмиралтейская, д.8</t>
  </si>
  <si>
    <t>ул. Анатолия Сергеева, д.12</t>
  </si>
  <si>
    <t>ул. Анатолия Сергеева, д.14</t>
  </si>
  <si>
    <t>ул. Анатолия Сергеева, д.16</t>
  </si>
  <si>
    <t>ул. Анатолия Сергеева, д.17</t>
  </si>
  <si>
    <t>ул. Анатолия Сергеева, д.21</t>
  </si>
  <si>
    <t>ул. Анатолия Сергеева, д.7</t>
  </si>
  <si>
    <t>ул. Ахматовская, д.10</t>
  </si>
  <si>
    <t>ул. Ахматовская, д.13</t>
  </si>
  <si>
    <t>ул. Ахматовская, д.5</t>
  </si>
  <si>
    <t>ул. Ахматовская, д.6/15</t>
  </si>
  <si>
    <t>ул. Ахматовская, д.9/13</t>
  </si>
  <si>
    <t>ул. Бабефа, д.2</t>
  </si>
  <si>
    <t>ул. Бабефа, д.37</t>
  </si>
  <si>
    <t>ул. Бабефа, д.7</t>
  </si>
  <si>
    <t>ул. Бабефа, д.7Б</t>
  </si>
  <si>
    <t>ул. Бабушкина, д.110</t>
  </si>
  <si>
    <t>ул. Бабушкина, д.2</t>
  </si>
  <si>
    <t>ул. Бабушкина, д.23</t>
  </si>
  <si>
    <t>ул. Бабушкина, д.24</t>
  </si>
  <si>
    <t>ул. Бабушкина, д.3</t>
  </si>
  <si>
    <t>ул. Бабушкина, д.4</t>
  </si>
  <si>
    <t>ул. Бабушкина, д.49</t>
  </si>
  <si>
    <t>ул. Бабушкина, д.53</t>
  </si>
  <si>
    <t>ул. Бабушкина, д.6</t>
  </si>
  <si>
    <t>ул. Бабушкина, д.84</t>
  </si>
  <si>
    <t>ул. Бабушкина, д.86</t>
  </si>
  <si>
    <t>ул. Бабушкина, д.98</t>
  </si>
  <si>
    <t>ул. Бакинская, д.97</t>
  </si>
  <si>
    <t>ул. Баумана, д.11, к.1</t>
  </si>
  <si>
    <t>ул. Баумана, д.11, к.3</t>
  </si>
  <si>
    <t>ул. Баумана, д.13</t>
  </si>
  <si>
    <t>ул. Баумана, д.13, к.1</t>
  </si>
  <si>
    <t>ул. Баумана, д.13, к.2</t>
  </si>
  <si>
    <t>ул. Баумана, д.13, к.4</t>
  </si>
  <si>
    <t>ул. Белгородская, д.1</t>
  </si>
  <si>
    <t>ул. Белгородская, д.1, к.2</t>
  </si>
  <si>
    <t>ул. Белгородская, д.11, к.1</t>
  </si>
  <si>
    <t>ул. Белгородская, д.15, к.1</t>
  </si>
  <si>
    <t>ул. Белгородская, д.9</t>
  </si>
  <si>
    <t>ул. Бехтерева, д.10</t>
  </si>
  <si>
    <t>ул. Бехтерева, д.19</t>
  </si>
  <si>
    <t>ул. Боевая, д.126/87, к.3</t>
  </si>
  <si>
    <t>ул. Бориса Алексеева, д.16</t>
  </si>
  <si>
    <t>ул. Бориса Алексеева, д.1Б</t>
  </si>
  <si>
    <t>ул. Бориса Алексеева, д.1В</t>
  </si>
  <si>
    <t>ул. Бориса Алексеева, д.20, к.3</t>
  </si>
  <si>
    <t>ул. Бориса Алексеева, д.30</t>
  </si>
  <si>
    <t>ул. Бориса Алексеева, д.32</t>
  </si>
  <si>
    <t>ул. Бориса Алексеева, д.32, к.1</t>
  </si>
  <si>
    <t>ул. Бориса Алексеева, д.36</t>
  </si>
  <si>
    <t>ул. Бориса Алексеева, д.36, к.1</t>
  </si>
  <si>
    <t>ул. Бориса Алексеева, д.51</t>
  </si>
  <si>
    <t>ул. Бориса Алексеева, д.51, к.1</t>
  </si>
  <si>
    <t>ул. Бориса Алексеева, д.6</t>
  </si>
  <si>
    <t>ул. Бориса Алексеева, д.61, к.1</t>
  </si>
  <si>
    <t>ул. Бориса Алексеева, д.63</t>
  </si>
  <si>
    <t>ул. Бориса Алексеева, д.63, к.1</t>
  </si>
  <si>
    <t>ул. Бориса Алексеева, д.65</t>
  </si>
  <si>
    <t>ул. Бориса Алексеева, д.65, к.1</t>
  </si>
  <si>
    <t>ул. Бориса Алексеева, д.65, к.2</t>
  </si>
  <si>
    <t>ул. Бориса Алексеева, д.67</t>
  </si>
  <si>
    <t>ул. Бориса Алексеева, д.67, к.1</t>
  </si>
  <si>
    <t>ул. Бориса Алексеева, д.67, к.2</t>
  </si>
  <si>
    <t>ул. Бурова, д.4</t>
  </si>
  <si>
    <t>ул. Бурова, д.6</t>
  </si>
  <si>
    <t>ул. Бэра, д.3</t>
  </si>
  <si>
    <t>ул. Бэра, д.4</t>
  </si>
  <si>
    <t>ул. Бэра, д.5</t>
  </si>
  <si>
    <t>ул. Водников, д.16</t>
  </si>
  <si>
    <t>ул. Волжская, д.8</t>
  </si>
  <si>
    <t>ул. Володарского, д.10</t>
  </si>
  <si>
    <t>ул. Володарского, д.14</t>
  </si>
  <si>
    <t>ул. Володарского, д.2/21/34</t>
  </si>
  <si>
    <t>ул. Володарского, д.22</t>
  </si>
  <si>
    <t>ул. Володарского, д.3</t>
  </si>
  <si>
    <t>ул. Володарского, д.4, к.32</t>
  </si>
  <si>
    <t>ул. Володарского, д.8</t>
  </si>
  <si>
    <t>ул. Генерала армии Епишева, д.16</t>
  </si>
  <si>
    <t>ул. Грузинская, д.29</t>
  </si>
  <si>
    <t>ул. Дантона, д.4</t>
  </si>
  <si>
    <t>ул. Дарвина, д.1</t>
  </si>
  <si>
    <t>ул. Дарвина, д.11</t>
  </si>
  <si>
    <t>ул. Дарвина, д.15</t>
  </si>
  <si>
    <t>ул. Дарвина, д.25</t>
  </si>
  <si>
    <t>ул. Дарвина, д.3</t>
  </si>
  <si>
    <t>ул. Дарвина, д.35</t>
  </si>
  <si>
    <t>ул. Дарвина, д.6</t>
  </si>
  <si>
    <t>ул. Дарвина, д.9</t>
  </si>
  <si>
    <t>ул. Депутатская, д.4, к.1</t>
  </si>
  <si>
    <t>ул. Донбасская, д.26</t>
  </si>
  <si>
    <t>ул. Донбасская, д.28</t>
  </si>
  <si>
    <t>ул. Донбасская, д.54</t>
  </si>
  <si>
    <t>ул. Епишина, д.25/45</t>
  </si>
  <si>
    <t>ул. Епишина, д.45</t>
  </si>
  <si>
    <t>ул. Епишина, д.58</t>
  </si>
  <si>
    <t>ул. Епишина, д.72</t>
  </si>
  <si>
    <t>ул. Епишина, д.88</t>
  </si>
  <si>
    <t>ул. Зеленая, д.1, к.1</t>
  </si>
  <si>
    <t>ул. Зеленая, д.1, к.3</t>
  </si>
  <si>
    <t>ул. Зеленая, д.1, к.4</t>
  </si>
  <si>
    <t>ул. Зеленая, д.1, к.6</t>
  </si>
  <si>
    <t>ул. Зеленгинская 2-я, д.1</t>
  </si>
  <si>
    <t>ул. Зеленгинская 2-я, д.1, к.1</t>
  </si>
  <si>
    <t>ул. Зеленгинская 2-я, д.1, к.2</t>
  </si>
  <si>
    <t>ул. Зеленгинская 2-я, д.3</t>
  </si>
  <si>
    <t>ул. Зеленгинская 2-я, д.3, к.2</t>
  </si>
  <si>
    <t>ул. Зеленгинская 2-я, д.3, к.4</t>
  </si>
  <si>
    <t>ул. Зеленгинская 3-я, д.2</t>
  </si>
  <si>
    <t>ул. Зеленгинская 3-я, д.2, к.3</t>
  </si>
  <si>
    <t>ул. Зеленгинская 3-я, д.4</t>
  </si>
  <si>
    <t>ул. Зеленгинская 3-я, д.4, к.1</t>
  </si>
  <si>
    <t>ул. Зеленгинская 4-я, д.39</t>
  </si>
  <si>
    <t>ул. Зеленгинская, д.51</t>
  </si>
  <si>
    <t>ул. Зеленгинская, д.57</t>
  </si>
  <si>
    <t>ул. Зои Космодемьянской, д.32</t>
  </si>
  <si>
    <t>ул. Зои Космодемьянской, д.50</t>
  </si>
  <si>
    <t>ул. Зои Космодемьянской, д.6</t>
  </si>
  <si>
    <t>ул. Зои Космодемьянской, д.67</t>
  </si>
  <si>
    <t>ул. Зои Космодемьянской, д.76</t>
  </si>
  <si>
    <t>ул. Зои Космодемьянской, д.82А</t>
  </si>
  <si>
    <t>ул. Интернациональная 3-я, д.1</t>
  </si>
  <si>
    <t>ул. Интернациональная 3-я, д.22</t>
  </si>
  <si>
    <t>ул. Интернациональная 3-я, д.26</t>
  </si>
  <si>
    <t>ул. Интернациональная 3-я, д.8</t>
  </si>
  <si>
    <t>ул. Казанская (Кировский район), д.100</t>
  </si>
  <si>
    <t>ул. Казанская (Кировский район), д.111</t>
  </si>
  <si>
    <t>ул. Казанская (Кировский район), д.112</t>
  </si>
  <si>
    <t>ул. Казанская (Кировский район), д.113</t>
  </si>
  <si>
    <t>ул. Казанская (Кировский район), д.116</t>
  </si>
  <si>
    <t>ул. Казанская (Кировский район), д.124</t>
  </si>
  <si>
    <t>ул. Казанская (Кировский район), д.57</t>
  </si>
  <si>
    <t>ул. Казанская (Кировский район), д.59</t>
  </si>
  <si>
    <t>ул. Калинина, д.2</t>
  </si>
  <si>
    <t>ул. Калинина, д.24</t>
  </si>
  <si>
    <t>ул. Калинина, д.29</t>
  </si>
  <si>
    <t>ул. Калинина, д.30/60</t>
  </si>
  <si>
    <t>ул. Калинина, д.33</t>
  </si>
  <si>
    <t>ул. Калинина, д.48</t>
  </si>
  <si>
    <t>ул. Каховского, д.24</t>
  </si>
  <si>
    <t>ул. Кибальчича, д.3</t>
  </si>
  <si>
    <t>ул. Кирова, д.12</t>
  </si>
  <si>
    <t>ул. Кирова, д.17</t>
  </si>
  <si>
    <t>ул. Кирова, д.20</t>
  </si>
  <si>
    <t>ул. Кирова, д.22</t>
  </si>
  <si>
    <t>ул. Кирова, д.24</t>
  </si>
  <si>
    <t>ул. Кирова, д.32</t>
  </si>
  <si>
    <t>ул. Кирова, д.42</t>
  </si>
  <si>
    <t>ул. Кирова, д.42А</t>
  </si>
  <si>
    <t>ул. Кирова, д.87</t>
  </si>
  <si>
    <t>ул. Коммунистическая, д.2-4</t>
  </si>
  <si>
    <t>ул. Коммунистическая, д.24</t>
  </si>
  <si>
    <t>ул. Коммунистическая, д.25</t>
  </si>
  <si>
    <t>ул. Коммунистическая, д.3А</t>
  </si>
  <si>
    <t>ул. Коммунистическая, д.40</t>
  </si>
  <si>
    <t>ул. Коммунистическая, д.44</t>
  </si>
  <si>
    <t>ул. Коммунистическая, д.60</t>
  </si>
  <si>
    <t>ул. Костина, д.21</t>
  </si>
  <si>
    <t>ул. Костина, д.4</t>
  </si>
  <si>
    <t>ул. Котовского, д.1/3</t>
  </si>
  <si>
    <t>ул. Красная Набережная, д.104</t>
  </si>
  <si>
    <t>ул. Красная Набережная, д.149</t>
  </si>
  <si>
    <t>ул. Красная Набережная, д.15</t>
  </si>
  <si>
    <t>ул. Красная Набережная, д.16</t>
  </si>
  <si>
    <t>ул. Красная Набережная, д.17</t>
  </si>
  <si>
    <t>ул. Красная Набережная, д.171А</t>
  </si>
  <si>
    <t>ул. Красная Набережная, д.21</t>
  </si>
  <si>
    <t>ул. Красная Набережная, д.227</t>
  </si>
  <si>
    <t>ул. Красная Набережная, д.231</t>
  </si>
  <si>
    <t>ул. Красная Набережная, д.231, к.1</t>
  </si>
  <si>
    <t>ул. Красная Набережная, д.28</t>
  </si>
  <si>
    <t>ул. Красная Набережная, д.38</t>
  </si>
  <si>
    <t>ул. Красная Набережная, д.46</t>
  </si>
  <si>
    <t>ул. Красная Набережная, д.47</t>
  </si>
  <si>
    <t>ул. Красная Набережная, д.48</t>
  </si>
  <si>
    <t>ул. Красная Набережная, д.50</t>
  </si>
  <si>
    <t>ул. Красная Набережная, д.51</t>
  </si>
  <si>
    <t>ул. Красная Набережная, д.52</t>
  </si>
  <si>
    <t>ул. Красная Набережная, д.55</t>
  </si>
  <si>
    <t>ул. Красная Набережная, д.58</t>
  </si>
  <si>
    <t>ул. Красная Набережная, д.59</t>
  </si>
  <si>
    <t>ул. Красная Набережная, д.63</t>
  </si>
  <si>
    <t>ул. Красная Набережная, д.64</t>
  </si>
  <si>
    <t>ул. Красная Набережная, д.65</t>
  </si>
  <si>
    <t>ул. Красная Набережная, д.67</t>
  </si>
  <si>
    <t>ул. Красная Набережная, д.70/75</t>
  </si>
  <si>
    <t>ул. Красная Набережная, д.72</t>
  </si>
  <si>
    <t>ул. Красная Набережная, д.76</t>
  </si>
  <si>
    <t>ул. Красная Набережная, д.80</t>
  </si>
  <si>
    <t>ул. Красная Набережная, д.92</t>
  </si>
  <si>
    <t>ул. Красная Набережная, д.94</t>
  </si>
  <si>
    <t>ул. Красного Знамени, д.1</t>
  </si>
  <si>
    <t>ул. Красного Знамени, д.11</t>
  </si>
  <si>
    <t>ул. Куйбышева, д.11</t>
  </si>
  <si>
    <t>ул. Куйбышева, д.21</t>
  </si>
  <si>
    <t>ул. Куйбышева, д.22/10</t>
  </si>
  <si>
    <t>ул. Куйбышева, д.23</t>
  </si>
  <si>
    <t>ул. Куликова, д.13, к.1</t>
  </si>
  <si>
    <t>ул. Куликова, д.13, к.2</t>
  </si>
  <si>
    <t>ул. Куликова, д.15, к.1</t>
  </si>
  <si>
    <t>ул. Куликова, д.15, к.2</t>
  </si>
  <si>
    <t>ул. Куликова, д.15, к.3</t>
  </si>
  <si>
    <t>ул. Куликова, д.15А</t>
  </si>
  <si>
    <t>ул. Куликова, д.25</t>
  </si>
  <si>
    <t>ул. Куликова, д.36</t>
  </si>
  <si>
    <t>ул. Куликова, д.38, к.1</t>
  </si>
  <si>
    <t>ул. Куликова, д.40, к.1</t>
  </si>
  <si>
    <t>ул. Куликова, д.42, к.1</t>
  </si>
  <si>
    <t>ул. Куликова, д.42, к.2</t>
  </si>
  <si>
    <t>ул. Куликова, д.42, к.3</t>
  </si>
  <si>
    <t>ул. Куликова, д.44</t>
  </si>
  <si>
    <t>ул. Куликова, д.44А</t>
  </si>
  <si>
    <t>ул. Куликова, д.46</t>
  </si>
  <si>
    <t>ул. Куликова, д.46, к.2</t>
  </si>
  <si>
    <t>ул. Куликова, д.56</t>
  </si>
  <si>
    <t>ул. Куликова, д.58</t>
  </si>
  <si>
    <t>ул. Куликова, д.62</t>
  </si>
  <si>
    <t>ул. Куликова, д.63</t>
  </si>
  <si>
    <t>ул. Куликова, д.64</t>
  </si>
  <si>
    <t>ул. Куликова, д.64, к.1</t>
  </si>
  <si>
    <t>ул. Куликова, д.66</t>
  </si>
  <si>
    <t>ул. Куликова, д.66, к.2</t>
  </si>
  <si>
    <t>ул. Куликова, д.73, к.1</t>
  </si>
  <si>
    <t>ул. Куликова, д.73, к.4</t>
  </si>
  <si>
    <t>ул. Куликова, д.75</t>
  </si>
  <si>
    <t>ул. Куликова, д.77</t>
  </si>
  <si>
    <t>ул. Куликова, д.77, к.1</t>
  </si>
  <si>
    <t>ул. Куликова, д.77, к.2</t>
  </si>
  <si>
    <t>ул. Куликова, д.77, к.3</t>
  </si>
  <si>
    <t>ул. Куликова, д.79</t>
  </si>
  <si>
    <t>ул. Куликова, д.79, к.1</t>
  </si>
  <si>
    <t>ул. Куликова, д.79, к.2</t>
  </si>
  <si>
    <t>ул. Куликова, д.79, к.3</t>
  </si>
  <si>
    <t>ул. Куликова, д.81</t>
  </si>
  <si>
    <t>ул. Куликова, д.81, к.1</t>
  </si>
  <si>
    <t>ул. Куликова, д.81, к.2</t>
  </si>
  <si>
    <t>ул. Куликова, д.81, к.3</t>
  </si>
  <si>
    <t>ул. Куликова, д.83</t>
  </si>
  <si>
    <t>ул. Куликова, д.83, к.1</t>
  </si>
  <si>
    <t>ул. Куликова, д.85, к.1</t>
  </si>
  <si>
    <t>ул. Курская, д.53</t>
  </si>
  <si>
    <t>ул. Курская, д.53, к.1</t>
  </si>
  <si>
    <t>ул. Курская, д.57</t>
  </si>
  <si>
    <t>ул. Курская, д.57, к.1</t>
  </si>
  <si>
    <t>ул. Курская, д.59</t>
  </si>
  <si>
    <t>ул. Курская, д.78</t>
  </si>
  <si>
    <t>ул. Ленина, д.1</t>
  </si>
  <si>
    <t>ул. Ленина, д.10</t>
  </si>
  <si>
    <t>ул. Ленина, д.11</t>
  </si>
  <si>
    <t>ул. Ленина, д.12</t>
  </si>
  <si>
    <t>ул. Ленина, д.14</t>
  </si>
  <si>
    <t>ул. Ленина, д.16</t>
  </si>
  <si>
    <t>ул. Ленина, д.19/1</t>
  </si>
  <si>
    <t>ул. Ленина, д.24</t>
  </si>
  <si>
    <t>ул. Ленина, д.4</t>
  </si>
  <si>
    <t>ул. Ленина, д.48</t>
  </si>
  <si>
    <t>ул. Ленина, д.5</t>
  </si>
  <si>
    <t>ул. Ленина, д.52</t>
  </si>
  <si>
    <t>ул. Ленина, д.6</t>
  </si>
  <si>
    <t>ул. Ленина, д.8</t>
  </si>
  <si>
    <t>ул. Лычманова, д.2</t>
  </si>
  <si>
    <t>ул. Лычманова, д.27</t>
  </si>
  <si>
    <t>ул. Лычманова, д.28</t>
  </si>
  <si>
    <t>ул. Лычманова, д.3</t>
  </si>
  <si>
    <t>ул. Лычманова, д.40</t>
  </si>
  <si>
    <t>ул. М.Горького, д.11</t>
  </si>
  <si>
    <t>ул. М.Горького, д.15</t>
  </si>
  <si>
    <t>ул. М.Горького, д.16</t>
  </si>
  <si>
    <t>ул. М.Горького, д.17</t>
  </si>
  <si>
    <t>ул. М.Горького, д.21</t>
  </si>
  <si>
    <t>ул. М.Горького, д.23</t>
  </si>
  <si>
    <t>ул. М.Горького, д.25</t>
  </si>
  <si>
    <t>ул. М.Горького, д.26</t>
  </si>
  <si>
    <t>ул. М.Горького, д.27</t>
  </si>
  <si>
    <t>ул. М.Горького, д.3</t>
  </si>
  <si>
    <t>ул. М.Горького, д.35</t>
  </si>
  <si>
    <t>ул. М.Горького, д.41/44</t>
  </si>
  <si>
    <t>ул. М.Горького, д.43</t>
  </si>
  <si>
    <t>ул. М.Горького, д.47</t>
  </si>
  <si>
    <t>ул. М.Горького, д.52/11</t>
  </si>
  <si>
    <t>ул. М.Горького, д.55</t>
  </si>
  <si>
    <t>ул. М.Горького, д.6</t>
  </si>
  <si>
    <t>ул. М.Горького, д.8</t>
  </si>
  <si>
    <t>ул. Маяковского, д.2</t>
  </si>
  <si>
    <t>ул. Маяковского, д.23</t>
  </si>
  <si>
    <t>ул. Маяковского, д.26</t>
  </si>
  <si>
    <t>ул. Маяковского, д.27</t>
  </si>
  <si>
    <t>ул. Маяковского, д.4</t>
  </si>
  <si>
    <t>ул. Маяковского, д.41</t>
  </si>
  <si>
    <t>ул. Мелиоративная, д.1</t>
  </si>
  <si>
    <t>ул. Мельникова, д.10</t>
  </si>
  <si>
    <t>ул. Мельникова, д.4</t>
  </si>
  <si>
    <t>ул. Мельникова, д.8</t>
  </si>
  <si>
    <t>ул. Минусинская, д.14, к.3</t>
  </si>
  <si>
    <t>ул. Минусинская, д.2</t>
  </si>
  <si>
    <t>ул. Минусинская, д.5</t>
  </si>
  <si>
    <t>ул. Минусинская, д.6</t>
  </si>
  <si>
    <t>ул. Михаила Аладьина, д.15</t>
  </si>
  <si>
    <t>ул. Михаила Аладьина, д.3</t>
  </si>
  <si>
    <t>ул. Михаила Аладьина, д.6</t>
  </si>
  <si>
    <t>ул. Михаила Аладьина, д.8</t>
  </si>
  <si>
    <t>ул. Молодой Гвардии, д.15/36</t>
  </si>
  <si>
    <t>ул. Молодой Гвардии, д.9</t>
  </si>
  <si>
    <t>ул. Московская, д.12</t>
  </si>
  <si>
    <t>ул. Московская, д.13</t>
  </si>
  <si>
    <t>ул. Московская, д.17Б</t>
  </si>
  <si>
    <t>ул. Московская, д.2</t>
  </si>
  <si>
    <t>ул. Московская, д.22</t>
  </si>
  <si>
    <t>ул. Набережная 1-го Мая, д.101</t>
  </si>
  <si>
    <t>ул. Набережная 1-го Мая, д.103</t>
  </si>
  <si>
    <t>ул. Набережная 1-го Мая, д.104</t>
  </si>
  <si>
    <t>ул. Набережная 1-го Мая, д.106</t>
  </si>
  <si>
    <t>ул. Набережная 1-го Мая, д.111</t>
  </si>
  <si>
    <t>ул. Набережная 1-го Мая, д.113</t>
  </si>
  <si>
    <t>ул. Набережная 1-го Мая, д.114</t>
  </si>
  <si>
    <t>ул. Набережная 1-го Мая, д.119</t>
  </si>
  <si>
    <t>ул. Набережная 1-го Мая, д.122</t>
  </si>
  <si>
    <t>ул. Набережная 1-го Мая, д.123</t>
  </si>
  <si>
    <t>ул. Набережная 1-го Мая, д.126</t>
  </si>
  <si>
    <t>ул. Набережная 1-го Мая, д.133</t>
  </si>
  <si>
    <t>ул. Набережная 1-го Мая, д.134</t>
  </si>
  <si>
    <t>ул. Набережная 1-го Мая, д.136</t>
  </si>
  <si>
    <t>ул. Набережная 1-го Мая, д.14</t>
  </si>
  <si>
    <t>ул. Набережная 1-го Мая, д.147</t>
  </si>
  <si>
    <t>ул. Набережная 1-го Мая, д.15</t>
  </si>
  <si>
    <t>ул. Набережная 1-го Мая, д.154А</t>
  </si>
  <si>
    <t>ул. Набережная 1-го Мая, д.23</t>
  </si>
  <si>
    <t>ул. Набережная 1-го Мая, д.26</t>
  </si>
  <si>
    <t>ул. Набережная 1-го Мая, д.3</t>
  </si>
  <si>
    <t>ул. Набережная 1-го Мая, д.31</t>
  </si>
  <si>
    <t>ул. Набережная 1-го Мая, д.48</t>
  </si>
  <si>
    <t>ул. Набережная 1-го Мая, д.51</t>
  </si>
  <si>
    <t>ул. Набережная 1-го Мая, д.61</t>
  </si>
  <si>
    <t>ул. Набережная 1-го Мая, д.65</t>
  </si>
  <si>
    <t>ул. Набережная 1-го Мая, д.71</t>
  </si>
  <si>
    <t>ул. Набережная 1-го Мая, д.82</t>
  </si>
  <si>
    <t>ул. Набережная 1-го Мая, д.88</t>
  </si>
  <si>
    <t>ул. Набережная 1-го Мая, д.88а</t>
  </si>
  <si>
    <t>ул. Набережная 1-го Мая, д.9</t>
  </si>
  <si>
    <t>ул. Набережная 1-го Мая, д.90</t>
  </si>
  <si>
    <t>ул. Набережная 1-го Мая, д.91</t>
  </si>
  <si>
    <t>ул. Набережная 1-го Мая, д.92</t>
  </si>
  <si>
    <t>ул. Набережная 1-го Мая, д.93</t>
  </si>
  <si>
    <t>ул. Набережная 1-го Мая, д.94</t>
  </si>
  <si>
    <t>ул. Набережная 1-го Мая, д.97</t>
  </si>
  <si>
    <t>ул. Наташи Качуевской, д.12</t>
  </si>
  <si>
    <t>ул. Наташи Качуевской, д.18</t>
  </si>
  <si>
    <t>ул. Наташи Качуевской, д.19</t>
  </si>
  <si>
    <t>ул. Наташи Качуевской, д.3</t>
  </si>
  <si>
    <t>ул. Наташи Качуевской, д.6</t>
  </si>
  <si>
    <t>ул. Началовское Шоссе, д.5, к.1</t>
  </si>
  <si>
    <t>ул. Нечаева, д.24</t>
  </si>
  <si>
    <t>ул. Нечаева, д.32</t>
  </si>
  <si>
    <t>ул. Нечаева, д.61</t>
  </si>
  <si>
    <t>ул. Никольская(Кировский), д.14</t>
  </si>
  <si>
    <t>ул. Ногина, д.3</t>
  </si>
  <si>
    <t>ул. Пестеля, д.24</t>
  </si>
  <si>
    <t>ул. Победы, д.1</t>
  </si>
  <si>
    <t>ул. Победы, д.17</t>
  </si>
  <si>
    <t>ул. Победы, д.29</t>
  </si>
  <si>
    <t>ул. Победы, д.39</t>
  </si>
  <si>
    <t>ул. Победы, д.49</t>
  </si>
  <si>
    <t>ул. Победы, д.50</t>
  </si>
  <si>
    <t>ул. Победы, д.52, к.1</t>
  </si>
  <si>
    <t>ул. Победы, д.54, к.3</t>
  </si>
  <si>
    <t>ул. Победы, д.54, к.4</t>
  </si>
  <si>
    <t>ул. Победы, д.54, к.5</t>
  </si>
  <si>
    <t>ул. Победы, д.58</t>
  </si>
  <si>
    <t>ул. Пугачева, д.11</t>
  </si>
  <si>
    <t>ул. Пугачева, д.3/37</t>
  </si>
  <si>
    <t>ул. Пугачева, д.5/40</t>
  </si>
  <si>
    <t>ул. Пугачева, д.9</t>
  </si>
  <si>
    <t>ул. Раскольникова, д.10</t>
  </si>
  <si>
    <t>ул. Раскольникова, д.10А</t>
  </si>
  <si>
    <t>ул. Раскольникова, д.13</t>
  </si>
  <si>
    <t>ул. Раскольникова, д.3</t>
  </si>
  <si>
    <t>ул. Ровная 2-я, д.1</t>
  </si>
  <si>
    <t>ул. Рылеева, д.32А</t>
  </si>
  <si>
    <t>ул. Рылеева, д.34А</t>
  </si>
  <si>
    <t>ул. Рылеева, д.82</t>
  </si>
  <si>
    <t>ул. Рылеева, д.82, к.1</t>
  </si>
  <si>
    <t>ул. Рылеева, д.86</t>
  </si>
  <si>
    <t>ул. Савушкина, д.20/10</t>
  </si>
  <si>
    <t>ул. Свердлова, д.103</t>
  </si>
  <si>
    <t>ул. Свердлова, д.105</t>
  </si>
  <si>
    <t>ул. Свердлова, д.115</t>
  </si>
  <si>
    <t>ул. Свердлова, д.12</t>
  </si>
  <si>
    <t>ул. Свердлова, д.15</t>
  </si>
  <si>
    <t>ул. Свердлова, д.18</t>
  </si>
  <si>
    <t>ул. Свердлова, д.19</t>
  </si>
  <si>
    <t>ул. Свердлова, д.21</t>
  </si>
  <si>
    <t>ул. Свердлова, д.31</t>
  </si>
  <si>
    <t>ул. Свердлова, д.41</t>
  </si>
  <si>
    <t>ул. Свердлова, д.44</t>
  </si>
  <si>
    <t>ул. Свердлова, д.46</t>
  </si>
  <si>
    <t>ул. Свердлова, д.47</t>
  </si>
  <si>
    <t>ул. Свердлова, д.51</t>
  </si>
  <si>
    <t>ул. Свердлова, д.53</t>
  </si>
  <si>
    <t>ул. Свердлова, д.55</t>
  </si>
  <si>
    <t>ул. Свердлова, д.58</t>
  </si>
  <si>
    <t>ул. Свердлова, д.59</t>
  </si>
  <si>
    <t>ул. Свердлова, д.60</t>
  </si>
  <si>
    <t>ул. Свердлова, д.62</t>
  </si>
  <si>
    <t>ул. Свердлова, д.66</t>
  </si>
  <si>
    <t>ул. Свердлова, д.70</t>
  </si>
  <si>
    <t>ул. Свердлова, д.71</t>
  </si>
  <si>
    <t>ул. Свердлова, д.76</t>
  </si>
  <si>
    <t>ул. Свердлова, д.78</t>
  </si>
  <si>
    <t>ул. Свердлова, д.79</t>
  </si>
  <si>
    <t>ул. Свердлова, д.83</t>
  </si>
  <si>
    <t>ул. Свердлова, д.91</t>
  </si>
  <si>
    <t>ул. Свердлова, д.93</t>
  </si>
  <si>
    <t>ул. Свердлова, д.95</t>
  </si>
  <si>
    <t>ул. Свердлова, д.96</t>
  </si>
  <si>
    <t>ул. Свердлова, д.97</t>
  </si>
  <si>
    <t>ул. Сен-Симона, д.42, к.2</t>
  </si>
  <si>
    <t>ул. Сен-Симона, д.6</t>
  </si>
  <si>
    <t>ул. Советская, д.10</t>
  </si>
  <si>
    <t>ул. Советская, д.11</t>
  </si>
  <si>
    <t>ул. Советская, д.11/16</t>
  </si>
  <si>
    <t>ул. Советская, д.17</t>
  </si>
  <si>
    <t>ул. Советская, д.2</t>
  </si>
  <si>
    <t>ул. Советская, д.24</t>
  </si>
  <si>
    <t>ул. Советская, д.25</t>
  </si>
  <si>
    <t>ул. Советская, д.32</t>
  </si>
  <si>
    <t>ул. Советская, д.36</t>
  </si>
  <si>
    <t>ул. Советская, д.9</t>
  </si>
  <si>
    <t>ул. Советской Милиции, д.10</t>
  </si>
  <si>
    <t>ул. Советской Милиции, д.12</t>
  </si>
  <si>
    <t>ул. Советской Милиции, д.2</t>
  </si>
  <si>
    <t>ул. Советской Милиции, д.3</t>
  </si>
  <si>
    <t>ул. Советской Милиции, д.6</t>
  </si>
  <si>
    <t>ул. Советской Милиции, д.8</t>
  </si>
  <si>
    <t>ул. Советской Милиции, д.9</t>
  </si>
  <si>
    <t>ул. Софьи Перовской, д.101/10</t>
  </si>
  <si>
    <t>ул. Софьи Перовской, д.101/11</t>
  </si>
  <si>
    <t>ул. Софьи Перовской, д.101/12</t>
  </si>
  <si>
    <t>ул. Софьи Перовской, д.101/7</t>
  </si>
  <si>
    <t>ул. Софьи Перовской, д.101/8</t>
  </si>
  <si>
    <t>ул. Софьи Перовской, д.101/9</t>
  </si>
  <si>
    <t>ул. Софьи Перовской, д.103, к.25</t>
  </si>
  <si>
    <t>ул. Софьи Перовской, д.103/20</t>
  </si>
  <si>
    <t>ул. Софьи Перовской, д.103/21</t>
  </si>
  <si>
    <t>ул. Софьи Перовской, д.103/26</t>
  </si>
  <si>
    <t>ул. Софьи Перовской, д.103/35</t>
  </si>
  <si>
    <t>ул. Софьи Перовской, д.105</t>
  </si>
  <si>
    <t>ул. Софьи Перовской, д.109</t>
  </si>
  <si>
    <t>ул. Софьи Перовской, д.111</t>
  </si>
  <si>
    <t>ул. Софьи Перовской, д.6, к.1</t>
  </si>
  <si>
    <t>ул. Софьи Перовской, д.6, к.3</t>
  </si>
  <si>
    <t>ул. Софьи Перовской, д.71</t>
  </si>
  <si>
    <t>ул. Софьи Перовской, д.73</t>
  </si>
  <si>
    <t>ул. Софьи Перовской, д.75</t>
  </si>
  <si>
    <t>ул. Софьи Перовской, д.77</t>
  </si>
  <si>
    <t>ул. Софьи Перовской, д.77, к.1</t>
  </si>
  <si>
    <t>ул. Софьи Перовской, д.79</t>
  </si>
  <si>
    <t>ул. Софьи Перовской, д.79, к.1</t>
  </si>
  <si>
    <t>ул. Софьи Перовской, д.80, к.1</t>
  </si>
  <si>
    <t>ул. Софьи Перовской, д.81</t>
  </si>
  <si>
    <t>ул. Софьи Перовской, д.82, к.1</t>
  </si>
  <si>
    <t>ул. Софьи Перовской, д.82, к.2</t>
  </si>
  <si>
    <t>ул. Софьи Перовской, д.84, к.1</t>
  </si>
  <si>
    <t>ул. Софьи Перовской, д.91</t>
  </si>
  <si>
    <t>ул. Софьи Перовской, д.94/1а</t>
  </si>
  <si>
    <t>ул. Студенческая, д.1</t>
  </si>
  <si>
    <t>ул. Студенческая, д.4</t>
  </si>
  <si>
    <t>ул. Студенческая, д.6</t>
  </si>
  <si>
    <t>ул. Сун-Ят-Сена, д.64А</t>
  </si>
  <si>
    <t>ул. Сун-Ят-Сена, д.64Б</t>
  </si>
  <si>
    <t>ул. Сун-Ят-Сена, д.66А</t>
  </si>
  <si>
    <t>ул. Тамбовская, д.13</t>
  </si>
  <si>
    <t>ул. Тамбовская, д.38</t>
  </si>
  <si>
    <t>ул. Тамбовская, д.5</t>
  </si>
  <si>
    <t>ул. Татищева, д.16З</t>
  </si>
  <si>
    <t>ул. Ташкентская, д.19</t>
  </si>
  <si>
    <t>ул. Тредиаковского, д.9</t>
  </si>
  <si>
    <t>ул. Тренева, д.5</t>
  </si>
  <si>
    <t>ул. Тургенева, д.6</t>
  </si>
  <si>
    <t>ул. Тургенева, д.6А</t>
  </si>
  <si>
    <t>ул. Узенькая, д.21</t>
  </si>
  <si>
    <t>ул. Ульяновых, д.10</t>
  </si>
  <si>
    <t>ул. Ульяновых, д.2</t>
  </si>
  <si>
    <t>ул. Ульяновых, д.7</t>
  </si>
  <si>
    <t>ул. Урицкого, д.10</t>
  </si>
  <si>
    <t>ул. Урицкого, д.11</t>
  </si>
  <si>
    <t>ул. Урицкого, д.13</t>
  </si>
  <si>
    <t>ул. Урицкого, д.16</t>
  </si>
  <si>
    <t>ул. Урицкого, д.19</t>
  </si>
  <si>
    <t>ул. Урицкого, д.20</t>
  </si>
  <si>
    <t>ул. Урицкого, д.21</t>
  </si>
  <si>
    <t>ул. Урицкого, д.22</t>
  </si>
  <si>
    <t>ул. Урицкого, д.23</t>
  </si>
  <si>
    <t>ул. Урицкого, д.24</t>
  </si>
  <si>
    <t>ул. Урицкого, д.25</t>
  </si>
  <si>
    <t>ул. Урицкого, д.26</t>
  </si>
  <si>
    <t>ул. Урицкого, д.27</t>
  </si>
  <si>
    <t>ул. Урицкого, д.3</t>
  </si>
  <si>
    <t>ул. Урицкого, д.31</t>
  </si>
  <si>
    <t>ул. Урицкого, д.32</t>
  </si>
  <si>
    <t>ул. Урицкого, д.33</t>
  </si>
  <si>
    <t>ул. Урицкого, д.35</t>
  </si>
  <si>
    <t>ул. Урицкого, д.37</t>
  </si>
  <si>
    <t>ул. Урицкого, д.40</t>
  </si>
  <si>
    <t>ул. Урицкого, д.43</t>
  </si>
  <si>
    <t>ул. Урицкого, д.48</t>
  </si>
  <si>
    <t>ул. Урицкого, д.49</t>
  </si>
  <si>
    <t>ул. Урицкого, д.6</t>
  </si>
  <si>
    <t>ул. Фадеева, д.5</t>
  </si>
  <si>
    <t>ул. Фиолетова, д.11</t>
  </si>
  <si>
    <t>ул. Фиолетова, д.13</t>
  </si>
  <si>
    <t>ул. Фиолетова, д.18</t>
  </si>
  <si>
    <t>ул. Фиолетова, д.20</t>
  </si>
  <si>
    <t>ул. Фиолетова, д.21</t>
  </si>
  <si>
    <t>ул. Фиолетова, д.22</t>
  </si>
  <si>
    <t>ул. Фиолетова, д.24</t>
  </si>
  <si>
    <t>ул. Фиолетова, д.27</t>
  </si>
  <si>
    <t>ул. Фиолетова, д.28</t>
  </si>
  <si>
    <t>ул. Фиолетова, д.3</t>
  </si>
  <si>
    <t>ул. Фиолетова, д.30</t>
  </si>
  <si>
    <t>ул. Фиолетова, д.36</t>
  </si>
  <si>
    <t>ул. Фиолетова, д.7</t>
  </si>
  <si>
    <t>ул. Хлебникова, д.12</t>
  </si>
  <si>
    <t>ул. Хлебникова, д.14</t>
  </si>
  <si>
    <t>ул. Хлебникова, д.3</t>
  </si>
  <si>
    <t>ул. Хлебникова, д.5</t>
  </si>
  <si>
    <t>ул. Хлебникова, д.7/32</t>
  </si>
  <si>
    <t>ул. Циолковского, д.2</t>
  </si>
  <si>
    <t>ул. Циолковского, д.24</t>
  </si>
  <si>
    <t>ул. Чалабяна, д.18</t>
  </si>
  <si>
    <t>ул. Чалабяна, д.21</t>
  </si>
  <si>
    <t>ул. Чалабяна, д.24</t>
  </si>
  <si>
    <t>ул. Чалабяна, д.3/4</t>
  </si>
  <si>
    <t>ул. Чалабяна, д.9</t>
  </si>
  <si>
    <t>ул. Челюскинцев, д.48</t>
  </si>
  <si>
    <t>ул. Челюскинцев, д.62</t>
  </si>
  <si>
    <t>ул. Челябинская, д.21</t>
  </si>
  <si>
    <t>ул. Чернышевского, д.7</t>
  </si>
  <si>
    <t>ул. Чехова, д.14</t>
  </si>
  <si>
    <t>ул. Чехова, д.2</t>
  </si>
  <si>
    <t>ул. Чехова, д.20</t>
  </si>
  <si>
    <t>ул. Чехова, д.7</t>
  </si>
  <si>
    <t>ул. Чехова, д.8</t>
  </si>
  <si>
    <t>ул. Чехова, д.9</t>
  </si>
  <si>
    <t>ул. Чугунова, д.17</t>
  </si>
  <si>
    <t>ул. Чугунова, д.8</t>
  </si>
  <si>
    <t>ул. Шаумяна, д.19</t>
  </si>
  <si>
    <t>ул. Шаумяна, д.2</t>
  </si>
  <si>
    <t>ул. Шаумяна, д.22</t>
  </si>
  <si>
    <t>ул. Шаумяна, д.26</t>
  </si>
  <si>
    <t>ул. Шаумяна, д.27</t>
  </si>
  <si>
    <t>ул. Шаумяна, д.29</t>
  </si>
  <si>
    <t>ул. Шаумяна, д.35</t>
  </si>
  <si>
    <t>ул. Шаумяна, д.37</t>
  </si>
  <si>
    <t>ул. Шаумяна, д.41</t>
  </si>
  <si>
    <t>ул. Шаумяна, д.59</t>
  </si>
  <si>
    <t>ул. Шаумяна, д.87/8</t>
  </si>
  <si>
    <t>ул. Шелгунова, д.10</t>
  </si>
  <si>
    <t>ул. Эспланадная, д.16</t>
  </si>
  <si>
    <t>ул. Эспланадная, д.25</t>
  </si>
  <si>
    <t>ул. Эспланадная, д.26</t>
  </si>
  <si>
    <t>ул. Эспланадная, д.29</t>
  </si>
  <si>
    <t>ул. Эспланадная, д.38</t>
  </si>
  <si>
    <t>ул. Эспланадная, д.47</t>
  </si>
  <si>
    <t>Марии Максаковой ул., д.12А</t>
  </si>
  <si>
    <t>Марии Максаковой ул., д.19</t>
  </si>
  <si>
    <t>Марии Максаковой ул., д.21</t>
  </si>
  <si>
    <t>Марии Максаковой ул., д.39/10</t>
  </si>
  <si>
    <t>Марии Максаковой ул., д.65</t>
  </si>
  <si>
    <t>Николая Островского ул., д.150</t>
  </si>
  <si>
    <t>Николая Островского ул., д.70</t>
  </si>
  <si>
    <t>пер. Грановский, д.63</t>
  </si>
  <si>
    <t>пер. Грановского, д.59</t>
  </si>
  <si>
    <t>пер. Ростовский [[Трусовский р-н]], д.19</t>
  </si>
  <si>
    <t>пер. Смоляной, д.6</t>
  </si>
  <si>
    <t>пер. Чернышова, д.1</t>
  </si>
  <si>
    <t>пл Вокзальная, д.1</t>
  </si>
  <si>
    <t>пл Вокзальная, д.1А</t>
  </si>
  <si>
    <t>пл Вокзальная, д.3/41</t>
  </si>
  <si>
    <t>пл Вокзальная, д.5</t>
  </si>
  <si>
    <t>пл Заводская, д.3</t>
  </si>
  <si>
    <t>пл Заводская, д.55</t>
  </si>
  <si>
    <t>пл Покровская, д.5</t>
  </si>
  <si>
    <t>пр-кт 9 Мая, д.18</t>
  </si>
  <si>
    <t>пр-кт Бумажников, д.13Б</t>
  </si>
  <si>
    <t>пр. Нефтяников 1-й, д.21</t>
  </si>
  <si>
    <t>пр. Нефтяников 1-й, д.37</t>
  </si>
  <si>
    <t>пр. Нефтяников 2-й, д.30</t>
  </si>
  <si>
    <t>пр. Нефтяников 2-й, д.44</t>
  </si>
  <si>
    <t>пр. Нефтяников 2-й, д.46</t>
  </si>
  <si>
    <t>ул. 28-й Армии, д.10</t>
  </si>
  <si>
    <t>ул. 28-й Армии, д.10, к.2</t>
  </si>
  <si>
    <t>ул. 28-й Армии, д.12</t>
  </si>
  <si>
    <t>ул. 28-й Армии, д.12, к.1</t>
  </si>
  <si>
    <t>ул. 28-й Армии, д.14</t>
  </si>
  <si>
    <t>ул. 28-й Армии, д.16</t>
  </si>
  <si>
    <t>ул. 28-й Армии, д.16, к.1</t>
  </si>
  <si>
    <t>ул. 28-й Армии, д.6</t>
  </si>
  <si>
    <t>ул. 28-й Армии, д.8, к.1</t>
  </si>
  <si>
    <t>ул. Авиационная, д.3</t>
  </si>
  <si>
    <t>ул. Авиационная, д.30</t>
  </si>
  <si>
    <t>ул. Авиационная, д.34А/14Б</t>
  </si>
  <si>
    <t>ул. Авиационная, д.5</t>
  </si>
  <si>
    <t>ул. Адмиралтейская, д.50</t>
  </si>
  <si>
    <t>ул. Адмиралтейская, д.54</t>
  </si>
  <si>
    <t>ул. Адмиралтейская, д.56</t>
  </si>
  <si>
    <t>ул. Адмиралтейская, д.62</t>
  </si>
  <si>
    <t>ул. Адмиралтейская, д.66</t>
  </si>
  <si>
    <t>ул. Академика Королева, д.17</t>
  </si>
  <si>
    <t>ул. Академика Королева, д.35/1</t>
  </si>
  <si>
    <t>ул. Академика Королева, д.39</t>
  </si>
  <si>
    <t>ул. Академика Королева, д.5</t>
  </si>
  <si>
    <t>ул. Аксакова, д.12, к.1</t>
  </si>
  <si>
    <t>ул. Аксакова, д.6, к.1</t>
  </si>
  <si>
    <t>ул. Аксакова, д.8, к.1</t>
  </si>
  <si>
    <t>ул. Аксакова, д.8, к.2</t>
  </si>
  <si>
    <t>ул. Ангарская, д.10А</t>
  </si>
  <si>
    <t>ул. Ангарская, д.12</t>
  </si>
  <si>
    <t>ул. Ангарская, д.16</t>
  </si>
  <si>
    <t>ул. Ангарская, д.18</t>
  </si>
  <si>
    <t>ул. Ангарская, д.20</t>
  </si>
  <si>
    <t>ул. Ангарская, д.22</t>
  </si>
  <si>
    <t>ул. Ангарская, д.22А</t>
  </si>
  <si>
    <t>ул. Ангарская, д.24</t>
  </si>
  <si>
    <t>ул. Ангарская, д.26</t>
  </si>
  <si>
    <t>ул. Анри Барбюса, д.17</t>
  </si>
  <si>
    <t>ул. Анри Барбюса, д.32</t>
  </si>
  <si>
    <t>ул. Анри Барбюса, д.34</t>
  </si>
  <si>
    <t>ул. Анри Барбюса, д.36</t>
  </si>
  <si>
    <t>ул. Бабаевского, д.1, к.1</t>
  </si>
  <si>
    <t>ул. Бабаевского, д.1, к.2</t>
  </si>
  <si>
    <t>ул. Бабаевского, д.1, к.3</t>
  </si>
  <si>
    <t>ул. Бабаевского, д.1, к.4</t>
  </si>
  <si>
    <t>ул. Бабаевского, д.1, к.5</t>
  </si>
  <si>
    <t>ул. Бабаевского, д.1, к.6</t>
  </si>
  <si>
    <t>ул. Бабаевского, д.1, к.7</t>
  </si>
  <si>
    <t>ул. Бабаевского, д.29</t>
  </si>
  <si>
    <t>ул. Бабаевского, д.31</t>
  </si>
  <si>
    <t>ул. Бабаевского, д.31, к.2</t>
  </si>
  <si>
    <t>ул. Бабаевского, д.31, к.3</t>
  </si>
  <si>
    <t>ул. Бабаевского, д.35, к.3</t>
  </si>
  <si>
    <t>ул. Бабаевского, д.39</t>
  </si>
  <si>
    <t>ул. Беринга, д.10/9</t>
  </si>
  <si>
    <t>ул. Беринга, д.8/7</t>
  </si>
  <si>
    <t>ул. Бертюльская, д.14</t>
  </si>
  <si>
    <t>ул. Боевая, д.126/87, к.5</t>
  </si>
  <si>
    <t>ул. Бориса Алексеева, д.14</t>
  </si>
  <si>
    <t>ул. Бориса Алексеева, д.1А</t>
  </si>
  <si>
    <t>ул. Бориса Алексеева, д.2Б</t>
  </si>
  <si>
    <t>ул. Бориса Алексеева, д.4А</t>
  </si>
  <si>
    <t>ул. Ботвина, д.10</t>
  </si>
  <si>
    <t>ул. Ботвина, д.12</t>
  </si>
  <si>
    <t>ул. Ботвина, д.18</t>
  </si>
  <si>
    <t>ул. Ботвина, д.22</t>
  </si>
  <si>
    <t>ул. Ботвина, д.26</t>
  </si>
  <si>
    <t>ул. Ботвина, д.28</t>
  </si>
  <si>
    <t>ул. Ботвина, д.29, к.1</t>
  </si>
  <si>
    <t>ул. Ботвина, д.30</t>
  </si>
  <si>
    <t>ул. Ботвина, д.4</t>
  </si>
  <si>
    <t>ул. Ботвина, д.6</t>
  </si>
  <si>
    <t>ул. Ботвина, д.83</t>
  </si>
  <si>
    <t>ул. Ботвина, д.85</t>
  </si>
  <si>
    <t>ул. Ботвина, д.85А</t>
  </si>
  <si>
    <t>ул. Ботвина, д.87</t>
  </si>
  <si>
    <t>ул. Ботвина, д.87А</t>
  </si>
  <si>
    <t>ул. Ботвина, д.89</t>
  </si>
  <si>
    <t>ул. Ботвина, д.91А</t>
  </si>
  <si>
    <t>ул. Ботвина, д.93</t>
  </si>
  <si>
    <t>ул. Ботвина, д.95</t>
  </si>
  <si>
    <t>ул. Ботвина, д.97</t>
  </si>
  <si>
    <t>ул. Бульварная, д.1, к.1</t>
  </si>
  <si>
    <t>ул. Бульварная, д.11, к.1</t>
  </si>
  <si>
    <t>ул. Бульварная, д.11, к.2</t>
  </si>
  <si>
    <t>ул. Бульварная, д.12</t>
  </si>
  <si>
    <t>ул. Бульварная, д.14</t>
  </si>
  <si>
    <t>ул. Бульварная, д.15</t>
  </si>
  <si>
    <t>ул. Бульварная, д.2, к.2</t>
  </si>
  <si>
    <t>ул. Бульварная, д.4</t>
  </si>
  <si>
    <t>ул. Бульварная, д.4, к.1</t>
  </si>
  <si>
    <t>ул. Бульварная, д.6</t>
  </si>
  <si>
    <t>ул. Бульварная, д.6, к.1</t>
  </si>
  <si>
    <t>ул. Бульварная, д.7</t>
  </si>
  <si>
    <t>ул. Бульварная, д.7, к.1</t>
  </si>
  <si>
    <t>ул. Бульварная, д.7, к.2</t>
  </si>
  <si>
    <t>ул. Бульварная, д.7, к.3</t>
  </si>
  <si>
    <t>ул. Бульварная, д.9</t>
  </si>
  <si>
    <t>ул. Бульварная, д.9, к.1</t>
  </si>
  <si>
    <t>ул. Галлея, д.10</t>
  </si>
  <si>
    <t>ул. Галлея, д.5</t>
  </si>
  <si>
    <t>ул. Галлея, д.8/1</t>
  </si>
  <si>
    <t>ул. Галлея, д.8А</t>
  </si>
  <si>
    <t>ул. Герцена, д.27</t>
  </si>
  <si>
    <t>ул. Дальняя, д.23</t>
  </si>
  <si>
    <t>ул. Дальняя, д.23, к.1</t>
  </si>
  <si>
    <t>ул. Дальняя, д.88А</t>
  </si>
  <si>
    <t>ул. Дальняя, д.88Б</t>
  </si>
  <si>
    <t>ул. Дальняя, д.88В</t>
  </si>
  <si>
    <t>ул. Дальняя, д.88Г</t>
  </si>
  <si>
    <t>ул. Ереванская, д.1, к.3</t>
  </si>
  <si>
    <t>ул. Ереванская, д.1, к.4</t>
  </si>
  <si>
    <t>ул. Ереванская, д.1, к.7</t>
  </si>
  <si>
    <t>ул. Железнодорожная 1-я, д.14</t>
  </si>
  <si>
    <t>ул. Железнодорожная 1-я, д.16</t>
  </si>
  <si>
    <t>ул. Железнодорожная 1-я, д.16, к.2</t>
  </si>
  <si>
    <t>ул. Железнодорожная 1-я, д.22</t>
  </si>
  <si>
    <t>ул. Железнодорожная 1-я, д.26</t>
  </si>
  <si>
    <t>ул. Железнодорожная 1-я, д.39</t>
  </si>
  <si>
    <t>ул. Железнодорожная 4-я, д.43А</t>
  </si>
  <si>
    <t>ул. Железнодорожная 4-я, д.43Б</t>
  </si>
  <si>
    <t>ул. Железнодорожная 4-я, д.43В</t>
  </si>
  <si>
    <t>ул. Железнодорожная 4-я, д.43Г</t>
  </si>
  <si>
    <t>ул. Железнодорожная 4-я, д.43Д</t>
  </si>
  <si>
    <t>ул. Железнодорожная 4-я, д.45</t>
  </si>
  <si>
    <t>ул. Железнодорожная 4-я, д.45А</t>
  </si>
  <si>
    <t>ул. Железнодорожная 4-я, д.45В</t>
  </si>
  <si>
    <t>ул. Железнодорожная 4-я, д.45Г</t>
  </si>
  <si>
    <t>ул. Железнодорожная 4-я, д.45Д</t>
  </si>
  <si>
    <t>ул. Железнодорожная 4-я, д.45Е</t>
  </si>
  <si>
    <t>ул. Железнодорожная 4-я, д.47</t>
  </si>
  <si>
    <t>ул. Железнодорожная 4-я, д.47Б</t>
  </si>
  <si>
    <t>ул. Железнодорожная 4-я, д.47В</t>
  </si>
  <si>
    <t>ул. Железнодорожная 4-я, д.49</t>
  </si>
  <si>
    <t>ул. Железнодорожная 4-я, д.49Б</t>
  </si>
  <si>
    <t>ул. Железнодорожная 4-я, д.51Б</t>
  </si>
  <si>
    <t>ул. Железнодорожная 8-я, д.55</t>
  </si>
  <si>
    <t>ул. Железнодорожная 8-я, д.55, к.1</t>
  </si>
  <si>
    <t>ул. Железнодорожная 8-я, д.57</t>
  </si>
  <si>
    <t>ул. Железнодорожная 8-я, д.59</t>
  </si>
  <si>
    <t>ул. Железнодорожная 8-я, д.59, к.3</t>
  </si>
  <si>
    <t>ул. Жилая, д.1</t>
  </si>
  <si>
    <t>ул. Жилая, д.10, к.1</t>
  </si>
  <si>
    <t>ул. Жилая, д.11</t>
  </si>
  <si>
    <t>ул. Жилая, д.12, к.1</t>
  </si>
  <si>
    <t>ул. Жилая, д.16</t>
  </si>
  <si>
    <t>ул. Жилая, д.3, к.1</t>
  </si>
  <si>
    <t>ул. Жилая, д.6</t>
  </si>
  <si>
    <t>ул. Жилая, д.6, к.1</t>
  </si>
  <si>
    <t>ул. Жилая, д.6, к.2</t>
  </si>
  <si>
    <t>ул. Жилая, д.7, к.3</t>
  </si>
  <si>
    <t>ул. Жилая, д.8</t>
  </si>
  <si>
    <t>ул. Жилая, д.8, к.1</t>
  </si>
  <si>
    <t>ул. Жилая, д.8, к.3</t>
  </si>
  <si>
    <t>ул. Жилая, д.9, к.5</t>
  </si>
  <si>
    <t>ул. Звездная, д.17, к.2</t>
  </si>
  <si>
    <t>ул. Звездная, д.49</t>
  </si>
  <si>
    <t>ул. Звездная, д.7, к.1</t>
  </si>
  <si>
    <t>ул. Зеленая, д.68</t>
  </si>
  <si>
    <t>ул. Зеленая, д.68А</t>
  </si>
  <si>
    <t>ул. Карла Маркса, д.11</t>
  </si>
  <si>
    <t>ул. Комарова, д.130</t>
  </si>
  <si>
    <t>ул. Комарова, д.132</t>
  </si>
  <si>
    <t>ул. Комарова, д.168</t>
  </si>
  <si>
    <t>ул. Комарова, д.27</t>
  </si>
  <si>
    <t>ул. Комарова, д.2А</t>
  </si>
  <si>
    <t>ул. Комарова, д.45</t>
  </si>
  <si>
    <t>ул. Комарова, д.60</t>
  </si>
  <si>
    <t>ул. Комарова, д.61</t>
  </si>
  <si>
    <t>ул. Комарова, д.62</t>
  </si>
  <si>
    <t>ул. Комарова, д.63</t>
  </si>
  <si>
    <t>ул. Комарова, д.65</t>
  </si>
  <si>
    <t>ул. Коммунистическая, д.52</t>
  </si>
  <si>
    <t>ул. Коммунистическая, д.58</t>
  </si>
  <si>
    <t>ул. Коммунистическая, д.68</t>
  </si>
  <si>
    <t>ул. Комсомольская Набережная, д.16</t>
  </si>
  <si>
    <t>ул. Комсомольская Набережная, д.17</t>
  </si>
  <si>
    <t>ул. Комсомольская Набережная, д.20</t>
  </si>
  <si>
    <t>ул. Комсомольская Набережная, д.21</t>
  </si>
  <si>
    <t>ул. Комсомольская Набережная, д.23</t>
  </si>
  <si>
    <t>ул. Кооперативная, д.28</t>
  </si>
  <si>
    <t>ул. Кооперативная, д.45А</t>
  </si>
  <si>
    <t>ул. Космическая, д.6</t>
  </si>
  <si>
    <t>ул. Космонавта В. Комарова, д.158</t>
  </si>
  <si>
    <t>ул. Космонавта В. Комарова, д.176</t>
  </si>
  <si>
    <t>ул. Космонавта Комарова, д.174</t>
  </si>
  <si>
    <t>ул. Красноармейская 3-я, д.11/12</t>
  </si>
  <si>
    <t>ул. Красноармейская 3-я, д.4</t>
  </si>
  <si>
    <t>ул. Красноармейская, д.11</t>
  </si>
  <si>
    <t>ул. Красноармейская, д.15</t>
  </si>
  <si>
    <t>ул. Красноармейская, д.1А</t>
  </si>
  <si>
    <t>ул. Красноармейская, д.23</t>
  </si>
  <si>
    <t>ул. Красноармейская, д.25</t>
  </si>
  <si>
    <t>ул. Красноармейская, д.27</t>
  </si>
  <si>
    <t>ул. Красноармейская, д.27А</t>
  </si>
  <si>
    <t>ул. Красноармейская, д.3</t>
  </si>
  <si>
    <t>ул. Красноармейская, д.31</t>
  </si>
  <si>
    <t>ул. Красноармейская, д.35</t>
  </si>
  <si>
    <t>ул. Красноармейская, д.37</t>
  </si>
  <si>
    <t>ул. Красноармейская, д.9</t>
  </si>
  <si>
    <t>ул. Краснопитерская, д.115</t>
  </si>
  <si>
    <t>ул. Краснопитерская, д.57</t>
  </si>
  <si>
    <t>ул. Красный Рыбак, д.39</t>
  </si>
  <si>
    <t>ул. Красный Рыбак, д.41</t>
  </si>
  <si>
    <t>ул. Куйбышева, д.30</t>
  </si>
  <si>
    <t>ул. Куйбышева, д.33</t>
  </si>
  <si>
    <t>ул. Куйбышева, д.36</t>
  </si>
  <si>
    <t>ул. Куйбышева, д.40</t>
  </si>
  <si>
    <t>ул. Куйбышева, д.41</t>
  </si>
  <si>
    <t>ул. Куйбышева, д.61</t>
  </si>
  <si>
    <t>ул. Куйбышева, д.63</t>
  </si>
  <si>
    <t>ул. Ладожская, д.6</t>
  </si>
  <si>
    <t>ул. Латышева, д.18Г</t>
  </si>
  <si>
    <t>ул. Латышева, д.4</t>
  </si>
  <si>
    <t>ул. Латышева, д.6Б</t>
  </si>
  <si>
    <t>ул. Ляхова, д.3</t>
  </si>
  <si>
    <t>ул. Ляхова, д.9</t>
  </si>
  <si>
    <t>ул. Маркина, д.100</t>
  </si>
  <si>
    <t>ул. Маркина, д.102</t>
  </si>
  <si>
    <t>ул. Маркина, д.98</t>
  </si>
  <si>
    <t>ул. Медиков, д.1</t>
  </si>
  <si>
    <t>ул. Медиков, д.3, к.2</t>
  </si>
  <si>
    <t>ул. Медиков, д.4</t>
  </si>
  <si>
    <t>ул. Московская, д.29</t>
  </si>
  <si>
    <t>ул. Московская, д.53</t>
  </si>
  <si>
    <t>ул. Московская, д.54</t>
  </si>
  <si>
    <t>ул. Московская, д.63</t>
  </si>
  <si>
    <t>ул. Набережная Казачьего Ерика, д.147</t>
  </si>
  <si>
    <t>ул. Набережная Казачьего Ерика, д.151</t>
  </si>
  <si>
    <t>ул. Набережная Казачьего Ерика, д.1А/2А</t>
  </si>
  <si>
    <t>ул. Набережная Казачьего Ерика, д.1Б</t>
  </si>
  <si>
    <t>ул. Набережная Тимирязева, д.66</t>
  </si>
  <si>
    <t>ул. Набережная Тимирязева, д.68</t>
  </si>
  <si>
    <t>ул. Нагорная, д.2Б</t>
  </si>
  <si>
    <t>ул. Нагорная, д.2В</t>
  </si>
  <si>
    <t>ул. Нагорная, д.2Г</t>
  </si>
  <si>
    <t>ул. Нариманова, д.2Б</t>
  </si>
  <si>
    <t>ул. Новая, д.4</t>
  </si>
  <si>
    <t>ул. Новороссийская, д.12</t>
  </si>
  <si>
    <t>ул. Новороссийская, д.6</t>
  </si>
  <si>
    <t>ул. Парковая, д.27</t>
  </si>
  <si>
    <t>ул. Перевозная 1-я, д.100</t>
  </si>
  <si>
    <t>ул. Перевозная 1-я, д.102</t>
  </si>
  <si>
    <t>ул. Перевозная 1-я, д.102В</t>
  </si>
  <si>
    <t>ул. Перевозная 1-я, д.104</t>
  </si>
  <si>
    <t>ул. Перевозная 1-я, д.104А</t>
  </si>
  <si>
    <t>ул. Перевозная 1-я, д.106</t>
  </si>
  <si>
    <t>ул. Перевозная 1-я, д.106Б</t>
  </si>
  <si>
    <t>ул. Перевозная 1-я, д.108</t>
  </si>
  <si>
    <t>ул. Перевозная 1-я, д.110</t>
  </si>
  <si>
    <t>ул. Перевозная 1-я, д.112</t>
  </si>
  <si>
    <t>ул. Перевозная 1-я, д.114</t>
  </si>
  <si>
    <t>ул. Перевозная 1-я, д.116</t>
  </si>
  <si>
    <t>ул. Перевозная 1-я, д.118, к.2</t>
  </si>
  <si>
    <t>ул. Перевозная 1-я, д.129</t>
  </si>
  <si>
    <t>ул. Перевозная 1-я, д.131</t>
  </si>
  <si>
    <t>ул. Перевозная 1-я, д.98</t>
  </si>
  <si>
    <t>ул. Перевозная 1-я, д.98В</t>
  </si>
  <si>
    <t>ул. Политехническая, д.1А</t>
  </si>
  <si>
    <t>ул. Политехническая, д.3А</t>
  </si>
  <si>
    <t>ул. Профсоюзная, д.8</t>
  </si>
  <si>
    <t>ул. Профсоюзная, д.8, к.2</t>
  </si>
  <si>
    <t>ул. Профсоюзная, д.8, к.3</t>
  </si>
  <si>
    <t>ул. Румынская, д.11, к.1</t>
  </si>
  <si>
    <t>ул. Румынская, д.18</t>
  </si>
  <si>
    <t>ул. Румынская, д.9, к.2</t>
  </si>
  <si>
    <t>ул. Савушкина, д.11</t>
  </si>
  <si>
    <t>ул. Савушкина, д.13</t>
  </si>
  <si>
    <t>ул. Савушкина, д.14</t>
  </si>
  <si>
    <t>ул. Савушкина, д.18/11</t>
  </si>
  <si>
    <t>ул. Савушкина, д.19, к.2</t>
  </si>
  <si>
    <t>ул. Савушкина, д.21</t>
  </si>
  <si>
    <t>ул. Савушкина, д.23</t>
  </si>
  <si>
    <t>ул. Савушкина, д.25, к.2</t>
  </si>
  <si>
    <t>ул. Савушкина, д.27</t>
  </si>
  <si>
    <t>ул. Савушкина, д.3, к.2</t>
  </si>
  <si>
    <t>ул. Савушкина, д.33, к.2</t>
  </si>
  <si>
    <t>ул. Савушкина, д.37, к.1</t>
  </si>
  <si>
    <t>ул. Савушкина, д.37, к.2</t>
  </si>
  <si>
    <t>ул. Савушкина, д.4, к.1</t>
  </si>
  <si>
    <t>ул. Савушкина, д.40</t>
  </si>
  <si>
    <t>ул. Савушкина, д.50</t>
  </si>
  <si>
    <t>ул. Савушкина, д.52</t>
  </si>
  <si>
    <t>ул. Савушкина, д.7/2</t>
  </si>
  <si>
    <t>ул. Савушкина, д.9</t>
  </si>
  <si>
    <t>ул. Спортивная, д.41Б</t>
  </si>
  <si>
    <t>ул. Степана Здоровцева, д.10</t>
  </si>
  <si>
    <t>ул. Степана Здоровцева, д.2/37</t>
  </si>
  <si>
    <t>ул. Степана Здоровцева, д.3</t>
  </si>
  <si>
    <t>ул. Степана Здоровцева, д.4</t>
  </si>
  <si>
    <t>ул. Степана Здоровцева, д.5</t>
  </si>
  <si>
    <t>ул. Степана Здоровцева, д.6</t>
  </si>
  <si>
    <t>ул. Степана Здоровцева, д.6А</t>
  </si>
  <si>
    <t>ул. Степана Здоровцева, д.8</t>
  </si>
  <si>
    <t>ул. Степана Разина, д.17</t>
  </si>
  <si>
    <t>ул. Степана Разина, д.20</t>
  </si>
  <si>
    <t>ул. Сун-Ят-Сена, д.2А</t>
  </si>
  <si>
    <t>ул. Сун-Ят-Сена, д.41А</t>
  </si>
  <si>
    <t>ул. Сун-Ят-Сена, д.43А</t>
  </si>
  <si>
    <t>ул. Сун-Ят-Сена/ул.Кооперативная, д.41/82,литер Б</t>
  </si>
  <si>
    <t>ул. Таганская, д.20</t>
  </si>
  <si>
    <t>ул. Таганская, д.4</t>
  </si>
  <si>
    <t>ул. Татищева, д.0, к.10</t>
  </si>
  <si>
    <t>ул. Татищева, д.0, к.11</t>
  </si>
  <si>
    <t>ул. Татищева, д.0, к.11а</t>
  </si>
  <si>
    <t>ул. Татищева, д.0, к.12</t>
  </si>
  <si>
    <t>ул. Татищева, д.0, к.14</t>
  </si>
  <si>
    <t>ул. Татищева, д.0, к.15</t>
  </si>
  <si>
    <t>ул. Татищева, д.0, к.15а</t>
  </si>
  <si>
    <t>ул. Татищева, д.0, к.17</t>
  </si>
  <si>
    <t>ул. Татищева, д.0, к.17а</t>
  </si>
  <si>
    <t>ул. Татищева, д.0, к.19</t>
  </si>
  <si>
    <t>ул. Татищева, д.0, к.21</t>
  </si>
  <si>
    <t>ул. Татищева, д.0, к.22</t>
  </si>
  <si>
    <t>ул. Татищева, д.0, к.24</t>
  </si>
  <si>
    <t>ул. Татищева, д.0, к.27</t>
  </si>
  <si>
    <t>ул. Татищева, д.0, к.29</t>
  </si>
  <si>
    <t>ул. Татищева, д.0, к.32</t>
  </si>
  <si>
    <t>ул. Татищева, д.0, к.42</t>
  </si>
  <si>
    <t>ул. Татищева, д.0, к.43</t>
  </si>
  <si>
    <t>ул. Татищева, д.0, к.56б</t>
  </si>
  <si>
    <t>ул. Татищева, д.0, к.57</t>
  </si>
  <si>
    <t>ул. Татищева, д.10</t>
  </si>
  <si>
    <t>ул. Татищева, д.10А</t>
  </si>
  <si>
    <t>ул. Татищева, д.11Б</t>
  </si>
  <si>
    <t>ул. Татищева, д.16, к.1</t>
  </si>
  <si>
    <t>ул. Татищева, д.41</t>
  </si>
  <si>
    <t>ул. Татищева, д.43А</t>
  </si>
  <si>
    <t>ул. Татищева, д.44</t>
  </si>
  <si>
    <t>ул. Татищева, д.4Б</t>
  </si>
  <si>
    <t>ул. Татищева, д.56А</t>
  </si>
  <si>
    <t>ул. Татищева, д.57А</t>
  </si>
  <si>
    <t>ул. Товарищеская, д.31А</t>
  </si>
  <si>
    <t>ул. Туапсинская, д.4</t>
  </si>
  <si>
    <t>ул. Туапсинская, д.6</t>
  </si>
  <si>
    <t>ул. Туапсинская, д.8</t>
  </si>
  <si>
    <t>ул. Ужгородская, д.3</t>
  </si>
  <si>
    <t>ул. Ужгородская, д.7А</t>
  </si>
  <si>
    <t>ул. Украинская, д.12</t>
  </si>
  <si>
    <t>ул. Украинская, д.15</t>
  </si>
  <si>
    <t>ул. Украинская, д.16</t>
  </si>
  <si>
    <t>ул. Украинская, д.17</t>
  </si>
  <si>
    <t>ул. Украинская, д.18</t>
  </si>
  <si>
    <t>ул. Украинская, д.19</t>
  </si>
  <si>
    <t>ул. Украинская, д.21</t>
  </si>
  <si>
    <t>ул. Украинская, д.23</t>
  </si>
  <si>
    <t>ул. Фрунзе, д.2</t>
  </si>
  <si>
    <t>ул. Черниговская 3-я, д.2Б</t>
  </si>
  <si>
    <t>ул. Черниговская 3-я, д.2В</t>
  </si>
  <si>
    <t>ул. Черниговская 3-я, д.2Г</t>
  </si>
  <si>
    <t>ул. Черниговская 4-я, д.1А</t>
  </si>
  <si>
    <t>ул. Черниговская 4-я, д.20</t>
  </si>
  <si>
    <t>ул. Черниговская 4-я, д.22</t>
  </si>
  <si>
    <t>ул. Черниговская 4-я, д.24</t>
  </si>
  <si>
    <t>ул. Чехова, д.28</t>
  </si>
  <si>
    <t>ул. Чехова, д.33</t>
  </si>
  <si>
    <t>ул. Чехова, д.35</t>
  </si>
  <si>
    <t>ул. Чехова, д.37</t>
  </si>
  <si>
    <t>ул. Чехова, д.38</t>
  </si>
  <si>
    <t>ул. Чехова, д.41</t>
  </si>
  <si>
    <t>ул. Чехова, д.43</t>
  </si>
  <si>
    <t>ул. Чехова, д.53</t>
  </si>
  <si>
    <t>ул. Чехова, д.58</t>
  </si>
  <si>
    <t>ул. Чехова, д.61</t>
  </si>
  <si>
    <t>ул. Чехова, д.64</t>
  </si>
  <si>
    <t>ул. Чехова, д.80</t>
  </si>
  <si>
    <t>ул. Шоссейная [[Трусовский р-н]], д.2/4, к.9</t>
  </si>
  <si>
    <t>ул. Энергетическая, д.11</t>
  </si>
  <si>
    <t>ул. Энергетическая, д.11, к.1</t>
  </si>
  <si>
    <t>ул. Энергетическая, д.11, к.2</t>
  </si>
  <si>
    <t>ул. Энергетическая, д.11, к.3</t>
  </si>
  <si>
    <t>ул. Энергетическая, д.11, к.4</t>
  </si>
  <si>
    <t>ул. Энергетическая, д.13</t>
  </si>
  <si>
    <t>ул. Энергетическая, д.13, к.1</t>
  </si>
  <si>
    <t>ул. Энергетическая, д.13, к.2</t>
  </si>
  <si>
    <t>ул. Энергетическая, д.19, к.1</t>
  </si>
  <si>
    <t>ул. Энергетическая, д.19, к.2</t>
  </si>
  <si>
    <t>ул. Энергетическая, д.5, к.2</t>
  </si>
  <si>
    <t>ул. Энергетическая, д.7</t>
  </si>
  <si>
    <t>ул. Энергетическая, д.9</t>
  </si>
  <si>
    <t>ул. Энергетическая, д.9, к.2</t>
  </si>
  <si>
    <t>ул. Энергетическая, д.9, к.4</t>
  </si>
  <si>
    <t>ул. Энергетическая, д.9, к.5</t>
  </si>
  <si>
    <t>ул. Яблочкова, д.1</t>
  </si>
  <si>
    <t>ул. Яблочкова, д.11</t>
  </si>
  <si>
    <t>ул. Яблочкова, д.15А</t>
  </si>
  <si>
    <t>ул. Яблочкова, д.17</t>
  </si>
  <si>
    <t>ул. Яблочкова, д.19</t>
  </si>
  <si>
    <t>ул. Яблочкова, д.1А</t>
  </si>
  <si>
    <t>ул. Яблочкова, д.21</t>
  </si>
  <si>
    <t>ул. Яблочкова, д.22</t>
  </si>
  <si>
    <t>ул. Яблочкова, д.24</t>
  </si>
  <si>
    <t>ул. Яблочкова, д.26</t>
  </si>
  <si>
    <t>ул. Яблочкова, д.27, к.1</t>
  </si>
  <si>
    <t>ул. Яблочкова, д.29</t>
  </si>
  <si>
    <t>ул. Яблочкова, д.29, к.1</t>
  </si>
  <si>
    <t>ул. Яблочкова, д.2А</t>
  </si>
  <si>
    <t>ул. Яблочкова, д.3</t>
  </si>
  <si>
    <t>ул. Яблочкова, д.32</t>
  </si>
  <si>
    <t>ул. Яблочкова, д.34</t>
  </si>
  <si>
    <t>ул. Яблочкова, д.40</t>
  </si>
  <si>
    <t>ул. Яблочкова, д.42А</t>
  </si>
  <si>
    <t>ул. Яблочкова, д.5</t>
  </si>
  <si>
    <t>Михаила Луконина ул., д.11, к.1</t>
  </si>
  <si>
    <t>Михаила Луконина ул., д.12</t>
  </si>
  <si>
    <t>Набережная Приволжского затона ул., д.17, к.1</t>
  </si>
  <si>
    <t>Набережная Приволжского затона ул., д.17, к.3</t>
  </si>
  <si>
    <t>Набережная Приволжского затона ул., д.25</t>
  </si>
  <si>
    <t>Николая Островского ул., д.1</t>
  </si>
  <si>
    <t>Николая Островского ул., д.113</t>
  </si>
  <si>
    <t>Николая Островского ул., д.115</t>
  </si>
  <si>
    <t>Николая Островского ул., д.123</t>
  </si>
  <si>
    <t>Николая Островского ул., д.132</t>
  </si>
  <si>
    <t>Николая Островского ул., д.134</t>
  </si>
  <si>
    <t>Николая Островского ул., д.136</t>
  </si>
  <si>
    <t>Николая Островского ул., д.142А</t>
  </si>
  <si>
    <t>Николая Островского ул., д.142Б</t>
  </si>
  <si>
    <t>Николая Островского ул., д.144</t>
  </si>
  <si>
    <t>Николая Островского ул., д.144А</t>
  </si>
  <si>
    <t>Николая Островского ул., д.152, к.2</t>
  </si>
  <si>
    <t>Николая Островского ул., д.152, к.3</t>
  </si>
  <si>
    <t>Николая Островского ул., д.154, к.1</t>
  </si>
  <si>
    <t>Николая Островского ул., д.154, к.2</t>
  </si>
  <si>
    <t>Николая Островского ул., д.154, к.3</t>
  </si>
  <si>
    <t>Николая Островского ул., д.156, к.1</t>
  </si>
  <si>
    <t>Николая Островского ул., д.156, к.2</t>
  </si>
  <si>
    <t>Николая Островского ул., д.156, к.3</t>
  </si>
  <si>
    <t>Николая Островского ул., д.158, к.1</t>
  </si>
  <si>
    <t>Николая Островского ул., д.160, к.1</t>
  </si>
  <si>
    <t>Николая Островского ул., д.160, к.2</t>
  </si>
  <si>
    <t>Николая Островского ул., д.162</t>
  </si>
  <si>
    <t>Николая Островского ул., д.162, к.1</t>
  </si>
  <si>
    <t>Николая Островского ул., д.164</t>
  </si>
  <si>
    <t>Николая Островского ул., д.1А</t>
  </si>
  <si>
    <t>Николая Островского ул., д.1Б</t>
  </si>
  <si>
    <t>Николая Островского ул., д.3</t>
  </si>
  <si>
    <t>Николая Островского ул., д.39</t>
  </si>
  <si>
    <t>Николая Островского ул., д.41</t>
  </si>
  <si>
    <t>Николая Островского ул., д.41А</t>
  </si>
  <si>
    <t>Николая Островского ул., д.43</t>
  </si>
  <si>
    <t>Николая Островского ул., д.43А</t>
  </si>
  <si>
    <t>Николая Островского ул., д.45</t>
  </si>
  <si>
    <t>Николая Островского ул., д.46</t>
  </si>
  <si>
    <t>Николая Островского ул., д.5</t>
  </si>
  <si>
    <t>Николая Островского ул., д.50</t>
  </si>
  <si>
    <t>Николая Островского ул., д.51</t>
  </si>
  <si>
    <t>Николая Островского ул., д.52</t>
  </si>
  <si>
    <t>Николая Островского ул., д.53</t>
  </si>
  <si>
    <t>Николая Островского ул., д.54</t>
  </si>
  <si>
    <t>Николая Островского ул., д.56</t>
  </si>
  <si>
    <t>Николая Островского ул., д.59</t>
  </si>
  <si>
    <t>Николая Островского ул., д.5А</t>
  </si>
  <si>
    <t>Николая Островского ул., д.5Б</t>
  </si>
  <si>
    <t>Николая Островского ул., д.61</t>
  </si>
  <si>
    <t>Николая Островского ул., д.61А</t>
  </si>
  <si>
    <t>Николая Островского ул., д.62</t>
  </si>
  <si>
    <t>Николая Островского ул., д.63</t>
  </si>
  <si>
    <t>Николая Островского ул., д.64</t>
  </si>
  <si>
    <t>Николая Островского ул., д.64, к.1</t>
  </si>
  <si>
    <t>Николая Островского ул., д.65</t>
  </si>
  <si>
    <t>Николая Островского ул., д.66</t>
  </si>
  <si>
    <t>Николая Островского ул., д.66, к.1</t>
  </si>
  <si>
    <t>Николая Островского ул., д.66, к.2</t>
  </si>
  <si>
    <t>Николая Островского ул., д.70, к.1</t>
  </si>
  <si>
    <t>Николая Островского ул., д.72</t>
  </si>
  <si>
    <t>Николая Островского ул., д.72, к.1</t>
  </si>
  <si>
    <t>Николая Островского ул., д.74</t>
  </si>
  <si>
    <t>Николая Островского ул., д.74, к.1</t>
  </si>
  <si>
    <t>Николая Островского ул., д.76</t>
  </si>
  <si>
    <t>Николая Островского ул., д.76, к.1</t>
  </si>
  <si>
    <t>пер. 9-й, д.13</t>
  </si>
  <si>
    <t>пер. Каспийский, д.13</t>
  </si>
  <si>
    <t>пер. Садовый 2-й, д.4</t>
  </si>
  <si>
    <t>пер. Таманский 1-й, д.2</t>
  </si>
  <si>
    <t>пер. Таманский 1-й, д.3</t>
  </si>
  <si>
    <t>пер. Таманский 1-й, д.4</t>
  </si>
  <si>
    <t>пер. Таманский 1-й, д.5</t>
  </si>
  <si>
    <t>пер. Таманский 1-й, д.6</t>
  </si>
  <si>
    <t>пер. Таманский 1-й, д.7</t>
  </si>
  <si>
    <t>пер. Таманский 1-й, д.8</t>
  </si>
  <si>
    <t>пер. Таманский, д.10/11</t>
  </si>
  <si>
    <t>пл Декабристов, д.21</t>
  </si>
  <si>
    <t>пл Декабристов, д.8</t>
  </si>
  <si>
    <t>пл Джона Рида, д.7, к.1</t>
  </si>
  <si>
    <t>пр-кт Бумажников, д.15, к.1</t>
  </si>
  <si>
    <t>пр-кт Бумажников, д.9, к.1</t>
  </si>
  <si>
    <t>пр. Воробьева, д.3</t>
  </si>
  <si>
    <t>пр. Николая Островского, д.12</t>
  </si>
  <si>
    <t>пр. Николая Островского, д.4, к.2</t>
  </si>
  <si>
    <t>пр. Николая Островского, д.4, к.4</t>
  </si>
  <si>
    <t>ул. Адмирала Макарова, д.6</t>
  </si>
  <si>
    <t>ул. Адмирала Нахимова, д. 139 корпус 1</t>
  </si>
  <si>
    <t>ул. Адмирала Нахимова, д.107А</t>
  </si>
  <si>
    <t>ул. Адмирала Нахимова, д.109А</t>
  </si>
  <si>
    <t>ул. Адмирала Нахимова, д.111</t>
  </si>
  <si>
    <t>ул. Адмирала Нахимова, д.113</t>
  </si>
  <si>
    <t>ул. Адмирала Нахимова, д.117</t>
  </si>
  <si>
    <t>ул. Адмирала Нахимова, д.125</t>
  </si>
  <si>
    <t>ул. Адмирала Нахимова, д.127</t>
  </si>
  <si>
    <t>ул. Адмирала Нахимова, д.129</t>
  </si>
  <si>
    <t>ул. Адмирала Нахимова, д.131</t>
  </si>
  <si>
    <t>ул. Адмирала Нахимова, д.137</t>
  </si>
  <si>
    <t>ул. Адмирала Нахимова, д.137, к.1</t>
  </si>
  <si>
    <t>ул. Адмирала Нахимова, д.141</t>
  </si>
  <si>
    <t>ул. Адмирала Нахимова, д.147</t>
  </si>
  <si>
    <t>ул. Адмирала Нахимова, д.16</t>
  </si>
  <si>
    <t>ул. Адмирала Нахимова, д.187</t>
  </si>
  <si>
    <t>ул. Адмирала Нахимова, д.191</t>
  </si>
  <si>
    <t>ул. Адмирала Нахимова, д.201</t>
  </si>
  <si>
    <t>ул. Адмирала Нахимова, д.38А</t>
  </si>
  <si>
    <t>ул. Адмирала Нахимова, д.38Б</t>
  </si>
  <si>
    <t>ул. Адмирала Нахимова, д.40</t>
  </si>
  <si>
    <t>ул. Адмирала Нахимова, д.44, к.1</t>
  </si>
  <si>
    <t>ул. Адмирала Нахимова, д.46</t>
  </si>
  <si>
    <t>ул. Адмирала Нахимова, д.46, к.1</t>
  </si>
  <si>
    <t>ул. Адмирала Нахимова, д.48</t>
  </si>
  <si>
    <t>ул. Адмирала Нахимова, д.48А</t>
  </si>
  <si>
    <t>ул. Адмирала Нахимова, д.50</t>
  </si>
  <si>
    <t>ул. Адмирала Нахимова, д.95</t>
  </si>
  <si>
    <t>ул. Александрова, д.1</t>
  </si>
  <si>
    <t>ул. Александрова, д.11</t>
  </si>
  <si>
    <t>ул. Александрова, д.13</t>
  </si>
  <si>
    <t>ул. Александрова, д.17</t>
  </si>
  <si>
    <t>ул. Александрова, д.3</t>
  </si>
  <si>
    <t>ул. Александрова, д.5</t>
  </si>
  <si>
    <t>ул. Александрова, д.6</t>
  </si>
  <si>
    <t>ул. Александрова, д.7</t>
  </si>
  <si>
    <t>ул. Александрова, д.9</t>
  </si>
  <si>
    <t>ул. Ахшарумова, д.2/41</t>
  </si>
  <si>
    <t>ул. Ахшарумова, д.34</t>
  </si>
  <si>
    <t>ул. Ахшарумова, д.54</t>
  </si>
  <si>
    <t>ул. Ахшарумова, д.56</t>
  </si>
  <si>
    <t>ул. Ахшарумова, д.6</t>
  </si>
  <si>
    <t>ул. Батайская, д.23</t>
  </si>
  <si>
    <t>ул. Бежецкая, д.10</t>
  </si>
  <si>
    <t>ул. Бежецкая, д.12</t>
  </si>
  <si>
    <t>ул. Бежецкая, д.14</t>
  </si>
  <si>
    <t>ул. Бежецкая, д.16</t>
  </si>
  <si>
    <t>ул. Безжонова, д.2</t>
  </si>
  <si>
    <t>ул. Безжонова, д.76</t>
  </si>
  <si>
    <t>ул. Безжонова, д.80</t>
  </si>
  <si>
    <t>ул. Безжонова, д.90</t>
  </si>
  <si>
    <t>ул. Безжонова, д.92</t>
  </si>
  <si>
    <t>ул. Богдана Хмельницкого, д.10</t>
  </si>
  <si>
    <t>ул. Богдана Хмельницкого, д.11</t>
  </si>
  <si>
    <t>ул. Богдана Хмельницкого, д.11, к.1</t>
  </si>
  <si>
    <t>ул. Богдана Хмельницкого, д.11, к.2</t>
  </si>
  <si>
    <t>ул. Богдана Хмельницкого, д.11, к.3</t>
  </si>
  <si>
    <t>ул. Богдана Хмельницкого, д.11, к.4</t>
  </si>
  <si>
    <t>ул. Богдана Хмельницкого, д.12</t>
  </si>
  <si>
    <t>ул. Богдана Хмельницкого, д.13</t>
  </si>
  <si>
    <t>ул. Богдана Хмельницкого, д.13, к.1</t>
  </si>
  <si>
    <t>ул. Богдана Хмельницкого, д.13, к.3</t>
  </si>
  <si>
    <t>ул. Богдана Хмельницкого, д.14</t>
  </si>
  <si>
    <t>ул. Богдана Хмельницкого, д.15</t>
  </si>
  <si>
    <t>ул. Богдана Хмельницкого, д.17/47</t>
  </si>
  <si>
    <t>ул. Богдана Хмельницкого, д.19</t>
  </si>
  <si>
    <t>ул. Богдана Хмельницкого, д.2</t>
  </si>
  <si>
    <t>ул. Богдана Хмельницкого, д.2, к.1</t>
  </si>
  <si>
    <t>ул. Богдана Хмельницкого, д.2, к.2</t>
  </si>
  <si>
    <t>ул. Богдана Хмельницкого, д.2, к.5</t>
  </si>
  <si>
    <t>ул. Богдана Хмельницкого, д.21</t>
  </si>
  <si>
    <t>ул. Богдана Хмельницкого, д.21, к.1</t>
  </si>
  <si>
    <t>ул. Богдана Хмельницкого, д.22</t>
  </si>
  <si>
    <t>ул. Богдана Хмельницкого, д.23</t>
  </si>
  <si>
    <t>ул. Богдана Хмельницкого, д.23, к.1</t>
  </si>
  <si>
    <t>ул. Богдана Хмельницкого, д.24/45</t>
  </si>
  <si>
    <t>ул. Богдана Хмельницкого, д.25</t>
  </si>
  <si>
    <t>ул. Богдана Хмельницкого, д.26</t>
  </si>
  <si>
    <t>ул. Богдана Хмельницкого, д.28</t>
  </si>
  <si>
    <t>ул. Богдана Хмельницкого, д.30</t>
  </si>
  <si>
    <t>ул. Богдана Хмельницкого, д.31</t>
  </si>
  <si>
    <t>ул. Богдана Хмельницкого, д.32/46</t>
  </si>
  <si>
    <t>ул. Богдана Хмельницкого, д.33</t>
  </si>
  <si>
    <t>ул. Богдана Хмельницкого, д.35</t>
  </si>
  <si>
    <t>ул. Богдана Хмельницкого, д.36</t>
  </si>
  <si>
    <t>ул. Богдана Хмельницкого, д.37</t>
  </si>
  <si>
    <t>ул. Богдана Хмельницкого, д.38</t>
  </si>
  <si>
    <t>ул. Богдана Хмельницкого, д.38, к.1</t>
  </si>
  <si>
    <t>ул. Богдана Хмельницкого, д.39</t>
  </si>
  <si>
    <t>ул. Богдана Хмельницкого, д.4</t>
  </si>
  <si>
    <t>ул. Богдана Хмельницкого, д.4, к.1</t>
  </si>
  <si>
    <t>ул. Богдана Хмельницкого, д.41</t>
  </si>
  <si>
    <t>ул. Богдана Хмельницкого, д.41, к.1</t>
  </si>
  <si>
    <t>ул. Богдана Хмельницкого, д.42</t>
  </si>
  <si>
    <t>ул. Богдана Хмельницкого, д.43</t>
  </si>
  <si>
    <t>ул. Богдана Хмельницкого, д.44, к.1</t>
  </si>
  <si>
    <t>ул. Богдана Хмельницкого, д.44/45</t>
  </si>
  <si>
    <t>ул. Богдана Хмельницкого, д.45, к.2</t>
  </si>
  <si>
    <t>ул. Богдана Хмельницкого, д.46</t>
  </si>
  <si>
    <t>ул. Богдана Хмельницкого, д.47</t>
  </si>
  <si>
    <t>ул. Богдана Хмельницкого, д.48</t>
  </si>
  <si>
    <t>ул. Богдана Хмельницкого, д.5</t>
  </si>
  <si>
    <t>ул. Богдана Хмельницкого, д.5, к.2</t>
  </si>
  <si>
    <t>ул. Богдана Хмельницкого, д.50</t>
  </si>
  <si>
    <t>ул. Богдана Хмельницкого, д.52</t>
  </si>
  <si>
    <t>ул. Богдана Хмельницкого, д.56</t>
  </si>
  <si>
    <t>ул. Богдана Хмельницкого, д.57</t>
  </si>
  <si>
    <t>ул. Богдана Хмельницкого, д.7</t>
  </si>
  <si>
    <t>ул. Богдана Хмельницкого, д.7, к.1</t>
  </si>
  <si>
    <t>ул. Богдана Хмельницкого, д.7, к.2</t>
  </si>
  <si>
    <t>ул. Богдана Хмельницкого, д.8</t>
  </si>
  <si>
    <t>ул. Богдана Хмельницкого, д.9</t>
  </si>
  <si>
    <t>ул. Богдана Хмельницкого, д.9, к.1</t>
  </si>
  <si>
    <t>ул. Богдана Хмельницкого, д.9, к.2</t>
  </si>
  <si>
    <t>ул. Боевая, д.126/87, к.1</t>
  </si>
  <si>
    <t>ул. Боевая, д.126/87, к.10</t>
  </si>
  <si>
    <t>ул. Боевая, д.126/87, к.2</t>
  </si>
  <si>
    <t>ул. Боевая, д.126/87, к.4</t>
  </si>
  <si>
    <t>ул. Боевая, д.126/87, к.6</t>
  </si>
  <si>
    <t>ул. Боевая, д.126/87, к.7</t>
  </si>
  <si>
    <t>ул. Боевая, д.126/87, к.8</t>
  </si>
  <si>
    <t>ул. Боевая, д.126/87, к.9</t>
  </si>
  <si>
    <t>ул. Боевая, д.36</t>
  </si>
  <si>
    <t>ул. Боевая, д.36, к.1</t>
  </si>
  <si>
    <t>ул. Боевая, д.40</t>
  </si>
  <si>
    <t>ул. Боевая, д.45/8</t>
  </si>
  <si>
    <t>ул. Боевая, д.50</t>
  </si>
  <si>
    <t>ул. Боевая, д.52</t>
  </si>
  <si>
    <t>ул. Боевая, д.54</t>
  </si>
  <si>
    <t>ул. Боевая, д.55</t>
  </si>
  <si>
    <t>ул. Боевая, д.56</t>
  </si>
  <si>
    <t>ул. Боевая, д.57</t>
  </si>
  <si>
    <t>ул. Боевая, д.58</t>
  </si>
  <si>
    <t>ул. Боевая, д.59</t>
  </si>
  <si>
    <t>ул. Боевая, д.60</t>
  </si>
  <si>
    <t>ул. Боевая, д.62</t>
  </si>
  <si>
    <t>ул. Боевая, д.65, к.1</t>
  </si>
  <si>
    <t>ул. Боевая, д.65, к.2</t>
  </si>
  <si>
    <t>ул. Боевая, д.66А</t>
  </si>
  <si>
    <t>ул. Боевая, д.66Б</t>
  </si>
  <si>
    <t>ул. Боевая, д.66В</t>
  </si>
  <si>
    <t>ул. Боевая, д.67</t>
  </si>
  <si>
    <t>ул. Боевая, д.67, к.1</t>
  </si>
  <si>
    <t>ул. Боевая, д.67, к.2</t>
  </si>
  <si>
    <t>ул. Боевая, д.67, к.3</t>
  </si>
  <si>
    <t>ул. Боевая, д.68</t>
  </si>
  <si>
    <t>ул. Боевая, д.69/70</t>
  </si>
  <si>
    <t>ул. Боевая, д.70</t>
  </si>
  <si>
    <t>ул. Боевая, д.71/67</t>
  </si>
  <si>
    <t>ул. Боевая, д.72А, к.1</t>
  </si>
  <si>
    <t>ул. Боевая, д.72Б</t>
  </si>
  <si>
    <t>ул. Боевая, д.74</t>
  </si>
  <si>
    <t>ул. Боевая, д.75</t>
  </si>
  <si>
    <t>ул. Боевая, д.77</t>
  </si>
  <si>
    <t>ул. Боевая, д.79</t>
  </si>
  <si>
    <t>ул. Боевая, д.80</t>
  </si>
  <si>
    <t>ул. Боевая, д.81</t>
  </si>
  <si>
    <t>ул. Боевая, д.83</t>
  </si>
  <si>
    <t>ул. Боевая, д.83, к.1</t>
  </si>
  <si>
    <t>ул. Боевая, д.83, к.2</t>
  </si>
  <si>
    <t>ул. Боевая, д.83е</t>
  </si>
  <si>
    <t>ул. Боевая, д.85</t>
  </si>
  <si>
    <t>ул. Боевая, д.85, к.1</t>
  </si>
  <si>
    <t>ул. Боевая, д.85, к.2</t>
  </si>
  <si>
    <t>ул. Боевая, д.85, к.3</t>
  </si>
  <si>
    <t>ул. Бэра, д.57</t>
  </si>
  <si>
    <t>ул. Васильковая, д.17</t>
  </si>
  <si>
    <t>ул. Васильковая, д.19</t>
  </si>
  <si>
    <t>ул. Власова, д.2/18</t>
  </si>
  <si>
    <t>ул. Власова, д.4</t>
  </si>
  <si>
    <t>ул. Власова, д.4, к.1</t>
  </si>
  <si>
    <t>ул. Власова, д.6</t>
  </si>
  <si>
    <t>ул. Волжская, д.43</t>
  </si>
  <si>
    <t>ул. Волжская, д.49</t>
  </si>
  <si>
    <t>ул. Волжская, д.60</t>
  </si>
  <si>
    <t>ул. Волжская, д.62</t>
  </si>
  <si>
    <t>ул. Волжская, д.9</t>
  </si>
  <si>
    <t>ул. Генерала армии Епишева, д.24</t>
  </si>
  <si>
    <t>ул. Генерала армии Епишева, д.26</t>
  </si>
  <si>
    <t>ул. Генерала армии Епишева, д.28</t>
  </si>
  <si>
    <t>ул. Генерала армии Епишева, д.30/35</t>
  </si>
  <si>
    <t>ул. Генерала армии Епишева, д.49</t>
  </si>
  <si>
    <t>ул. Генерала армии Епишева, д.51</t>
  </si>
  <si>
    <t>ул. Генерала армии Епишева, д.53</t>
  </si>
  <si>
    <t>ул. Генерала армии Епишева, д.55</t>
  </si>
  <si>
    <t>ул. Генерала армии Епишева, д.61/12</t>
  </si>
  <si>
    <t>ул. Городская, д.1А</t>
  </si>
  <si>
    <t>ул. Гурьевская, д.5</t>
  </si>
  <si>
    <t>ул. Дербентская 2-я, д.34</t>
  </si>
  <si>
    <t>ул. Джона Рида, д.1</t>
  </si>
  <si>
    <t>ул. Джона Рида, д.33</t>
  </si>
  <si>
    <t>ул. Джона Рида, д.39</t>
  </si>
  <si>
    <t>ул. Джона Рида, д.39/1</t>
  </si>
  <si>
    <t>ул. Джона Рида, д.39/2</t>
  </si>
  <si>
    <t>ул. Дорожная 2-я, д.34</t>
  </si>
  <si>
    <t>ул. Дубровинского, д.52, к.1</t>
  </si>
  <si>
    <t>ул. Дубровинского, д.52, к.2</t>
  </si>
  <si>
    <t>ул. Дубровинского, д.58</t>
  </si>
  <si>
    <t>ул. Дубровинского, д.60</t>
  </si>
  <si>
    <t>ул. Дубровинского, д.64, к.1</t>
  </si>
  <si>
    <t>ул. Дубровинского, д.68, к.1</t>
  </si>
  <si>
    <t>ул. Звездная, д.11, к.1</t>
  </si>
  <si>
    <t>ул. Звездная, д.11/11</t>
  </si>
  <si>
    <t>ул. Звездная, д.33</t>
  </si>
  <si>
    <t>ул. Звездная, д.41</t>
  </si>
  <si>
    <t>ул. Звездная, д.41, к.2</t>
  </si>
  <si>
    <t>ул. Звездная, д.43</t>
  </si>
  <si>
    <t>ул. Звездная, д.43, к.1</t>
  </si>
  <si>
    <t>ул. Звездная, д.45</t>
  </si>
  <si>
    <t>ул. Звездная, д.45, к.1</t>
  </si>
  <si>
    <t>ул. Звездная, д.47</t>
  </si>
  <si>
    <t>ул. Звездная, д.47, к.1</t>
  </si>
  <si>
    <t>ул. Звездная, д.47, к.3</t>
  </si>
  <si>
    <t>ул. Звездная, д.47, к.4</t>
  </si>
  <si>
    <t>ул. Звездная, д.49, к.2</t>
  </si>
  <si>
    <t>ул. Звездная, д.49, к.3</t>
  </si>
  <si>
    <t>ул. Звездная, д.5, к.2</t>
  </si>
  <si>
    <t>ул. Звездная, д.51, к.1</t>
  </si>
  <si>
    <t>ул. Звездная, д.57</t>
  </si>
  <si>
    <t>ул. Звездная, д.57, к.1</t>
  </si>
  <si>
    <t>ул. Звездная, д.57, к.2</t>
  </si>
  <si>
    <t>ул. Звездная, д.57, к.3</t>
  </si>
  <si>
    <t>ул. Звездная, д.59</t>
  </si>
  <si>
    <t>ул. Звездная, д.61</t>
  </si>
  <si>
    <t>ул. Звездная, д.61, к.1</t>
  </si>
  <si>
    <t>ул. Звездная, д.63</t>
  </si>
  <si>
    <t>ул. Звездная, д.7, к.2</t>
  </si>
  <si>
    <t>ул. Звездная, д.7, к.3</t>
  </si>
  <si>
    <t>ул. Звездная, д.9/16</t>
  </si>
  <si>
    <t>ул. Ивановская, д.57</t>
  </si>
  <si>
    <t>ул. Игарская 2-я, д.4</t>
  </si>
  <si>
    <t>ул. Игарская 2-я, д.8</t>
  </si>
  <si>
    <t>ул. Кирова, д.54</t>
  </si>
  <si>
    <t>ул. Кирова, д.87/2А</t>
  </si>
  <si>
    <t>ул. Кирова, д.90</t>
  </si>
  <si>
    <t>ул. Кирова, д.90Б</t>
  </si>
  <si>
    <t>ул. Кирова, д.92</t>
  </si>
  <si>
    <t>ул. Кирова, д.92А</t>
  </si>
  <si>
    <t>ул. Кирова, д.94</t>
  </si>
  <si>
    <t>ул. Кирова, д.96</t>
  </si>
  <si>
    <t>ул. Кирова, д.98</t>
  </si>
  <si>
    <t>ул. Комсомольская, д.17</t>
  </si>
  <si>
    <t>ул. Космонавтов, д.14</t>
  </si>
  <si>
    <t>ул. Космонавтов, д.16</t>
  </si>
  <si>
    <t>ул. Космонавтов, д.18, к.3</t>
  </si>
  <si>
    <t>ул. Космонавтов, д.3</t>
  </si>
  <si>
    <t>ул. Космонавтов, д.3А</t>
  </si>
  <si>
    <t>ул. Космонавтов, д.3Б</t>
  </si>
  <si>
    <t>ул. Космонавтов, д.8, к.2</t>
  </si>
  <si>
    <t>ул. Котельная 1-я, д.2</t>
  </si>
  <si>
    <t>ул. Котельная 5-я, д.7, к.1</t>
  </si>
  <si>
    <t>ул. Котельная 5-я, д.7, к.2</t>
  </si>
  <si>
    <t>ул. Котельная 5-я, д.7, к.3</t>
  </si>
  <si>
    <t>ул. Красная Набережная, д.138</t>
  </si>
  <si>
    <t>ул. Краснодарская, д.43</t>
  </si>
  <si>
    <t>ул. Кубанская, д.10</t>
  </si>
  <si>
    <t>ул. Кубанская, д.19, к.1</t>
  </si>
  <si>
    <t>ул. Кубанская, д.21, к.1</t>
  </si>
  <si>
    <t>ул. Кубанская, д.21, к.2</t>
  </si>
  <si>
    <t>ул. Кубанская, д.23, к.2</t>
  </si>
  <si>
    <t>ул. Кубанская, д.29</t>
  </si>
  <si>
    <t>ул. Литейная 1-я, д.10А</t>
  </si>
  <si>
    <t>ул. Литейная 1-я, д.16</t>
  </si>
  <si>
    <t>ул. Литейная 1-я, д.2А</t>
  </si>
  <si>
    <t>ул. Литейная 1-я, д.4</t>
  </si>
  <si>
    <t>ул. Литейная 1-я, д.6</t>
  </si>
  <si>
    <t>ул. Литейная 1-я, д.8</t>
  </si>
  <si>
    <t>ул. Менжинского, д.2, к.1</t>
  </si>
  <si>
    <t>ул. Менжинского, д.2, к.2</t>
  </si>
  <si>
    <t>ул. Менжинского, д.2А</t>
  </si>
  <si>
    <t>ул. Менжинского, д.3</t>
  </si>
  <si>
    <t>ул. Менжинского, д.4</t>
  </si>
  <si>
    <t>ул. Менжинского, д.4, к.1</t>
  </si>
  <si>
    <t>ул. Менжинского, д.6</t>
  </si>
  <si>
    <t>ул. Моздокская, д.52, к.2</t>
  </si>
  <si>
    <t>ул. Моздокская, д.56</t>
  </si>
  <si>
    <t>ул. Моздокская, д.60/12</t>
  </si>
  <si>
    <t>ул. Моздокская, д.63</t>
  </si>
  <si>
    <t>ул. Моздокская, д.65</t>
  </si>
  <si>
    <t>ул. Моздокская, д.66</t>
  </si>
  <si>
    <t>ул. Моздокская, д.68</t>
  </si>
  <si>
    <t>ул. Молодежная, д.8</t>
  </si>
  <si>
    <t>ул. Немова, д.10</t>
  </si>
  <si>
    <t>ул. Немова, д.12</t>
  </si>
  <si>
    <t>ул. Немова, д.12А</t>
  </si>
  <si>
    <t>ул. Немова, д.14</t>
  </si>
  <si>
    <t>ул. Немова, д.16Б</t>
  </si>
  <si>
    <t>ул. Немова, д.16В</t>
  </si>
  <si>
    <t>ул. Немова, д.16Г</t>
  </si>
  <si>
    <t>ул. Немова, д.16Д</t>
  </si>
  <si>
    <t>ул. Немова, д.18</t>
  </si>
  <si>
    <t>ул. Немова, д.20</t>
  </si>
  <si>
    <t>ул. Немова, д.20А</t>
  </si>
  <si>
    <t>ул. Немова, д.22</t>
  </si>
  <si>
    <t>ул. Немова, д.22А</t>
  </si>
  <si>
    <t>ул. Немова, д.24</t>
  </si>
  <si>
    <t>ул. Немова, д.24Б</t>
  </si>
  <si>
    <t>ул. Немова, д.24Г</t>
  </si>
  <si>
    <t>ул. Немова, д.28</t>
  </si>
  <si>
    <t>ул. Немова, д.28, к.1</t>
  </si>
  <si>
    <t>ул. Немова, д.30</t>
  </si>
  <si>
    <t>ул. Немова, д.32</t>
  </si>
  <si>
    <t>ул. Островского, д.12</t>
  </si>
  <si>
    <t>ул. Ползунова, д.1</t>
  </si>
  <si>
    <t>ул. Ползунова, д.5</t>
  </si>
  <si>
    <t>ул. Ползунова, д.7, к.1</t>
  </si>
  <si>
    <t>ул. Ползунова, д.7, к.2</t>
  </si>
  <si>
    <t>ул. Пороховая, д.14А</t>
  </si>
  <si>
    <t>ул. Пороховая, д.16А</t>
  </si>
  <si>
    <t>ул. Пороховая, д.4</t>
  </si>
  <si>
    <t>ул. Промышленная, д.10А</t>
  </si>
  <si>
    <t>ул. Рождественского, д.9</t>
  </si>
  <si>
    <t>ул. Сабанс Яр, д. 1</t>
  </si>
  <si>
    <t>ул. Сабанс Яр, д. 1 корпус 1</t>
  </si>
  <si>
    <t>ул. Сабанс-Яр, д.2</t>
  </si>
  <si>
    <t>ул. Сабанс-Яр, д.3</t>
  </si>
  <si>
    <t>ул. Сабанс-Яр, д.4</t>
  </si>
  <si>
    <t>ул. Сабанс-Яр, д.5</t>
  </si>
  <si>
    <t>ул. Сахалинская, д.7Б</t>
  </si>
  <si>
    <t>ул. Сахалинская, д.9</t>
  </si>
  <si>
    <t>ул. Сахалинская, д.9, к.1</t>
  </si>
  <si>
    <t>ул. Симферопольская, д.18</t>
  </si>
  <si>
    <t>ул. Ставропольская, д.29</t>
  </si>
  <si>
    <t>ул. Ставропольская, д.29А</t>
  </si>
  <si>
    <t>ул. Ставропольская, д.31</t>
  </si>
  <si>
    <t>ул. Ставропольская, д.31А</t>
  </si>
  <si>
    <t>ул. Ставропольская, д.33</t>
  </si>
  <si>
    <t>ул. Ставропольская, д.33А</t>
  </si>
  <si>
    <t>ул. Ставропольская, д.37</t>
  </si>
  <si>
    <t>ул. Ставропольская, д.60</t>
  </si>
  <si>
    <t>ул. Степная 2-я, д.17</t>
  </si>
  <si>
    <t>ул. Степная 2-я, д.29</t>
  </si>
  <si>
    <t>ул. Степная 2-я, д.33</t>
  </si>
  <si>
    <t>ул. Степная 2-я, д.39</t>
  </si>
  <si>
    <t>ул. Степная 2-я, д.41</t>
  </si>
  <si>
    <t>ул. Строителей, д.2</t>
  </si>
  <si>
    <t>ул. Строителей, д.4</t>
  </si>
  <si>
    <t>ул. Строителей, д.6</t>
  </si>
  <si>
    <t>ул. Строителей, д.8</t>
  </si>
  <si>
    <t>ул. Фунтовское шоссе, д.17</t>
  </si>
  <si>
    <t>ул. Фунтовское шоссе, д.17А</t>
  </si>
  <si>
    <t>ул. Фунтовское шоссе, д.17Б</t>
  </si>
  <si>
    <t>ул. Фунтовское шоссе, д.23Б</t>
  </si>
  <si>
    <t>ул. Фунтовское шоссе, д.4</t>
  </si>
  <si>
    <t>ул. Фунтовское шоссе, д.6</t>
  </si>
  <si>
    <t>ул. Фунтовское шоссе, д.6, к.1</t>
  </si>
  <si>
    <t>ул. Фунтовское шоссе, д.8</t>
  </si>
  <si>
    <t>ул. Хибинская, д.49</t>
  </si>
  <si>
    <t>ул. Челябинская, д.22</t>
  </si>
  <si>
    <t>ул. Чеченева, д.27</t>
  </si>
  <si>
    <t>ул. Южная, д.25</t>
  </si>
  <si>
    <t>Галины Николаевой ул., д.12, к.2</t>
  </si>
  <si>
    <t>Галины Николаевой ул., д.6, к.1</t>
  </si>
  <si>
    <t>пер. Грановский, д.59, к.1</t>
  </si>
  <si>
    <t>пер. Грановский, д.69</t>
  </si>
  <si>
    <t>пер. Грановского, д.59, к.2</t>
  </si>
  <si>
    <t>пер. Депутатский 1-й, д.15, к.1</t>
  </si>
  <si>
    <t>пер. Ленинградский, д.82</t>
  </si>
  <si>
    <t>пл Заводская, д.85</t>
  </si>
  <si>
    <t>пр. Мостостроителей 4-й, д.2</t>
  </si>
  <si>
    <t>пр. Мостостроителей 5-й, д.1, к.1</t>
  </si>
  <si>
    <t>ул. Вильнюсская, д.76А</t>
  </si>
  <si>
    <t>ул. Дзержинского, д.58</t>
  </si>
  <si>
    <t>ул. Керченская 5-я, д.31</t>
  </si>
  <si>
    <t>ул. Магистральная, д.34, к.2</t>
  </si>
  <si>
    <t>ул. Советской Гвардии, д.1</t>
  </si>
  <si>
    <t>ул. Тренева, д.11, к.2</t>
  </si>
  <si>
    <t>ул. Тренева, д.29А</t>
  </si>
  <si>
    <t>ул. Хибинская, д.45, к.5</t>
  </si>
  <si>
    <t>Вячеслава Мейера ул., д.1</t>
  </si>
  <si>
    <t>Вячеслава Мейера ул., д.11</t>
  </si>
  <si>
    <t>Вячеслава Мейера ул., д.12</t>
  </si>
  <si>
    <t>Вячеслава Мейера ул., д.13</t>
  </si>
  <si>
    <t>Вячеслава Мейера ул., д.15</t>
  </si>
  <si>
    <t>Вячеслава Мейера ул., д.16</t>
  </si>
  <si>
    <t>Вячеслава Мейера ул., д.2</t>
  </si>
  <si>
    <t>Вячеслава Мейера ул., д.4</t>
  </si>
  <si>
    <t>Вячеслава Мейера ул., д.5</t>
  </si>
  <si>
    <t>Вячеслава Мейера ул., д.7</t>
  </si>
  <si>
    <t>Вячеслава Мейера ул., д.8</t>
  </si>
  <si>
    <t>Галины Николаевой ул., д.1</t>
  </si>
  <si>
    <t>Галины Николаевой ул., д.11</t>
  </si>
  <si>
    <t>Галины Николаевой ул., д.12, к.1</t>
  </si>
  <si>
    <t>Галины Николаевой ул., д.13</t>
  </si>
  <si>
    <t>Галины Николаевой ул., д.15</t>
  </si>
  <si>
    <t>Галины Николаевой ул., д.17</t>
  </si>
  <si>
    <t>Галины Николаевой ул., д.19</t>
  </si>
  <si>
    <t>Галины Николаевой ул., д.2, к.1</t>
  </si>
  <si>
    <t>Галины Николаевой ул., д.21</t>
  </si>
  <si>
    <t>Галины Николаевой ул., д.25</t>
  </si>
  <si>
    <t>Галины Николаевой ул., д.27</t>
  </si>
  <si>
    <t>Галины Николаевой ул., д.29</t>
  </si>
  <si>
    <t>Галины Николаевой ул., д.3</t>
  </si>
  <si>
    <t>Галины Николаевой ул., д.31</t>
  </si>
  <si>
    <t>Галины Николаевой ул., д.4/1</t>
  </si>
  <si>
    <t>Галины Николаевой ул., д.5</t>
  </si>
  <si>
    <t>Галины Николаевой ул., д.7</t>
  </si>
  <si>
    <t>Галины Николаевой ул., д.8, к.1</t>
  </si>
  <si>
    <t>Галины Николаевой ул., д.8, к.2</t>
  </si>
  <si>
    <t>Галины Николаевой ул., д.9</t>
  </si>
  <si>
    <t>Капитана Краснова ул., д.14</t>
  </si>
  <si>
    <t>Капитана Краснова ул., д.16</t>
  </si>
  <si>
    <t>Капитана Краснова ул., д.22</t>
  </si>
  <si>
    <t>Капитана Краснова ул., д.28</t>
  </si>
  <si>
    <t>Капитана Краснова ул., д.30</t>
  </si>
  <si>
    <t>Капитана Краснова ул., д.32</t>
  </si>
  <si>
    <t>Капитана Краснова ул., д.34/41А</t>
  </si>
  <si>
    <t>Капитана Краснова ул., д.38</t>
  </si>
  <si>
    <t>Капитана Краснова ул., д.8</t>
  </si>
  <si>
    <t>Николая Ветошникова ул., д.10</t>
  </si>
  <si>
    <t>Николая Ветошникова ул., д.31</t>
  </si>
  <si>
    <t>Николая Ветошникова ул., д.42</t>
  </si>
  <si>
    <t>Николая Ветошникова ул., д.44</t>
  </si>
  <si>
    <t>Николая Ветошникова ул., д.48</t>
  </si>
  <si>
    <t>Николая Ветошникова ул., д.54</t>
  </si>
  <si>
    <t>Николая Ветошникова ул., д.56</t>
  </si>
  <si>
    <t>Николая Ветошникова ул., д.6</t>
  </si>
  <si>
    <t>Николая Ветошникова ул., д.60</t>
  </si>
  <si>
    <t>Николая Ветошникова ул., д.64</t>
  </si>
  <si>
    <t>Николая Ветошникова ул., д.7</t>
  </si>
  <si>
    <t>Николая Ветошникова ул., д.8</t>
  </si>
  <si>
    <t>Николая Ветошникова ул., д.9</t>
  </si>
  <si>
    <t>пер. Грановский, д.54</t>
  </si>
  <si>
    <t>пер. Грановский, д.61</t>
  </si>
  <si>
    <t>пер. Грановский, д.65, к.1</t>
  </si>
  <si>
    <t>пер. Грановский, д.65, к.2</t>
  </si>
  <si>
    <t>пер. Грановский, д.69, к.1</t>
  </si>
  <si>
    <t>пер. Грановский, д.71</t>
  </si>
  <si>
    <t>пер. Грановский, д.71, к.1</t>
  </si>
  <si>
    <t>пер. Грановский, д.71, к.2</t>
  </si>
  <si>
    <t>пер. Грановский, д.71, к.3</t>
  </si>
  <si>
    <t>пер. Грановского, д.54, к.2</t>
  </si>
  <si>
    <t>пер. Грановского, д.56, к.1</t>
  </si>
  <si>
    <t>пер. Грановского, д.57</t>
  </si>
  <si>
    <t>пер. Грановского, д.65</t>
  </si>
  <si>
    <t>пер. Ленинградский, д.68</t>
  </si>
  <si>
    <t>пер. Ленинградский, д.70</t>
  </si>
  <si>
    <t>пер. Ленинградский, д.72</t>
  </si>
  <si>
    <t>пер. Ленинградский, д.72, к.1</t>
  </si>
  <si>
    <t>пер. Ленинградский, д.78</t>
  </si>
  <si>
    <t>пер. Ленинградский, д.78А</t>
  </si>
  <si>
    <t>пер. Ленинградский, д.80</t>
  </si>
  <si>
    <t>пер. Ленинградский, д.84</t>
  </si>
  <si>
    <t>пер. Ленинградский, д.86А</t>
  </si>
  <si>
    <t>пер. Ростовский [[Трусовский р-н]], д.12</t>
  </si>
  <si>
    <t>пер. Ростовский [[Трусовский р-н]], д.13</t>
  </si>
  <si>
    <t>пер. Ростовский [[Трусовский р-н]], д.14</t>
  </si>
  <si>
    <t>пер. Ростовский [[Трусовский р-н]], д.15</t>
  </si>
  <si>
    <t>пер. Ростовский [[Трусовский р-н]], д.17</t>
  </si>
  <si>
    <t>пер. Ростовский [[Трусовский р-н]], д.20</t>
  </si>
  <si>
    <t>пер. Ростовский [[Трусовский р-н]], д.3</t>
  </si>
  <si>
    <t>пер. Ростовский [[Трусовский р-н]], д.5</t>
  </si>
  <si>
    <t>пер. Ростовский [[Трусовский р-н]], д.8</t>
  </si>
  <si>
    <t>пер. Рыбацкий 1-й, д.8</t>
  </si>
  <si>
    <t>пер. Шахтерский, д.3</t>
  </si>
  <si>
    <t>пл Заводская, д.13</t>
  </si>
  <si>
    <t>пл Заводская, д.14</t>
  </si>
  <si>
    <t>пл Заводская, д.15</t>
  </si>
  <si>
    <t>пл Заводская, д.16</t>
  </si>
  <si>
    <t>пл Заводская, д.18</t>
  </si>
  <si>
    <t>пл Заводская, д.19</t>
  </si>
  <si>
    <t>пл Заводская, д.27</t>
  </si>
  <si>
    <t>пл Заводская, д.29</t>
  </si>
  <si>
    <t>пл Заводская, д.30</t>
  </si>
  <si>
    <t>пл Заводская, д.32</t>
  </si>
  <si>
    <t>пл Заводская, д.35</t>
  </si>
  <si>
    <t>пл Заводская, д.37</t>
  </si>
  <si>
    <t>пл Заводская, д.38</t>
  </si>
  <si>
    <t>пл Заводская, д.39</t>
  </si>
  <si>
    <t>пл Заводская, д.41</t>
  </si>
  <si>
    <t>пл Заводская, д.42</t>
  </si>
  <si>
    <t>пл Заводская, д.43</t>
  </si>
  <si>
    <t>пл Заводская, д.44</t>
  </si>
  <si>
    <t>пл Заводская, д.45</t>
  </si>
  <si>
    <t>пл Заводская, д.46</t>
  </si>
  <si>
    <t>пл Заводская, д.52</t>
  </si>
  <si>
    <t>пл Заводская, д.56</t>
  </si>
  <si>
    <t>пл Заводская, д.58</t>
  </si>
  <si>
    <t>пл Заводская, д.60</t>
  </si>
  <si>
    <t>пл Заводская, д.86</t>
  </si>
  <si>
    <t>пл Заводская, д.88</t>
  </si>
  <si>
    <t>пл Заводская, д.89</t>
  </si>
  <si>
    <t>пл Заводская, д.97</t>
  </si>
  <si>
    <t>пл Заводская, д.98</t>
  </si>
  <si>
    <t>пл Нефтебазовская, д.18</t>
  </si>
  <si>
    <t>пл Нефтебазовская, д.20</t>
  </si>
  <si>
    <t>пл Нефтебазовская, д.21</t>
  </si>
  <si>
    <t>пл Нефтебазовская, д.26</t>
  </si>
  <si>
    <t>пл Нефтебазовская, д.29</t>
  </si>
  <si>
    <t>пл Нефтянников, д.16</t>
  </si>
  <si>
    <t>пл Нефтянников, д.17</t>
  </si>
  <si>
    <t>пл Нефтянников, д.25</t>
  </si>
  <si>
    <t>пл Нефтянников, д.26</t>
  </si>
  <si>
    <t>пл Нефтянников, д.27</t>
  </si>
  <si>
    <t>пр-кт Бумажников, д.1/9</t>
  </si>
  <si>
    <t>пр-кт Бумажников, д.11</t>
  </si>
  <si>
    <t>пр-кт Бумажников, д.13</t>
  </si>
  <si>
    <t>пр-кт Бумажников, д.15</t>
  </si>
  <si>
    <t>пр-кт Бумажников, д.16</t>
  </si>
  <si>
    <t>пр-кт Бумажников, д.17</t>
  </si>
  <si>
    <t>пр-кт Бумажников, д.18</t>
  </si>
  <si>
    <t>пр-кт Бумажников, д.2</t>
  </si>
  <si>
    <t>пр-кт Бумажников, д.20</t>
  </si>
  <si>
    <t>пр-кт Бумажников, д.20Б</t>
  </si>
  <si>
    <t>пр-кт Бумажников, д.3</t>
  </si>
  <si>
    <t>пр-кт Бумажников, д.5</t>
  </si>
  <si>
    <t>пр-кт Бумажников, д.6</t>
  </si>
  <si>
    <t>пр-кт Бумажников, д.7</t>
  </si>
  <si>
    <t>пр-кт Бумажников, д.8</t>
  </si>
  <si>
    <t>пр-кт Бумажников, д.8А</t>
  </si>
  <si>
    <t>пр-кт Бумажников, д.9</t>
  </si>
  <si>
    <t>пр. Мостостроителей 4-й, д.4</t>
  </si>
  <si>
    <t>пр. Мостостроителей 4-й, д.6</t>
  </si>
  <si>
    <t>пр. Мостостроителей 4-й, д.8</t>
  </si>
  <si>
    <t>пр. Мостостроителей 4-й, д.8А</t>
  </si>
  <si>
    <t>ул. Азизбекова, д.10</t>
  </si>
  <si>
    <t>ул. Азизбекова, д.12</t>
  </si>
  <si>
    <t>ул. Азизбекова, д.4</t>
  </si>
  <si>
    <t>ул. Акмолинская, д.17</t>
  </si>
  <si>
    <t>ул. Акмолинская, д.19</t>
  </si>
  <si>
    <t>ул. Акмолинская, д.21</t>
  </si>
  <si>
    <t>ул. Акмолинская, д.29</t>
  </si>
  <si>
    <t>ул. Акмолинская, д.31</t>
  </si>
  <si>
    <t>ул. Акмолинская, д.33</t>
  </si>
  <si>
    <t>ул. Акмолинская, д.35</t>
  </si>
  <si>
    <t>ул. Акмолинская, д.37</t>
  </si>
  <si>
    <t>ул. Алексеева, д.1</t>
  </si>
  <si>
    <t>ул. Алексеева, д.11</t>
  </si>
  <si>
    <t>ул. Алексеева, д.12</t>
  </si>
  <si>
    <t>ул. Алексеева, д.13/8</t>
  </si>
  <si>
    <t>ул. Алексеева, д.2</t>
  </si>
  <si>
    <t>ул. Алексеева, д.3</t>
  </si>
  <si>
    <t>ул. Алексеева, д.4</t>
  </si>
  <si>
    <t>ул. Алексеева, д.5</t>
  </si>
  <si>
    <t>ул. Алексеева, д.6/8</t>
  </si>
  <si>
    <t>ул. Алексеева, д.9</t>
  </si>
  <si>
    <t>ул. Балаковская, д.6</t>
  </si>
  <si>
    <t>ул. Балаковская, д.8</t>
  </si>
  <si>
    <t>ул. Беломорская, д.12</t>
  </si>
  <si>
    <t>ул. Бондарная 1-я, д.3</t>
  </si>
  <si>
    <t>ул. Варшавская, д.6/2</t>
  </si>
  <si>
    <t>ул. Вельяминова, д.12</t>
  </si>
  <si>
    <t>ул. Вельяминова, д.14</t>
  </si>
  <si>
    <t>ул. Вельяминова, д.6</t>
  </si>
  <si>
    <t>ул. Вильямса, д.23Б</t>
  </si>
  <si>
    <t>ул. Водников, д.10</t>
  </si>
  <si>
    <t>ул. Водников, д.11</t>
  </si>
  <si>
    <t>ул. Водников, д.13</t>
  </si>
  <si>
    <t>ул. Водников, д.14</t>
  </si>
  <si>
    <t>ул. Водников, д.15</t>
  </si>
  <si>
    <t>ул. Водников, д.17</t>
  </si>
  <si>
    <t>ул. Водников, д.19</t>
  </si>
  <si>
    <t>ул. Водников, д.21</t>
  </si>
  <si>
    <t>ул. Водников, д.23</t>
  </si>
  <si>
    <t>ул. Водников, д.25</t>
  </si>
  <si>
    <t>ул. Водников, д.5</t>
  </si>
  <si>
    <t>ул. Водников, д.8</t>
  </si>
  <si>
    <t>ул. Водников, д.9А</t>
  </si>
  <si>
    <t>ул. Водников, д.9Б</t>
  </si>
  <si>
    <t>ул. Волгоградская, д.14</t>
  </si>
  <si>
    <t>ул. Волгоградская, д.85</t>
  </si>
  <si>
    <t>ул. Волгоградская, д.85А</t>
  </si>
  <si>
    <t>ул. Волгоградская, д.85Б</t>
  </si>
  <si>
    <t>ул. Волгоградская, д.85Г</t>
  </si>
  <si>
    <t>ул. Волгоградская, д.85Е</t>
  </si>
  <si>
    <t>ул. Волгоградская, д.85Ж</t>
  </si>
  <si>
    <t>ул. Волоколамская, д.7</t>
  </si>
  <si>
    <t>ул. Гагарина [[Трусовский р-н]], д.100</t>
  </si>
  <si>
    <t>ул. Гагарина [[Трусовский р-н]], д.102</t>
  </si>
  <si>
    <t>ул. Гагарина [[Трусовский р-н]], д.102А</t>
  </si>
  <si>
    <t>ул. Геологическая (Наримановский), д.53</t>
  </si>
  <si>
    <t>ул. Геологическая (Наримановский), д.61</t>
  </si>
  <si>
    <t>ул. Геологическая (Наримановский), д.69</t>
  </si>
  <si>
    <t>ул. Гомельская, д.18</t>
  </si>
  <si>
    <t>ул. Гомельская, д.20</t>
  </si>
  <si>
    <t>ул. Дворжака, д.1</t>
  </si>
  <si>
    <t>ул. Дворжака, д.11</t>
  </si>
  <si>
    <t>ул. Дворжака, д.3</t>
  </si>
  <si>
    <t>ул. Дворжака, д.9</t>
  </si>
  <si>
    <t>ул. Депутатская, д.14</t>
  </si>
  <si>
    <t>ул. Депутатская, д.2, к.1</t>
  </si>
  <si>
    <t>ул. Депутатская, д.4</t>
  </si>
  <si>
    <t>ул. Депутатская, д.8</t>
  </si>
  <si>
    <t>ул. Джамбульская, д.11</t>
  </si>
  <si>
    <t>ул. Джамбульская, д.12</t>
  </si>
  <si>
    <t>ул. Джамбульская, д.13</t>
  </si>
  <si>
    <t>ул. Джамбульская, д.14</t>
  </si>
  <si>
    <t>ул. Джамбульская, д.15</t>
  </si>
  <si>
    <t>ул. Джамбульская, д.16</t>
  </si>
  <si>
    <t>ул. Джамбульская, д.17</t>
  </si>
  <si>
    <t>ул. Джамбульская, д.3</t>
  </si>
  <si>
    <t>ул. Джамбульская, д.5</t>
  </si>
  <si>
    <t>ул. Дзержинского, д.46</t>
  </si>
  <si>
    <t>ул. Дзержинского, д.56Б</t>
  </si>
  <si>
    <t>ул. Дзержинского, д.58, к.1</t>
  </si>
  <si>
    <t>ул. Димитрова, д.11</t>
  </si>
  <si>
    <t>ул. Димитрова, д.3</t>
  </si>
  <si>
    <t>ул. Димитрова, д.3, к.1</t>
  </si>
  <si>
    <t>ул. Димитрова, д.5</t>
  </si>
  <si>
    <t>ул. Димитрова, д.5, к.1</t>
  </si>
  <si>
    <t>ул. Димитрова, д.5, к.2</t>
  </si>
  <si>
    <t>ул. Димитрова, д.5, к.3</t>
  </si>
  <si>
    <t>ул. Димитрова, д.7, к.1</t>
  </si>
  <si>
    <t>ул. Димитрова, д.7, к.2</t>
  </si>
  <si>
    <t>ул. Заречная 1-я, д.4/2/2, к.1</t>
  </si>
  <si>
    <t>ул. Заречная 1-я, д.4/2/2, к.2</t>
  </si>
  <si>
    <t>ул. Заречная 1-я, д.4/2/2, к.3</t>
  </si>
  <si>
    <t>ул. Заречная 1-я, д.4/2/2, к.4</t>
  </si>
  <si>
    <t>ул. Заречная 1-я, д.6/4/1, к.2</t>
  </si>
  <si>
    <t>ул. Заречная 1-я, д.6/4/1, к.4</t>
  </si>
  <si>
    <t>ул. Заречная 3-я, д.1</t>
  </si>
  <si>
    <t>ул. Заречная 3-я, д.3</t>
  </si>
  <si>
    <t>ул. Заречная 3-я, д.5</t>
  </si>
  <si>
    <t>ул. Измаильская, д.13/9</t>
  </si>
  <si>
    <t>ул. Измаильская, д.5</t>
  </si>
  <si>
    <t>ул. Измаильская, д.9</t>
  </si>
  <si>
    <t>ул. Капитанская, д.28</t>
  </si>
  <si>
    <t>ул. Капитанская, д.28Б</t>
  </si>
  <si>
    <t>ул. Капитанская, д.30</t>
  </si>
  <si>
    <t>ул. Каунасская, д.38</t>
  </si>
  <si>
    <t>ул. Каунасская, д.40</t>
  </si>
  <si>
    <t>ул. Каунасская, д.49</t>
  </si>
  <si>
    <t>ул. Каунасская, д.49, к.1</t>
  </si>
  <si>
    <t>ул. Каунасская, д.51</t>
  </si>
  <si>
    <t>ул. Керченская 1-я, д.1Б</t>
  </si>
  <si>
    <t>ул. Керченская 3-я, д.1А</t>
  </si>
  <si>
    <t>ул. Керченская 3-я, д.2, к.2</t>
  </si>
  <si>
    <t>ул. Керченская 3-я, д.58</t>
  </si>
  <si>
    <t>ул. Керченская 3-я, д.58, к.1</t>
  </si>
  <si>
    <t>ул. Керченская 3-я, д.60</t>
  </si>
  <si>
    <t>ул. Керченская 3-я, д.62</t>
  </si>
  <si>
    <t>ул. Керченская 3-я, д.64</t>
  </si>
  <si>
    <t>ул. Керченская 3-я, д.64, к.1</t>
  </si>
  <si>
    <t>ул. Керченская 3-я, д.66</t>
  </si>
  <si>
    <t>ул. Керченская 3-я, д.66, к.1</t>
  </si>
  <si>
    <t>ул. Керченская 5-я, д.41</t>
  </si>
  <si>
    <t>ул. Керченская 5-я, д.41, к.1</t>
  </si>
  <si>
    <t>ул. Керченская 5-я, д.41, к.2</t>
  </si>
  <si>
    <t>ул. Керченская 5-я, д.41, к.3</t>
  </si>
  <si>
    <t>ул. Керченская 5-я, д.41, к.4</t>
  </si>
  <si>
    <t>ул. Керченская 5-я, д.43</t>
  </si>
  <si>
    <t>ул. Керченская 5-я, д.45</t>
  </si>
  <si>
    <t>ул. Керченская, д.1А</t>
  </si>
  <si>
    <t>ул. Коновалова, д.11А</t>
  </si>
  <si>
    <t>ул. Косиора, д.11</t>
  </si>
  <si>
    <t>ул. Косиора, д.16</t>
  </si>
  <si>
    <t>ул. Кржижановского, д.87А</t>
  </si>
  <si>
    <t>ул. Лермонтова, д.22</t>
  </si>
  <si>
    <t>ул. Ломоносова, д.22</t>
  </si>
  <si>
    <t>ул. Ломоносова, д.24</t>
  </si>
  <si>
    <t>ул. Льва Толстого, д.19</t>
  </si>
  <si>
    <t>ул. Льва Толстого, д.21</t>
  </si>
  <si>
    <t>ул. Льва Толстого, д.31</t>
  </si>
  <si>
    <t>ул. Магистральная, д.10</t>
  </si>
  <si>
    <t>ул. Магистральная, д.12</t>
  </si>
  <si>
    <t>ул. Магистральная, д.14</t>
  </si>
  <si>
    <t>ул. Магистральная, д.16</t>
  </si>
  <si>
    <t>ул. Магистральная, д.2</t>
  </si>
  <si>
    <t>ул. Магистральная, д.30</t>
  </si>
  <si>
    <t>ул. Магистральная, д.30, к.2</t>
  </si>
  <si>
    <t>ул. Магистральная, д.34</t>
  </si>
  <si>
    <t>ул. Магистральная, д.34, к.5</t>
  </si>
  <si>
    <t>ул. Магистральная, д.34/1</t>
  </si>
  <si>
    <t>ул. Магистральная, д.34/3</t>
  </si>
  <si>
    <t>ул. Магистральная, д.36</t>
  </si>
  <si>
    <t>ул. Магистральная, д.36, к.1</t>
  </si>
  <si>
    <t>ул. Магистральная, д.4</t>
  </si>
  <si>
    <t>ул. Магистральная, д.6</t>
  </si>
  <si>
    <t>ул. Магистральная, д.8</t>
  </si>
  <si>
    <t>ул. Матюшенко, д.23</t>
  </si>
  <si>
    <t>ул. Мелиоративная, д.11</t>
  </si>
  <si>
    <t>ул. Мелиоративная, д.12</t>
  </si>
  <si>
    <t>ул. Мелиоративная, д.3</t>
  </si>
  <si>
    <t>ул. Мелиоративная, д.4</t>
  </si>
  <si>
    <t>ул. Мелиоративная, д.5</t>
  </si>
  <si>
    <t>ул. Мелиоративная, д.6</t>
  </si>
  <si>
    <t>ул. Мелиоративная, д.7</t>
  </si>
  <si>
    <t>ул. Мелиоративная, д.8</t>
  </si>
  <si>
    <t>ул. Мехоношина, д.4</t>
  </si>
  <si>
    <t>ул. Мехоношина, д.6</t>
  </si>
  <si>
    <t>ул. Мехоношина, д.8, к.2</t>
  </si>
  <si>
    <t>ул. Молдавская, д.100</t>
  </si>
  <si>
    <t>ул. Молодогвардейская, д.1</t>
  </si>
  <si>
    <t>ул. Молодогвардейская, д.3</t>
  </si>
  <si>
    <t>ул. Молодогвардейская, д.5</t>
  </si>
  <si>
    <t>ул. Молодогвардейская, д.7</t>
  </si>
  <si>
    <t>ул. Мосина, д.1</t>
  </si>
  <si>
    <t>ул. Мосина, д.13</t>
  </si>
  <si>
    <t>ул. Мосина, д.15</t>
  </si>
  <si>
    <t>ул. Мосина, д.3</t>
  </si>
  <si>
    <t>ул. Мосина, д.5</t>
  </si>
  <si>
    <t>ул. Мосина, д.7</t>
  </si>
  <si>
    <t>ул. Набережная Реки Воложка, д.95А</t>
  </si>
  <si>
    <t>ул. Некрасова, д.6</t>
  </si>
  <si>
    <t>ул. Никитина, д.13</t>
  </si>
  <si>
    <t>ул. Новая, д.1</t>
  </si>
  <si>
    <t>ул. Новая, д.11</t>
  </si>
  <si>
    <t>ул. Новая, д.19</t>
  </si>
  <si>
    <t>ул. Новая, д.6</t>
  </si>
  <si>
    <t>ул. Новая, д.7</t>
  </si>
  <si>
    <t>ул. Новая, д.9</t>
  </si>
  <si>
    <t>ул. Оленегорская, д.5</t>
  </si>
  <si>
    <t>ул. Парковая, д.20</t>
  </si>
  <si>
    <t>ул. Пирогова, д.194</t>
  </si>
  <si>
    <t>ул. Пирогова, д.194А</t>
  </si>
  <si>
    <t>ул. Прибрежная, д.53А</t>
  </si>
  <si>
    <t>ул. Промышленная, д.4</t>
  </si>
  <si>
    <t>ул. Промышленная, д.6</t>
  </si>
  <si>
    <t>ул. Санаторная (Тинаки -2), д.4</t>
  </si>
  <si>
    <t>ул. Сеченова, д.6</t>
  </si>
  <si>
    <t>ул. Силикатная, д.26</t>
  </si>
  <si>
    <t>ул. Таганская, д.17</t>
  </si>
  <si>
    <t>ул. Таганская, д.18</t>
  </si>
  <si>
    <t>ул. Таганская, д.27</t>
  </si>
  <si>
    <t>ул. Таганская, д.32</t>
  </si>
  <si>
    <t>ул. Таганская, д.37</t>
  </si>
  <si>
    <t>ул. Таганская, д.39</t>
  </si>
  <si>
    <t>ул. Таганская, д.41</t>
  </si>
  <si>
    <t>ул. Таганская, д.45</t>
  </si>
  <si>
    <t>ул. Тольятти, д.110Б</t>
  </si>
  <si>
    <t>ул. Тренева, д.1</t>
  </si>
  <si>
    <t>ул. Тренева, д.11, к.1</t>
  </si>
  <si>
    <t>ул. Тренева, д.14</t>
  </si>
  <si>
    <t>ул. Тренева, д.15</t>
  </si>
  <si>
    <t>ул. Тренева, д.15А</t>
  </si>
  <si>
    <t>ул. Тренева, д.19</t>
  </si>
  <si>
    <t>ул. Тренева, д.21</t>
  </si>
  <si>
    <t>ул. Тренева, д.23</t>
  </si>
  <si>
    <t>ул. Тренева, д.25</t>
  </si>
  <si>
    <t>ул. Тренева, д.25А</t>
  </si>
  <si>
    <t>ул. Тренева, д.29Б</t>
  </si>
  <si>
    <t>ул. Тренева, д.3</t>
  </si>
  <si>
    <t>ул. Тренева, д.3А</t>
  </si>
  <si>
    <t>ул. Тренева, д.7</t>
  </si>
  <si>
    <t>ул. Хибинская, д.10</t>
  </si>
  <si>
    <t>ул. Хибинская, д.4</t>
  </si>
  <si>
    <t>ул. Хибинская, д.43</t>
  </si>
  <si>
    <t>ул. Хибинская, д.45</t>
  </si>
  <si>
    <t>ул. Хибинская, д.45, к.4</t>
  </si>
  <si>
    <t>ул. Хибинская, д.45А</t>
  </si>
  <si>
    <t>ул. Хибинская, д.45Б</t>
  </si>
  <si>
    <t>ул. Хибинская, д.47, к.2</t>
  </si>
  <si>
    <t>ул. Хибинская, д.6, к.1</t>
  </si>
  <si>
    <t>ул. Хибинская, д.6, к.2</t>
  </si>
  <si>
    <t>ул. Химиков-Димитрова, д.1/1</t>
  </si>
  <si>
    <t>ул. Химиков, д.1</t>
  </si>
  <si>
    <t>ул. Химиков, д.1, к.1</t>
  </si>
  <si>
    <t>ул. Химиков, д.2</t>
  </si>
  <si>
    <t>ул. Химиков, д.6</t>
  </si>
  <si>
    <t>ул. Химиков, д.7, к.1</t>
  </si>
  <si>
    <t>ул. Химиков, д.8</t>
  </si>
  <si>
    <t>ул. Чекалина, д.1/1</t>
  </si>
  <si>
    <t>ул. Чекалина, д.11</t>
  </si>
  <si>
    <t>ул. Чекалина, д.13</t>
  </si>
  <si>
    <t>ул. Чекалина, д.3</t>
  </si>
  <si>
    <t>ул. Чекалина, д.5</t>
  </si>
  <si>
    <t>ул. Школьная [[Трусовский р-н]], д.2А</t>
  </si>
  <si>
    <t>ул. Шоссейная [[Трусовский р-н]], д.11</t>
  </si>
  <si>
    <t>ул. Шоссейная [[Трусовский р-н]], д.13</t>
  </si>
  <si>
    <t>ул. Шоссейная [[Трусовский р-н]], д.15/10, к.1</t>
  </si>
  <si>
    <t>ул. Шоссейная [[Трусовский р-н]], д.2/4, к.10</t>
  </si>
  <si>
    <t>ул. Шоссейная [[Трусовский р-н]], д.2/4, к.6</t>
  </si>
  <si>
    <t>ул. Шоссейная [[Трусовский р-н]], д.2/4, к.7</t>
  </si>
  <si>
    <t>ул. Шоссейная [[Трусовский р-н]], д.2/4, к.8</t>
  </si>
  <si>
    <t>ул. Шоссейная [[Трусовский р-н]], д.6/12, к.1</t>
  </si>
  <si>
    <t>ул. Шоссейная [[Трусовский р-н]], д.6/12, к.2</t>
  </si>
  <si>
    <t>ул. Шоссейная [[Трусовский р-н]], д.6/12, к.3</t>
  </si>
  <si>
    <t>ул. Шоссейная [[Трусовский р-н]], д.6/12, к.4</t>
  </si>
  <si>
    <t>ул. Шоссейная [[Трусовский р-н]], д.6/12, к.5</t>
  </si>
  <si>
    <t>ул. Шоссейная [[Трусовский р-н]], д.7</t>
  </si>
  <si>
    <t>ул. Шоссейная [[Трусовский р-н]], д.9</t>
  </si>
  <si>
    <t>ул. Шоссейно-Икрянинская, д.10/18, к.8</t>
  </si>
  <si>
    <t>ул. Шушенская, д.10</t>
  </si>
  <si>
    <t>ул. Шушенская, д.4</t>
  </si>
  <si>
    <t>ул. Якуба Коласа, д.1А</t>
  </si>
  <si>
    <t>пр-кт 9 Мая, д.1</t>
  </si>
  <si>
    <t>пр-кт 9 Мая, д.10</t>
  </si>
  <si>
    <t>пр-кт 9 Мая, д.11</t>
  </si>
  <si>
    <t>пр-кт 9 Мая, д.13</t>
  </si>
  <si>
    <t>пр-кт 9 Мая, д.14А</t>
  </si>
  <si>
    <t>пр-кт 9 Мая, д.15</t>
  </si>
  <si>
    <t>пр-кт 9 Мая, д.16</t>
  </si>
  <si>
    <t>пр-кт 9 Мая, д.17</t>
  </si>
  <si>
    <t>пр-кт 9 Мая, д.19</t>
  </si>
  <si>
    <t>пр-кт 9 Мая, д.23</t>
  </si>
  <si>
    <t>пр-кт 9 Мая, д.25</t>
  </si>
  <si>
    <t>пр-кт 9 Мая, д.27</t>
  </si>
  <si>
    <t>пр-кт 9 Мая, д.3</t>
  </si>
  <si>
    <t>пр-кт 9 Мая, д.31</t>
  </si>
  <si>
    <t>пр-кт 9 Мая, д.39</t>
  </si>
  <si>
    <t>пр-кт 9 Мая, д.41</t>
  </si>
  <si>
    <t>пр-кт 9 Мая, д.43</t>
  </si>
  <si>
    <t>пр-кт 9 Мая, д.45</t>
  </si>
  <si>
    <t>пр-кт 9 Мая, д.47</t>
  </si>
  <si>
    <t>пр-кт 9 Мая, д.4А</t>
  </si>
  <si>
    <t>пр-кт 9 Мая, д.5</t>
  </si>
  <si>
    <t>пр-кт 9 Мая, д.57</t>
  </si>
  <si>
    <t>пр-кт 9 Мая, д.57А</t>
  </si>
  <si>
    <t>пр-кт 9 Мая, д.59</t>
  </si>
  <si>
    <t>пр-кт 9 Мая, д.6</t>
  </si>
  <si>
    <t>пр-кт 9 Мая, д.61</t>
  </si>
  <si>
    <t>пр-кт 9 Мая, д.63</t>
  </si>
  <si>
    <t>пр-кт 9 Мая, д.65</t>
  </si>
  <si>
    <t>пр-кт 9 Мая, д.67</t>
  </si>
  <si>
    <t>пр-кт 9 Мая, д.69</t>
  </si>
  <si>
    <t>пр-кт 9 Мая, д.6А</t>
  </si>
  <si>
    <t>пр-кт 9 Мая, д.71</t>
  </si>
  <si>
    <t>пр-кт 9 Мая, д.8</t>
  </si>
  <si>
    <t>ул. Астраханская, д.10</t>
  </si>
  <si>
    <t>ул. Астраханская, д.10А</t>
  </si>
  <si>
    <t>ул. Астраханская, д.12</t>
  </si>
  <si>
    <t>ул. Астраханская, д.14</t>
  </si>
  <si>
    <t>ул. Астраханская, д.4</t>
  </si>
  <si>
    <t>ул. Астраханская, д.5</t>
  </si>
  <si>
    <t>ул. Астраханская, д.6</t>
  </si>
  <si>
    <t>ул. Астраханская, д.6А</t>
  </si>
  <si>
    <t>ул. Астраханская, д.6Б</t>
  </si>
  <si>
    <t>ул. Астраханская, д.6В</t>
  </si>
  <si>
    <t>ул. Астраханская, д.7</t>
  </si>
  <si>
    <t>ул. Астраханская, д.7А</t>
  </si>
  <si>
    <t>ул. Астраханская, д.8А</t>
  </si>
  <si>
    <t>ул. Астраханская, д.8Б</t>
  </si>
  <si>
    <t>ул. Астраханская, д.9</t>
  </si>
  <si>
    <t>ул. Ватутина, д.10</t>
  </si>
  <si>
    <t>ул. Ватутина, д.12</t>
  </si>
  <si>
    <t>ул. Ватутина, д.14</t>
  </si>
  <si>
    <t>ул. Ватутина, д.18</t>
  </si>
  <si>
    <t>ул. Вознюка, д.11</t>
  </si>
  <si>
    <t>ул. Вознюка, д.15</t>
  </si>
  <si>
    <t>ул. Волгоградская, д.10</t>
  </si>
  <si>
    <t>ул. Волгоградская, д.12</t>
  </si>
  <si>
    <t>ул. Волгоградская, д.18</t>
  </si>
  <si>
    <t>ул. Волгоградская, д.2</t>
  </si>
  <si>
    <t>ул. Волгоградская, д.20</t>
  </si>
  <si>
    <t>ул. Волгоградская, д.22</t>
  </si>
  <si>
    <t>ул. Волгоградская, д.24</t>
  </si>
  <si>
    <t>ул. Волгоградская, д.24А</t>
  </si>
  <si>
    <t>ул. Волгоградская, д.26</t>
  </si>
  <si>
    <t>ул. Волгоградская, д.30</t>
  </si>
  <si>
    <t>ул. Волгоградская, д.34</t>
  </si>
  <si>
    <t>ул. Волгоградская, д.36</t>
  </si>
  <si>
    <t>ул. Волгоградская, д.38</t>
  </si>
  <si>
    <t>ул. Волгоградская, д.4</t>
  </si>
  <si>
    <t>ул. Волгоградская, д.40</t>
  </si>
  <si>
    <t>ул. Волгоградская, д.42</t>
  </si>
  <si>
    <t>ул. Волгоградская, д.44</t>
  </si>
  <si>
    <t>ул. Волгоградская, д.46</t>
  </si>
  <si>
    <t>ул. Волгоградская, д.6</t>
  </si>
  <si>
    <t>ул. Волгоградская, д.8</t>
  </si>
  <si>
    <t>ул. Гагарина, д.1</t>
  </si>
  <si>
    <t>ул. Гагарина, д.3</t>
  </si>
  <si>
    <t>ул. Гагарина, д.5</t>
  </si>
  <si>
    <t>ул. Гагарина, д.7</t>
  </si>
  <si>
    <t>ул. Гагарина, д.9</t>
  </si>
  <si>
    <t>ул. Комсомольская, д.10</t>
  </si>
  <si>
    <t>ул. Комсомольская, д.11</t>
  </si>
  <si>
    <t>ул. Комсомольская, д.12</t>
  </si>
  <si>
    <t>ул. Комсомольская, д.13</t>
  </si>
  <si>
    <t>ул. Комсомольская, д.14</t>
  </si>
  <si>
    <t>ул. Комсомольская, д.16</t>
  </si>
  <si>
    <t>ул. Комсомольская, д.16А</t>
  </si>
  <si>
    <t>ул. Комсомольская, д.18</t>
  </si>
  <si>
    <t>ул. Комсомольская, д.18А</t>
  </si>
  <si>
    <t>ул. Комсомольская, д.18Б</t>
  </si>
  <si>
    <t>ул. Комсомольская, д.2</t>
  </si>
  <si>
    <t>ул. Комсомольская, д.20</t>
  </si>
  <si>
    <t>ул. Комсомольская, д.3</t>
  </si>
  <si>
    <t>ул. Комсомольская, д.4</t>
  </si>
  <si>
    <t>ул. Комсомольская, д.4А</t>
  </si>
  <si>
    <t>ул. Комсомольская, д.6</t>
  </si>
  <si>
    <t>ул. Комсомольская, д.6А</t>
  </si>
  <si>
    <t>ул. Комсомольская, д.6Б</t>
  </si>
  <si>
    <t>ул. Комсомольская, д.7</t>
  </si>
  <si>
    <t>ул. Комсомольская, д.8</t>
  </si>
  <si>
    <t>ул. Комсомольская, д.9</t>
  </si>
  <si>
    <t>ул. Королева, д.2</t>
  </si>
  <si>
    <t>ул. Королева, д.6</t>
  </si>
  <si>
    <t>ул. Королева, д.8</t>
  </si>
  <si>
    <t>ул. Ленина, д.15</t>
  </si>
  <si>
    <t>ул. Ленина, д.17</t>
  </si>
  <si>
    <t>ул. Ленина, д.19</t>
  </si>
  <si>
    <t>ул. Ленина, д.20</t>
  </si>
  <si>
    <t>ул. Ленина, д.21</t>
  </si>
  <si>
    <t>ул. Ленина, д.23</t>
  </si>
  <si>
    <t>ул. Ленина, д.25</t>
  </si>
  <si>
    <t>ул. Ленина, д.28</t>
  </si>
  <si>
    <t>ул. Ленина, д.31</t>
  </si>
  <si>
    <t>ул. Ленина, д.33</t>
  </si>
  <si>
    <t>ул. Ленина, д.34</t>
  </si>
  <si>
    <t>ул. Ленина, д.35</t>
  </si>
  <si>
    <t>ул. Ленина, д.36</t>
  </si>
  <si>
    <t>ул. Ленина, д.37</t>
  </si>
  <si>
    <t>ул. Ленина, д.38</t>
  </si>
  <si>
    <t>ул. Ленина, д.40</t>
  </si>
  <si>
    <t>ул. Ленина, д.45</t>
  </si>
  <si>
    <t>ул. Ленина, д.47</t>
  </si>
  <si>
    <t>ул. Ленина, д.48А</t>
  </si>
  <si>
    <t>ул. Ленина, д.48Б</t>
  </si>
  <si>
    <t>ул. Ленина, д.50</t>
  </si>
  <si>
    <t>ул. Ленина, д.50Б</t>
  </si>
  <si>
    <t>ул. Ленина, д.52А</t>
  </si>
  <si>
    <t>ул. Ленина, д.54</t>
  </si>
  <si>
    <t>ул. Ленина, д.54А</t>
  </si>
  <si>
    <t>ул. Ленина, д.54Б</t>
  </si>
  <si>
    <t>ул. Ленина, д.7</t>
  </si>
  <si>
    <t>ул. Ленина, д.9</t>
  </si>
  <si>
    <t>ул. Маршала Жукова, д.1</t>
  </si>
  <si>
    <t>ул. Маршала Жукова, д.10</t>
  </si>
  <si>
    <t>ул. Маршала Жукова, д.12</t>
  </si>
  <si>
    <t>ул. Маршала Жукова, д.2</t>
  </si>
  <si>
    <t>ул. Маршала Жукова, д.4</t>
  </si>
  <si>
    <t>ул. Маршала Жукова, д.5</t>
  </si>
  <si>
    <t>ул. Маршала Жукова, д.8</t>
  </si>
  <si>
    <t>ул. Мира, д.2</t>
  </si>
  <si>
    <t>ул. Мира, д.4</t>
  </si>
  <si>
    <t>ул. Мира, д.6</t>
  </si>
  <si>
    <t>ул. Ниловского, д.13</t>
  </si>
  <si>
    <t>ул. Ниловского, д.15</t>
  </si>
  <si>
    <t>ул. Ниловского, д.16</t>
  </si>
  <si>
    <t>ул. Ниловского, д.17</t>
  </si>
  <si>
    <t>ул. Ниловского, д.18</t>
  </si>
  <si>
    <t>ул. Ниловского, д.19</t>
  </si>
  <si>
    <t>ул. Ниловского, д.20</t>
  </si>
  <si>
    <t>ул. Ниловского, д.21</t>
  </si>
  <si>
    <t>ул. Ниловского, д.22</t>
  </si>
  <si>
    <t>ул. Ниловского, д.23</t>
  </si>
  <si>
    <t>ул. Ниловского, д.24</t>
  </si>
  <si>
    <t>ул. Ниловского, д.26</t>
  </si>
  <si>
    <t>ул. Ниловского, д.28</t>
  </si>
  <si>
    <t>ул. Ниловского, д.30</t>
  </si>
  <si>
    <t>ул. Островского, д.11</t>
  </si>
  <si>
    <t>ул. Островского, д.14</t>
  </si>
  <si>
    <t>ул. Островского, д.15</t>
  </si>
  <si>
    <t>ул. Островского, д.17</t>
  </si>
  <si>
    <t>ул. Островского, д.6</t>
  </si>
  <si>
    <t>ул. Островского, д.8</t>
  </si>
  <si>
    <t>ул. Островского, д.9</t>
  </si>
  <si>
    <t>ул. Первомайская, д.10</t>
  </si>
  <si>
    <t>ул. Первомайская, д.12</t>
  </si>
  <si>
    <t>ул. Первомайская, д.14</t>
  </si>
  <si>
    <t>ул. Первомайская, д.16</t>
  </si>
  <si>
    <t>ул. Первомайская, д.18</t>
  </si>
  <si>
    <t>ул. Первомайская, д.2</t>
  </si>
  <si>
    <t>ул. Первомайская, д.20</t>
  </si>
  <si>
    <t>ул. Первомайская, д.22</t>
  </si>
  <si>
    <t>ул. Первомайская, д.4</t>
  </si>
  <si>
    <t>ул. Первомайская, д.6</t>
  </si>
  <si>
    <t>ул. Первомайская, д.8</t>
  </si>
  <si>
    <t>ул. Пионерская, д.1</t>
  </si>
  <si>
    <t>ул. Пионерская, д.2</t>
  </si>
  <si>
    <t>ул. Пионерская, д.4</t>
  </si>
  <si>
    <t>ул. Пионерская, д.5</t>
  </si>
  <si>
    <t>ул. Победы, д.4</t>
  </si>
  <si>
    <t>ул. Победы, д.8</t>
  </si>
  <si>
    <t>ул. свх Знаменский, д.41</t>
  </si>
  <si>
    <t>ул. свх Знаменский, д.42</t>
  </si>
  <si>
    <t>ул. свх Знаменский, д.43</t>
  </si>
  <si>
    <t>ул. свх Знаменский, д.44</t>
  </si>
  <si>
    <t>ул. свх Ракетный, д.60</t>
  </si>
  <si>
    <t>ул. свх Ракетный, д.61</t>
  </si>
  <si>
    <t>ул. свх Ракетный, д.64</t>
  </si>
  <si>
    <t>ул. Советской Армии, д.45</t>
  </si>
  <si>
    <t>ул. Толбухина, д.1</t>
  </si>
  <si>
    <t>ул. Толбухина, д.2</t>
  </si>
  <si>
    <t>ул. Толбухина, д.2А</t>
  </si>
  <si>
    <t>ул. Толбухина, д.3</t>
  </si>
  <si>
    <t>ул. Толбухина, д.5</t>
  </si>
  <si>
    <t>ул. Фрунзе, д.1</t>
  </si>
  <si>
    <t>ул. Фрунзе, д.3</t>
  </si>
  <si>
    <t>ул. Фрунзе, д.4</t>
  </si>
  <si>
    <t>ул. Фрунзе, д.5</t>
  </si>
  <si>
    <t>ул. Черняховского, д.11</t>
  </si>
  <si>
    <t>ул. Черняховского, д.12</t>
  </si>
  <si>
    <t>ул. Черняховского, д.14</t>
  </si>
  <si>
    <t>ул. Черняховского, д.16</t>
  </si>
  <si>
    <t>ул. Черняховского, д.7</t>
  </si>
  <si>
    <t>ул. Черняховского, д.9</t>
  </si>
  <si>
    <t>ул. Янгеля, д.1</t>
  </si>
  <si>
    <t>ул. Янгеля, д.11</t>
  </si>
  <si>
    <t>ул. Янгеля, д.13</t>
  </si>
  <si>
    <t>ул. Янгеля, д.15</t>
  </si>
  <si>
    <t>ул. Янгеля, д.17</t>
  </si>
  <si>
    <t>ул. Янгеля, д.19</t>
  </si>
  <si>
    <t>ул. Янгеля, д.1А</t>
  </si>
  <si>
    <t>ул. Янгеля, д.21</t>
  </si>
  <si>
    <t>ул. Янгеля, д.23</t>
  </si>
  <si>
    <t>ул. Янгеля, д.24</t>
  </si>
  <si>
    <t>ул. Янгеля, д.3</t>
  </si>
  <si>
    <t>ул. Янгеля, д.4</t>
  </si>
  <si>
    <t>ул. Янгеля, д.6</t>
  </si>
  <si>
    <t>ул. Янгеля, д.6А</t>
  </si>
  <si>
    <t>ул. Янгеля, д.7</t>
  </si>
  <si>
    <t>Максима Горького ул., д.100</t>
  </si>
  <si>
    <t>Максима Горького ул., д.102</t>
  </si>
  <si>
    <t>Максима Горького ул., д.103</t>
  </si>
  <si>
    <t>Максима Горького ул., д.105</t>
  </si>
  <si>
    <t>Максима Горького ул., д.107</t>
  </si>
  <si>
    <t>Максима Горького ул., д.71</t>
  </si>
  <si>
    <t>Максима Горького ул., д.75</t>
  </si>
  <si>
    <t>Максима Горького ул., д.91</t>
  </si>
  <si>
    <t>Максима Горького ул., д.99</t>
  </si>
  <si>
    <t>ул. Любича, д.10</t>
  </si>
  <si>
    <t>ул. Любича, д.12</t>
  </si>
  <si>
    <t>ул. Любича, д.9</t>
  </si>
  <si>
    <t>ул. Молодежная, д.1</t>
  </si>
  <si>
    <t>ул. Молодежная, д.11</t>
  </si>
  <si>
    <t>ул. Молодежная, д.15</t>
  </si>
  <si>
    <t>ул. Молодежная, д.16</t>
  </si>
  <si>
    <t>ул. Молодежная, д.17</t>
  </si>
  <si>
    <t>ул. Молодежная, д.2</t>
  </si>
  <si>
    <t>ул. Молодежная, д.3</t>
  </si>
  <si>
    <t>ул. Молодежная, д.4</t>
  </si>
  <si>
    <t>ул. Молодежная, д.5</t>
  </si>
  <si>
    <t>ул. Молодежная, д.6</t>
  </si>
  <si>
    <t>ул. Молодежная, д.7</t>
  </si>
  <si>
    <t>ул. Молодежная, д.9</t>
  </si>
  <si>
    <t>ул. Тулайкова, д.10</t>
  </si>
  <si>
    <t>ул. Тулайкова, д.11</t>
  </si>
  <si>
    <t>ул. Тулайкова, д.3</t>
  </si>
  <si>
    <t>ул. Тулайкова, д.6</t>
  </si>
  <si>
    <t>ул. Тулайкова, д.9</t>
  </si>
  <si>
    <t>ул. Юбилейная, д.11</t>
  </si>
  <si>
    <t>ул. Юбилейная, д.12</t>
  </si>
  <si>
    <t>ул. Юбилейная, д.13</t>
  </si>
  <si>
    <t>ул. Юбилейная, д.14</t>
  </si>
  <si>
    <t>ул. Юбилейная, д.15</t>
  </si>
  <si>
    <t>ул. Юбилейная, д.16</t>
  </si>
  <si>
    <t>ул. Юбилейная, д.17</t>
  </si>
  <si>
    <t>ул. Юбилейная, д.18</t>
  </si>
  <si>
    <t>ул. Юбилейная, д.19</t>
  </si>
  <si>
    <t>ул. Юбилейная, д.19А</t>
  </si>
  <si>
    <t>ул. Юбилейная, д.2 (Камызяк)</t>
  </si>
  <si>
    <t>ул. Юбилейная, д.20 (Камызяк)</t>
  </si>
  <si>
    <t>ул. Юбилейная, д.23 (Камызяк)</t>
  </si>
  <si>
    <t>ул. Юбилейная, д.24 (Камызяк)</t>
  </si>
  <si>
    <t>ул. Юбилейная, д.25 (Камызяк)</t>
  </si>
  <si>
    <t>ул. Юбилейная, д.26 (Камызяк)</t>
  </si>
  <si>
    <t>ул. Юбилейная, д.3 (Камызяк)</t>
  </si>
  <si>
    <t>ул. Юбилейная, д.4 (Камызяк)</t>
  </si>
  <si>
    <t>ул. Юбилейная, д.5 (Камызяк)</t>
  </si>
  <si>
    <t>ул. Юбилейная, д.7 (Камызяк)</t>
  </si>
  <si>
    <t>ул. Юбилейная, д.8 (Камызяк)</t>
  </si>
  <si>
    <t>ул. Юбилейная, д.9 (Камызяк)</t>
  </si>
  <si>
    <t>ул. Южная, д.1</t>
  </si>
  <si>
    <t>пр-кт Строителей, д.4</t>
  </si>
  <si>
    <t>ул. Астраханская, д.11</t>
  </si>
  <si>
    <t>ул. Астраханская, д.3</t>
  </si>
  <si>
    <t>ул. Астраханская, д.8</t>
  </si>
  <si>
    <t>ул. Волгоградская, д.19</t>
  </si>
  <si>
    <t>ул. Набережная, д.1</t>
  </si>
  <si>
    <t>ул. Набережная, д.10</t>
  </si>
  <si>
    <t>ул. Набережная, д.12</t>
  </si>
  <si>
    <t>ул. Набережная, д.16</t>
  </si>
  <si>
    <t>ул. Набережная, д.18</t>
  </si>
  <si>
    <t>ул. Набережная, д.20</t>
  </si>
  <si>
    <t>ул. Набережная, д.22</t>
  </si>
  <si>
    <t>ул. Набережная, д.4</t>
  </si>
  <si>
    <t>ул. Набережная, д.6</t>
  </si>
  <si>
    <t>ул. Набережная, д.8</t>
  </si>
  <si>
    <t>ул. Спортивная, д.2</t>
  </si>
  <si>
    <t>ул. Спортивная, д.3</t>
  </si>
  <si>
    <t>ул. Спортивная, д.5</t>
  </si>
  <si>
    <t>ул. Центральная, д.11</t>
  </si>
  <si>
    <t>ул. Центральная, д.19А</t>
  </si>
  <si>
    <t>ул. Центральная, д.2</t>
  </si>
  <si>
    <t>ул. Центральная, д.21</t>
  </si>
  <si>
    <t>ул. Центральная, д.21А</t>
  </si>
  <si>
    <t>ул. Центральная, д.23</t>
  </si>
  <si>
    <t>ул. Центральная, д.23А</t>
  </si>
  <si>
    <t>ул. Центральная, д.25</t>
  </si>
  <si>
    <t>ул. Центральная, д.33</t>
  </si>
  <si>
    <t>ул. Центральная, д.35</t>
  </si>
  <si>
    <t>ул. Центральная, д.4</t>
  </si>
  <si>
    <t>ул. Центральная, д.5</t>
  </si>
  <si>
    <t>ул. Центральная, д.7</t>
  </si>
  <si>
    <t>ул. Центральная, д.9</t>
  </si>
  <si>
    <t>ул. Школьная, д.15</t>
  </si>
  <si>
    <t>ул. Школьная, д.3</t>
  </si>
  <si>
    <t>кв-л 12-й, д.1</t>
  </si>
  <si>
    <t>кв-л 12-й, д.10</t>
  </si>
  <si>
    <t>кв-л 12-й, д.2</t>
  </si>
  <si>
    <t>кв-л 7-й, д.1</t>
  </si>
  <si>
    <t>кв-л 7-й, д.11</t>
  </si>
  <si>
    <t>кв-л 7-й, д.12</t>
  </si>
  <si>
    <t>кв-л 7-й, д.13</t>
  </si>
  <si>
    <t>кв-л 7-й, д.14</t>
  </si>
  <si>
    <t>кв-л 7-й, д.15</t>
  </si>
  <si>
    <t>кв-л 7-й, д.16</t>
  </si>
  <si>
    <t>кв-л 7-й, д.17</t>
  </si>
  <si>
    <t>кв-л 7-й, д.2</t>
  </si>
  <si>
    <t>кв-л 7-й, д.3</t>
  </si>
  <si>
    <t>кв-л 7-й, д.4</t>
  </si>
  <si>
    <t>кв-л 7-й, д.5</t>
  </si>
  <si>
    <t>кв-л 7-й, д.6</t>
  </si>
  <si>
    <t>кв-л 7-й, д.7</t>
  </si>
  <si>
    <t>кв-л 7-й, д.7А</t>
  </si>
  <si>
    <t>кв-л 7-й, д.8</t>
  </si>
  <si>
    <t>кв-л 7-й, д.9</t>
  </si>
  <si>
    <t>кв-л 8-й, д.1</t>
  </si>
  <si>
    <t>кв-л 8-й, д.10</t>
  </si>
  <si>
    <t>кв-л 8-й, д.13</t>
  </si>
  <si>
    <t>кв-л 8-й, д.15</t>
  </si>
  <si>
    <t>кв-л 8-й, д.16</t>
  </si>
  <si>
    <t>кв-л 8-й, д.18</t>
  </si>
  <si>
    <t>кв-л 8-й, д.19</t>
  </si>
  <si>
    <t>кв-л 8-й, д.2</t>
  </si>
  <si>
    <t>кв-л 8-й, д.28</t>
  </si>
  <si>
    <t>кв-л 8-й, д.29</t>
  </si>
  <si>
    <t>кв-л 8-й, д.3</t>
  </si>
  <si>
    <t>кв-л 8-й, д.30</t>
  </si>
  <si>
    <t>кв-л 8-й, д.4</t>
  </si>
  <si>
    <t>ул. Аэродромная, д.12</t>
  </si>
  <si>
    <t>ул. Аэродромная, д.14</t>
  </si>
  <si>
    <t>ул. Аэродромная, д.16</t>
  </si>
  <si>
    <t>ул. Базовская 2-я, д.1</t>
  </si>
  <si>
    <t>ул. Базовская 2-я, д.5</t>
  </si>
  <si>
    <t>ул. Базовская 2-я, д.7</t>
  </si>
  <si>
    <t>ул. БОС, д.2</t>
  </si>
  <si>
    <t>ул. БОС, д.3</t>
  </si>
  <si>
    <t>ул. БОС, д.4</t>
  </si>
  <si>
    <t>ул. БОС, д.5</t>
  </si>
  <si>
    <t>ул. Галкина, д.2</t>
  </si>
  <si>
    <t>ул. Кирова, д.114</t>
  </si>
  <si>
    <t>ул. Кирова, д.116</t>
  </si>
  <si>
    <t>ул. Кирова, д.118</t>
  </si>
  <si>
    <t>ул. Кирова, д.120</t>
  </si>
  <si>
    <t>ул. Кирова, д.122</t>
  </si>
  <si>
    <t>ул. Московская, д.92</t>
  </si>
  <si>
    <t>ул. Пионерская, д.89</t>
  </si>
  <si>
    <t>ул. Пирогова, д.11</t>
  </si>
  <si>
    <t>ул. Пирогова, д.26</t>
  </si>
  <si>
    <t>ул. Пирогова, д.5</t>
  </si>
  <si>
    <t>ул. Пирогова, д.7</t>
  </si>
  <si>
    <t>ул. Пирогова, д.9</t>
  </si>
  <si>
    <t>ул. Советская, д.110</t>
  </si>
  <si>
    <t>ул. Советская, д.147</t>
  </si>
  <si>
    <t>Молодежная ул., д.1</t>
  </si>
  <si>
    <t>Молодежная ул., д.2</t>
  </si>
  <si>
    <t>Молодежная ул., д.3</t>
  </si>
  <si>
    <t>Молодежная ул., д.4</t>
  </si>
  <si>
    <t>Молодежная ул., д.6</t>
  </si>
  <si>
    <t>ул. Советская, д.4</t>
  </si>
  <si>
    <t>ул. Советская, д.6</t>
  </si>
  <si>
    <t>Школьная ул., д.1</t>
  </si>
  <si>
    <t>Школьная ул., д.10</t>
  </si>
  <si>
    <t>Школьная ул., д.11</t>
  </si>
  <si>
    <t>Школьная ул., д.12</t>
  </si>
  <si>
    <t>Школьная ул., д.13</t>
  </si>
  <si>
    <t>Школьная ул., д.14</t>
  </si>
  <si>
    <t>Школьная ул., д.2</t>
  </si>
  <si>
    <t>Школьная ул., д.3</t>
  </si>
  <si>
    <t>Школьная ул., д.4</t>
  </si>
  <si>
    <t>Школьная ул., д.5</t>
  </si>
  <si>
    <t>Школьная ул., д.6</t>
  </si>
  <si>
    <t>Школьная ул., д.7</t>
  </si>
  <si>
    <t>Школьная ул., д.8</t>
  </si>
  <si>
    <t>Школьная ул., д.9</t>
  </si>
  <si>
    <t>пер. Молодежный, д.4</t>
  </si>
  <si>
    <t>пер. Молодежный, д.6</t>
  </si>
  <si>
    <t>пер. Молодежный, д.8</t>
  </si>
  <si>
    <t>пер. Октябрьский, д.11</t>
  </si>
  <si>
    <t>пер. Октябрьский, д.2</t>
  </si>
  <si>
    <t>пер. Октябрьский, д.4</t>
  </si>
  <si>
    <t>пер. Октябрьский, д.6</t>
  </si>
  <si>
    <t>пер. Октябрьский, д.7</t>
  </si>
  <si>
    <t>пер. Октябрьский, д.9</t>
  </si>
  <si>
    <t>пер. Школьный, д.1</t>
  </si>
  <si>
    <t>пер. Школьный, д.3</t>
  </si>
  <si>
    <t>пер. Школьный, д.5</t>
  </si>
  <si>
    <t>пер. Школьный, д.7</t>
  </si>
  <si>
    <t>ул. Абая, д.34</t>
  </si>
  <si>
    <t>ул. Абая, д.36</t>
  </si>
  <si>
    <t>ул. Абая, д.38</t>
  </si>
  <si>
    <t>ул. Астраханская, д.13</t>
  </si>
  <si>
    <t>ул. Джамбула, д.12</t>
  </si>
  <si>
    <t>ул. Джамбула, д.14</t>
  </si>
  <si>
    <t>ул. Джамбула, д.16</t>
  </si>
  <si>
    <t>ул. Джамбула, д.22</t>
  </si>
  <si>
    <t>ул. Джамбула, д.24</t>
  </si>
  <si>
    <t>ул. Джамбула, д.26</t>
  </si>
  <si>
    <t>ул. Джамбула, д.28</t>
  </si>
  <si>
    <t>ул. Джамбула, д.30</t>
  </si>
  <si>
    <t>ул. Джамбула, д.39</t>
  </si>
  <si>
    <t>ул. Джамбула, д.41</t>
  </si>
  <si>
    <t>ул. Карла Маркса, д.1</t>
  </si>
  <si>
    <t>ул. Карла Маркса, д.13</t>
  </si>
  <si>
    <t>ул. Карла Маркса, д.15</t>
  </si>
  <si>
    <t>ул. Карла Маркса, д.2</t>
  </si>
  <si>
    <t>ул. Карла Маркса, д.3</t>
  </si>
  <si>
    <t>ул. Карла Маркса, д.4</t>
  </si>
  <si>
    <t>ул. Карла Маркса, д.5</t>
  </si>
  <si>
    <t>ул. Карла Маркса, д.6</t>
  </si>
  <si>
    <t>ул. Карла Маркса, д.9</t>
  </si>
  <si>
    <t>ул. Мира, д.17</t>
  </si>
  <si>
    <t>ул. Мира, д.19</t>
  </si>
  <si>
    <t>ул. Пролетарская, д.127</t>
  </si>
  <si>
    <t>ул. Пролетарская, д.131</t>
  </si>
  <si>
    <t>ул. Советская, д.16</t>
  </si>
  <si>
    <t>ул. Советская, д.18</t>
  </si>
  <si>
    <t>ул. Советская, д.26</t>
  </si>
  <si>
    <t>ул. Советская, д.28</t>
  </si>
  <si>
    <t>ул. Щетинкина, д.63</t>
  </si>
  <si>
    <t>ул. Придорожная, д.2</t>
  </si>
  <si>
    <t>ул. Придорожная, д.3</t>
  </si>
  <si>
    <t>ул. Советская, д.1</t>
  </si>
  <si>
    <t>ул. Советская, д.3</t>
  </si>
  <si>
    <t>Клубная ул., д.25</t>
  </si>
  <si>
    <t>Клубная ул., д.26</t>
  </si>
  <si>
    <t>Клубная ул., д.27</t>
  </si>
  <si>
    <t>Клубная ул., д.29</t>
  </si>
  <si>
    <t>Клубная ул., д.31</t>
  </si>
  <si>
    <t>Мира ул., д.2</t>
  </si>
  <si>
    <t>Советская ул., д.3</t>
  </si>
  <si>
    <t>Дачная ул., д.20</t>
  </si>
  <si>
    <t>Дачная ул., д.21</t>
  </si>
  <si>
    <t>Дачная ул., д.22</t>
  </si>
  <si>
    <t>Дачная ул., д.23</t>
  </si>
  <si>
    <t>Дачная ул., д.24</t>
  </si>
  <si>
    <t>Дачная ул., д.25</t>
  </si>
  <si>
    <t>Шоссейная ул., д.26</t>
  </si>
  <si>
    <t>Шоссейная ул., д.27</t>
  </si>
  <si>
    <t>Кадырбулатова ул., д.9</t>
  </si>
  <si>
    <t>Ленина ул., д.35</t>
  </si>
  <si>
    <t>Светлая ул., д.6</t>
  </si>
  <si>
    <t>Молодежная ул., д.16</t>
  </si>
  <si>
    <t>Молодежная ул., д.17</t>
  </si>
  <si>
    <t>Парковая ул., д.5</t>
  </si>
  <si>
    <t>Солнечная ул., д.2, к.1</t>
  </si>
  <si>
    <t>ул. Гоголя, д.2</t>
  </si>
  <si>
    <t>ул. Гоголя, д.4</t>
  </si>
  <si>
    <t>ул. Гоголя, д.5</t>
  </si>
  <si>
    <t>ул. Гоголя, д.6</t>
  </si>
  <si>
    <t>ул. Гоголя, д.8</t>
  </si>
  <si>
    <t>ул. К. Маркса, д.1</t>
  </si>
  <si>
    <t>ул. Ленина, д.18</t>
  </si>
  <si>
    <t>ул. Пушкина, д.1</t>
  </si>
  <si>
    <t>ул. Пушкина, д.3</t>
  </si>
  <si>
    <t>ул. Солнечная, д.2</t>
  </si>
  <si>
    <t>ул. Солнечная, д.4</t>
  </si>
  <si>
    <t>Санаторная ул., д.1</t>
  </si>
  <si>
    <t>Санаторная ул., д.2</t>
  </si>
  <si>
    <t>Санаторная ул., д.3</t>
  </si>
  <si>
    <t>Санаторная ул., д.4</t>
  </si>
  <si>
    <t>Гагарина ул., д.10</t>
  </si>
  <si>
    <t>Гагарина ул., д.10А</t>
  </si>
  <si>
    <t>ул. Железнодорожная, д.6</t>
  </si>
  <si>
    <t>ул. Центральная, д.18</t>
  </si>
  <si>
    <t>ул. Центральная, д.20</t>
  </si>
  <si>
    <t>Школьная ул., д.10А</t>
  </si>
  <si>
    <t>Школьная ул., д.15</t>
  </si>
  <si>
    <t>Школьная ул., д.17</t>
  </si>
  <si>
    <t>Школьная ул., д.1А</t>
  </si>
  <si>
    <t>Школьная ул., д.2А</t>
  </si>
  <si>
    <t>Школьная ул., д.3А</t>
  </si>
  <si>
    <t>Школьная ул., д.4А</t>
  </si>
  <si>
    <t>Школьная ул., д.5А</t>
  </si>
  <si>
    <t>Школьная ул., д.6А</t>
  </si>
  <si>
    <t>Школьная ул., д.7А</t>
  </si>
  <si>
    <t>Школьная ул., д.8А</t>
  </si>
  <si>
    <t>Школьная ул., д.9А</t>
  </si>
  <si>
    <t>ул. Горького, д.2</t>
  </si>
  <si>
    <t>ул. Горького, д.4</t>
  </si>
  <si>
    <t>ул. Горького, д.6</t>
  </si>
  <si>
    <t>ул. Почтовая, д.16</t>
  </si>
  <si>
    <t>ул. Почтовая, д.26</t>
  </si>
  <si>
    <t>ул. Почтовая, д.28</t>
  </si>
  <si>
    <t>ул. Почтовая, д.33</t>
  </si>
  <si>
    <t>ул. Почтовая, д.35</t>
  </si>
  <si>
    <t>ул. Почтовая, д.37</t>
  </si>
  <si>
    <t>ул. Почтовая, д.39</t>
  </si>
  <si>
    <t>ул. Почтовая, д.41</t>
  </si>
  <si>
    <t>ул. Волжская, д.48</t>
  </si>
  <si>
    <t>ул. Волжская, д.50</t>
  </si>
  <si>
    <t>ул. Гоголя, д.1</t>
  </si>
  <si>
    <t>ул. Гоголя, д.3</t>
  </si>
  <si>
    <t>ул. Кирова, д.3</t>
  </si>
  <si>
    <t>ул. Ленина, д.3</t>
  </si>
  <si>
    <t>ул. Набережная, д.27</t>
  </si>
  <si>
    <t>ул. Чилимка 2-я, д.1</t>
  </si>
  <si>
    <t>ул. Чилимка 2-я, д.3</t>
  </si>
  <si>
    <t>ул. Народная, д.10</t>
  </si>
  <si>
    <t>ул. Народная, д.13</t>
  </si>
  <si>
    <t>ул. Народная, д.14</t>
  </si>
  <si>
    <t>ул. Народная, д.16</t>
  </si>
  <si>
    <t>ул. Народная, д.18</t>
  </si>
  <si>
    <t>ул. Народная, д.3</t>
  </si>
  <si>
    <t>ул. Народная, д.6</t>
  </si>
  <si>
    <t>ул. Народная, д.8</t>
  </si>
  <si>
    <t>ул. Народная, д.9</t>
  </si>
  <si>
    <t>ул. Пионерская, д.17</t>
  </si>
  <si>
    <t>Школьная ул., д.6Б</t>
  </si>
  <si>
    <t>пер. Пирогова, д.18А</t>
  </si>
  <si>
    <t>ул. Володарского, д.1</t>
  </si>
  <si>
    <t>ул. Володарского, д.2</t>
  </si>
  <si>
    <t>ул. Комсомольская, д.1</t>
  </si>
  <si>
    <t>ул. Мичурина, д.10</t>
  </si>
  <si>
    <t>ул. Мичурина, д.12</t>
  </si>
  <si>
    <t>ул. Мичурина, д.19А</t>
  </si>
  <si>
    <t>ул. Мичурина, д.2</t>
  </si>
  <si>
    <t>ул. Мичурина, д.25</t>
  </si>
  <si>
    <t>ул. Мичурина, д.27</t>
  </si>
  <si>
    <t>ул. Мичурина, д.29</t>
  </si>
  <si>
    <t>ул. Мичурина, д.31</t>
  </si>
  <si>
    <t>ул. Мичурина, д.33</t>
  </si>
  <si>
    <t>ул. Мичурина, д.35А</t>
  </si>
  <si>
    <t>ул. Мичурина, д.8</t>
  </si>
  <si>
    <t>ул. Пирогова, д.16</t>
  </si>
  <si>
    <t>ул. Пирогова, д.18</t>
  </si>
  <si>
    <t>ул. Пирогова, д.18А</t>
  </si>
  <si>
    <t>ул. Пирогова, д.19</t>
  </si>
  <si>
    <t>ул. Пирогова, д.20</t>
  </si>
  <si>
    <t>ул. Пирогова, д.20А</t>
  </si>
  <si>
    <t>ул. Победы, д.6</t>
  </si>
  <si>
    <t>ул. Садовая, д.20</t>
  </si>
  <si>
    <t>ул. Свердлова, д.33</t>
  </si>
  <si>
    <t>ул. Свердлова, д.35</t>
  </si>
  <si>
    <t>ул. Свердлова, д.37</t>
  </si>
  <si>
    <t>ул. Свердлова, д.39</t>
  </si>
  <si>
    <t>ул. Спортивная, д.1</t>
  </si>
  <si>
    <t>ул. Фрунзе, д.14</t>
  </si>
  <si>
    <t>ул. Фрунзе, д.16</t>
  </si>
  <si>
    <t>ул. Фрунзе, д.18</t>
  </si>
  <si>
    <t>ул. Фрунзе, д.24</t>
  </si>
  <si>
    <t>ул. Фрунзе, д.26</t>
  </si>
  <si>
    <t>ул. Героев, д.28А</t>
  </si>
  <si>
    <t>ул. Героев, д.28Б</t>
  </si>
  <si>
    <t>ул. Героев, д.28В</t>
  </si>
  <si>
    <t>ул. Кирова, д.1</t>
  </si>
  <si>
    <t>ул. Кирова, д.10</t>
  </si>
  <si>
    <t>ул. Кирова, д.11</t>
  </si>
  <si>
    <t>ул. Кирова, д.13</t>
  </si>
  <si>
    <t>ул. Кирова, д.14</t>
  </si>
  <si>
    <t>ул. Кирова, д.15</t>
  </si>
  <si>
    <t>ул. Кирова, д.16</t>
  </si>
  <si>
    <t>ул. Кирова, д.21</t>
  </si>
  <si>
    <t>ул. Кирова, д.23</t>
  </si>
  <si>
    <t>ул. Кирова, д.25</t>
  </si>
  <si>
    <t>ул. Кирова, д.26</t>
  </si>
  <si>
    <t>ул. Кирова, д.27</t>
  </si>
  <si>
    <t>ул. Кирова, д.28</t>
  </si>
  <si>
    <t>ул. Кирова, д.29</t>
  </si>
  <si>
    <t>ул. Кирова, д.33</t>
  </si>
  <si>
    <t>ул. Кирова, д.35</t>
  </si>
  <si>
    <t>ул. Кирова, д.37</t>
  </si>
  <si>
    <t>ул. Кирова, д.39</t>
  </si>
  <si>
    <t>ул. Кирова, д.40</t>
  </si>
  <si>
    <t>ул. Кирова, д.6</t>
  </si>
  <si>
    <t>ул. Кирова, д.8</t>
  </si>
  <si>
    <t>ул. Космонавтов, д.39</t>
  </si>
  <si>
    <t>ул. Космонавтов, д.41</t>
  </si>
  <si>
    <t>ул. Космонавтов, д.43</t>
  </si>
  <si>
    <t>ул. Космонавтов, д.45</t>
  </si>
  <si>
    <t>ул. Космонавтов, д.60</t>
  </si>
  <si>
    <t>ул. Кочубея, д.30</t>
  </si>
  <si>
    <t>ул. Кочубея, д.40</t>
  </si>
  <si>
    <t>ул. Кочубея, д.41</t>
  </si>
  <si>
    <t>ул. Ленина, д.49</t>
  </si>
  <si>
    <t>ул. Ленина, д.51</t>
  </si>
  <si>
    <t>ул. Мелиоративная, д.2</t>
  </si>
  <si>
    <t>ул. Мира, д.1</t>
  </si>
  <si>
    <t>ул. Мира, д.1А</t>
  </si>
  <si>
    <t>ул. Мира, д.49</t>
  </si>
  <si>
    <t>ул. Мира, д.53</t>
  </si>
  <si>
    <t>ул. Мира, д.55</t>
  </si>
  <si>
    <t>ул. Н.Островского, д.14</t>
  </si>
  <si>
    <t>ул. Чкалова, д.49</t>
  </si>
  <si>
    <t>мкн. Микрорайон, д.1</t>
  </si>
  <si>
    <t>мкн. Микрорайон, д.2</t>
  </si>
  <si>
    <t>мкн. Микрорайон, д.3</t>
  </si>
  <si>
    <t>мкн. Микрорайон, д.4</t>
  </si>
  <si>
    <t>мкн. Микрорайон, д.5</t>
  </si>
  <si>
    <t>мкн. Микрорайон, д.6</t>
  </si>
  <si>
    <t>мкн. Микрорайон, д.7</t>
  </si>
  <si>
    <t>мкн. Микрорайон, д.8</t>
  </si>
  <si>
    <t>мкн. Микрорайон, д.9</t>
  </si>
  <si>
    <t>ул. 100-летие Солепромысла, д.14</t>
  </si>
  <si>
    <t>ул. 100-летие Солепромысла, д.16</t>
  </si>
  <si>
    <t>ул. Джамбула, д.26А</t>
  </si>
  <si>
    <t>ул. Кирова, д.2</t>
  </si>
  <si>
    <t>ул. Кирова, д.4</t>
  </si>
  <si>
    <t>ул. Кирова, д.5</t>
  </si>
  <si>
    <t>ул. Кирова, д.7</t>
  </si>
  <si>
    <t>ул. Максима Горького, д.25</t>
  </si>
  <si>
    <t>ул. Максима Горького, д.29</t>
  </si>
  <si>
    <t>ул. Озерная, д.1</t>
  </si>
  <si>
    <t>ул. Озерная, д.8</t>
  </si>
  <si>
    <t>ул. Гоголя, д.12</t>
  </si>
  <si>
    <t>ул. Гоголя, д.12А</t>
  </si>
  <si>
    <t>ул. Гоголя, д.14</t>
  </si>
  <si>
    <t>ул. Гоголя, д.16</t>
  </si>
  <si>
    <t>ул. Гоголя, д.7</t>
  </si>
  <si>
    <t>ул. Лермонтова, д.12</t>
  </si>
  <si>
    <t>ул. Лермонтова, д.14</t>
  </si>
  <si>
    <t>ул. Лермонтова, д.3</t>
  </si>
  <si>
    <t>ул. Лермонтова, д.5</t>
  </si>
  <si>
    <t>ул. Лермонтова, д.6</t>
  </si>
  <si>
    <t>ул. Лермонтова, д.7</t>
  </si>
  <si>
    <t>ул. Лермонтова, д.8</t>
  </si>
  <si>
    <t>ул. Матросова, д.18</t>
  </si>
  <si>
    <t>ул. Молодежная, д.10</t>
  </si>
  <si>
    <t>ул. Молодежная, д.12</t>
  </si>
  <si>
    <t>ул. Молодежная, д.14</t>
  </si>
  <si>
    <t>ул. Молодежная, д.20</t>
  </si>
  <si>
    <t>ул. Молодежная, д.22</t>
  </si>
  <si>
    <t>ул. Молодежная, д.24</t>
  </si>
  <si>
    <t>ул. Молодежная, д.26</t>
  </si>
  <si>
    <t>ул. Молодежная, д.28</t>
  </si>
  <si>
    <t>ул. Молодежная, д.32</t>
  </si>
  <si>
    <t>ул. Молодежная, д.34</t>
  </si>
  <si>
    <t>ул. Молодежная, д.40</t>
  </si>
  <si>
    <t>ул. Пионерская, д.20</t>
  </si>
  <si>
    <t>ул. Пионерская, д.22</t>
  </si>
  <si>
    <t>ул. Пионерская, д.24</t>
  </si>
  <si>
    <t>ул. Пионерская, д.26</t>
  </si>
  <si>
    <t>ул. Суворова, д.9</t>
  </si>
  <si>
    <t>ул. Суворова, д.9А</t>
  </si>
  <si>
    <t>ул. Чкалова, д.18</t>
  </si>
  <si>
    <t>ул. Чкалова, д.6</t>
  </si>
  <si>
    <t>ул. Чкалова, д.8</t>
  </si>
  <si>
    <t>ул. 50 лет Октября, д.1</t>
  </si>
  <si>
    <t>ул. Баррикадная, д.13</t>
  </si>
  <si>
    <t>ул. Баррикадная, д.4</t>
  </si>
  <si>
    <t>ул. Баррикадная, д.5</t>
  </si>
  <si>
    <t>ул. Баррикадная, д.7</t>
  </si>
  <si>
    <t>ул. Мира, д.9</t>
  </si>
  <si>
    <t>ул. Первомайская, д.10А</t>
  </si>
  <si>
    <t>ул. Первомайская, д.11</t>
  </si>
  <si>
    <t>ул. Первомайская, д.12А</t>
  </si>
  <si>
    <t>ул. Первомайская, д.12Б</t>
  </si>
  <si>
    <t>ул. Первомайская, д.12В</t>
  </si>
  <si>
    <t>ул. Первомайская, д.13</t>
  </si>
  <si>
    <t>ул. Первомайская, д.15</t>
  </si>
  <si>
    <t>ул. Первомайская, д.7</t>
  </si>
  <si>
    <t>ул. Первомайская, д.9</t>
  </si>
  <si>
    <t>Парковая ул., д.7</t>
  </si>
  <si>
    <t>70 лет Октября ул., д.1</t>
  </si>
  <si>
    <t>70 лет Октября ул., д.2</t>
  </si>
  <si>
    <t>Суворова ул., д.1А</t>
  </si>
  <si>
    <t>Суворова ул., д.2</t>
  </si>
  <si>
    <t>Молодежная ул., д.12</t>
  </si>
  <si>
    <t>Молодежная ул., д.8</t>
  </si>
  <si>
    <t>Юбилейная ул., д.1</t>
  </si>
  <si>
    <t>Юбилейная ул., д.10</t>
  </si>
  <si>
    <t>Юбилейная ул., д.11</t>
  </si>
  <si>
    <t>Юбилейная ул., д.12</t>
  </si>
  <si>
    <t>Юбилейная ул., д.13</t>
  </si>
  <si>
    <t>Юбилейная ул., д.2</t>
  </si>
  <si>
    <t>Юбилейная ул., д.3</t>
  </si>
  <si>
    <t>Юбилейная ул., д.5</t>
  </si>
  <si>
    <t>Юбилейная ул., д.7</t>
  </si>
  <si>
    <t>Юбилейная ул., д.8</t>
  </si>
  <si>
    <t>Юбилейная ул., д.9</t>
  </si>
  <si>
    <t>Заводская ул., д.51</t>
  </si>
  <si>
    <t>Ленина ул., д.30</t>
  </si>
  <si>
    <t>Почтовая ул., д.20</t>
  </si>
  <si>
    <t>Почтовая ул., д.22</t>
  </si>
  <si>
    <t>Ленина ул., д.43 Прикаспийский</t>
  </si>
  <si>
    <t>Юность мкр., д.1</t>
  </si>
  <si>
    <t>Пушкина ул., д.19</t>
  </si>
  <si>
    <t>Садовая ул., д.23</t>
  </si>
  <si>
    <t>Садовая ул., д.29</t>
  </si>
  <si>
    <t>Клубная ул., д.54</t>
  </si>
  <si>
    <t>Клубная ул., д.89</t>
  </si>
  <si>
    <t>Советская ул., д.101</t>
  </si>
  <si>
    <t>Советская ул., д.95</t>
  </si>
  <si>
    <t>Колхозная ул., д.38</t>
  </si>
  <si>
    <t>пер. Максима Горького, д.2</t>
  </si>
  <si>
    <t>пер. Мира, д.37Д</t>
  </si>
  <si>
    <t>пер. Мира, д.38</t>
  </si>
  <si>
    <t>пер. Мира, д.6</t>
  </si>
  <si>
    <t>пер. Мира, д.70</t>
  </si>
  <si>
    <t>пер. Мира, д.72</t>
  </si>
  <si>
    <t>ул. Зеленая, д.1</t>
  </si>
  <si>
    <t>ул. Зеленая, д.14А</t>
  </si>
  <si>
    <t>ул. Зеленая, д.1А</t>
  </si>
  <si>
    <t>ул. Зеленая, д.3</t>
  </si>
  <si>
    <t>ул. Кирова, д.91А</t>
  </si>
  <si>
    <t>ул. Кирова, д.91Б</t>
  </si>
  <si>
    <t>ул. Кирова, д.93</t>
  </si>
  <si>
    <t>ул. Комсомольская, д.113</t>
  </si>
  <si>
    <t>ул. Куйбышева, д.13</t>
  </si>
  <si>
    <t>ул. Куйбышева, д.5</t>
  </si>
  <si>
    <t>ул. Куйбышева, д.9</t>
  </si>
  <si>
    <t>ул. Максима Горького, д.44</t>
  </si>
  <si>
    <t>ул. Матросова, д.1Г</t>
  </si>
  <si>
    <t>ул. Мира, д.37В</t>
  </si>
  <si>
    <t>ул. Мира, д.37Д</t>
  </si>
  <si>
    <t>ул. Мира, д.40</t>
  </si>
  <si>
    <t>ул. Мира, д.42</t>
  </si>
  <si>
    <t>ул. Мира, д.44</t>
  </si>
  <si>
    <t>ул. Мира, д.72</t>
  </si>
  <si>
    <t>ул. О.Кошевого, д.42</t>
  </si>
  <si>
    <t>ул. О.Кошевого, д.44</t>
  </si>
  <si>
    <t>ул. Пугачева, д.13</t>
  </si>
  <si>
    <t>ул. Пугачева, д.15</t>
  </si>
  <si>
    <t>ул. Пугачева, д.17</t>
  </si>
  <si>
    <t>ул. Пугачева, д.19</t>
  </si>
  <si>
    <t>ул. Пугачева, д.21</t>
  </si>
  <si>
    <t>ул. Пугачева, д.7</t>
  </si>
  <si>
    <t>ул. Советская, д.40</t>
  </si>
  <si>
    <t>ул. Советская, д.42</t>
  </si>
  <si>
    <t>ул. Школьная, д.30А</t>
  </si>
  <si>
    <t>ул. Школьная, д.40</t>
  </si>
  <si>
    <t>ул. Школьная, д.40Б</t>
  </si>
  <si>
    <t>ул. Школьная, д.40В</t>
  </si>
  <si>
    <t>Советская ул., д.1</t>
  </si>
  <si>
    <t>Советская ул., д.5</t>
  </si>
  <si>
    <t>М.Джалиля ул., д.7</t>
  </si>
  <si>
    <t>Некрасова ул., д.1</t>
  </si>
  <si>
    <t>Некрасова ул., д.2</t>
  </si>
  <si>
    <t>Почтовая ул., д.1</t>
  </si>
  <si>
    <t>Почтовая ул., д.1 литер А</t>
  </si>
  <si>
    <t>Почтовая ул., д.26</t>
  </si>
  <si>
    <t>Почтовая ул., д.3</t>
  </si>
  <si>
    <t>Почтовая ул., д.5</t>
  </si>
  <si>
    <t>Почтовая ул., д.7</t>
  </si>
  <si>
    <t>ул. Ленина, д.64</t>
  </si>
  <si>
    <t>ул. 70 лет Советской Армии, д.1</t>
  </si>
  <si>
    <t>ул. Братская, д.70</t>
  </si>
  <si>
    <t>ул. Ватаженская, д.4А</t>
  </si>
  <si>
    <t>ул. Ватаженская, д.4Б</t>
  </si>
  <si>
    <t>ул. Ватаженская, д.6А</t>
  </si>
  <si>
    <t>ул. Ворошилова, д.16</t>
  </si>
  <si>
    <t>ул. Ворошилова, д.16А</t>
  </si>
  <si>
    <t>ул. Ворошилова, д.18</t>
  </si>
  <si>
    <t>ул. Ворошилова, д.18А</t>
  </si>
  <si>
    <t>ул. Ворошилова, д.20</t>
  </si>
  <si>
    <t>ул. Ворошилова, д.22</t>
  </si>
  <si>
    <t>ул. Ворошилова, д.24</t>
  </si>
  <si>
    <t>ул. Ворошилова, д.26</t>
  </si>
  <si>
    <t>ул. Ворошилова, д.28</t>
  </si>
  <si>
    <t>ул. Ворошилова, д.30</t>
  </si>
  <si>
    <t>ул. Ворошилова, д.32</t>
  </si>
  <si>
    <t>ул. Ворошилова, д.4</t>
  </si>
  <si>
    <t>ул. Ворошилова, д.6</t>
  </si>
  <si>
    <t>ул. Ворошилова, д.8</t>
  </si>
  <si>
    <t>ул. Восточная, д.10</t>
  </si>
  <si>
    <t>ул. Генерала Тутаринова, д.10</t>
  </si>
  <si>
    <t>ул. Генерала Тутаринова, д.20</t>
  </si>
  <si>
    <t>ул. Генерала Тутаринова, д.24</t>
  </si>
  <si>
    <t>ул. Генерала Тутаринова, д.37</t>
  </si>
  <si>
    <t>ул. Генерала Тутаринова, д.39</t>
  </si>
  <si>
    <t>ул. Зои Ананьевой, д.45</t>
  </si>
  <si>
    <t>ул. Зои Ананьевой, д.53</t>
  </si>
  <si>
    <t>ул. Калинина, д.28А</t>
  </si>
  <si>
    <t>ул. Калинина, д.28Г</t>
  </si>
  <si>
    <t>ул. Карла Маркса, д.45</t>
  </si>
  <si>
    <t>ул. Карла Маркса, д.47</t>
  </si>
  <si>
    <t>ул. Карла Маркса, д.49</t>
  </si>
  <si>
    <t>ул. Карла Маркса, д.51</t>
  </si>
  <si>
    <t>ул. Ленинская, д.39</t>
  </si>
  <si>
    <t>ул. Ленинская, д.41</t>
  </si>
  <si>
    <t>ул. Ленинская, д.44</t>
  </si>
  <si>
    <t>ул. Ленинская, д.45</t>
  </si>
  <si>
    <t>ул. Ленинская, д.47</t>
  </si>
  <si>
    <t>ул. Маячная, д.33</t>
  </si>
  <si>
    <t>ул. Маячная, д.43</t>
  </si>
  <si>
    <t>ул. Мира, д.33</t>
  </si>
  <si>
    <t>ул. Мордовцева, д.20</t>
  </si>
  <si>
    <t>ул. Советская, д.41</t>
  </si>
  <si>
    <t>ул. Советская, д.43</t>
  </si>
  <si>
    <t>ул. Советская, д.58</t>
  </si>
  <si>
    <t>ул. Советская, д.60</t>
  </si>
  <si>
    <t>ул. Советская, д.61</t>
  </si>
  <si>
    <t>ул. Советская, д.63</t>
  </si>
  <si>
    <t>ул. Советская, д.66</t>
  </si>
  <si>
    <t>ул. Советская, д.66А</t>
  </si>
  <si>
    <t>ул. Советская, д.68</t>
  </si>
  <si>
    <t>ул. Советская, д.78</t>
  </si>
  <si>
    <t>ул. Советская, д.80</t>
  </si>
  <si>
    <t>ул. Советская, д.82</t>
  </si>
  <si>
    <t>ул. Советская, д.84</t>
  </si>
  <si>
    <t>ул. Советская, д.86</t>
  </si>
  <si>
    <t>ул. Степная, д.27</t>
  </si>
  <si>
    <t>ул. Строителей, д.1</t>
  </si>
  <si>
    <t>Заводская ул., д.4</t>
  </si>
  <si>
    <t>Гагарина ул., д.1</t>
  </si>
  <si>
    <t>Гагарина ул., д.2</t>
  </si>
  <si>
    <t>Гагарина ул., д.3</t>
  </si>
  <si>
    <t>Гагарина ул., д.4</t>
  </si>
  <si>
    <t>Гагарина ул., д.6</t>
  </si>
  <si>
    <t>Гагарина ул., д.7</t>
  </si>
  <si>
    <t>Гагарина ул., д.40</t>
  </si>
  <si>
    <t>Дудкина ул., д.3</t>
  </si>
  <si>
    <t>Дудкина ул., д.5</t>
  </si>
  <si>
    <t>Дудкина ул., д.9</t>
  </si>
  <si>
    <t>Крупской ул., д.1</t>
  </si>
  <si>
    <t>Крупской ул., д.2</t>
  </si>
  <si>
    <t>Ломоносова ул., д.1</t>
  </si>
  <si>
    <t>Ломоносова ул., д.2</t>
  </si>
  <si>
    <t>ул. Бебеля, д.3</t>
  </si>
  <si>
    <t>Белинского ул., д.11</t>
  </si>
  <si>
    <t>Белинского ул., д.12</t>
  </si>
  <si>
    <t>Калинина ул., д.11</t>
  </si>
  <si>
    <t>Куйбышева ул., д.2А</t>
  </si>
  <si>
    <t>Победы ул., д.1</t>
  </si>
  <si>
    <t>Победы ул., д.10</t>
  </si>
  <si>
    <t>Победы ул., д.18</t>
  </si>
  <si>
    <t>Победы ул., д.19</t>
  </si>
  <si>
    <t>Победы ул., д.1А, к.1</t>
  </si>
  <si>
    <t>Победы ул., д.1А, к.10</t>
  </si>
  <si>
    <t>Победы ул., д.1А, к.2</t>
  </si>
  <si>
    <t>Победы ул., д.1А, к.3</t>
  </si>
  <si>
    <t>Победы ул., д.1А, к.4</t>
  </si>
  <si>
    <t>Победы ул., д.1А, к.5</t>
  </si>
  <si>
    <t>Победы ул., д.1А, к.6</t>
  </si>
  <si>
    <t>Победы ул., д.1А, к.7</t>
  </si>
  <si>
    <t>Победы ул., д.1А, к.8</t>
  </si>
  <si>
    <t>Победы ул., д.2</t>
  </si>
  <si>
    <t>Победы ул., д.4</t>
  </si>
  <si>
    <t>Победы ул., д.5</t>
  </si>
  <si>
    <t>Победы ул., д.6</t>
  </si>
  <si>
    <t>Победы ул., д.7</t>
  </si>
  <si>
    <t>Победы ул., д.8</t>
  </si>
  <si>
    <t>Победы ул., д.9</t>
  </si>
  <si>
    <t>Степная ул., д.22</t>
  </si>
  <si>
    <t>ул. Аптечная, д.13</t>
  </si>
  <si>
    <t>ул. Аптечная, д.15</t>
  </si>
  <si>
    <t>ул. Аптечная, д.17</t>
  </si>
  <si>
    <t>ул. Аптечная, д.19</t>
  </si>
  <si>
    <t>ул. Кирова, д.7А</t>
  </si>
  <si>
    <t>ул. Корнеева, д.38</t>
  </si>
  <si>
    <t>ул. Корнеева, д.40</t>
  </si>
  <si>
    <t>ул. Корнеева, д.5</t>
  </si>
  <si>
    <t>ул. Набережная, д.3</t>
  </si>
  <si>
    <t>ул. Чкалова, д.62</t>
  </si>
  <si>
    <t>Астраханская ул., д.22</t>
  </si>
  <si>
    <t>Астраханская ул., д.22А</t>
  </si>
  <si>
    <t>Астраханская ул., д.22Б</t>
  </si>
  <si>
    <t>Астраханская ул., д.22В</t>
  </si>
  <si>
    <t>Астраханская ул., д.22Г</t>
  </si>
  <si>
    <t>Астраханская ул., д.22Д</t>
  </si>
  <si>
    <t>Астраханская ул., д.50</t>
  </si>
  <si>
    <t>50-летия Победы ул., д.4</t>
  </si>
  <si>
    <t>Астраханская ул., д.11</t>
  </si>
  <si>
    <t>Астраханская ул., д.11А</t>
  </si>
  <si>
    <t>Астраханская ул., д.13</t>
  </si>
  <si>
    <t>Астраханская ул., д.13А</t>
  </si>
  <si>
    <t>Нариманова ул., д.68</t>
  </si>
  <si>
    <t>ул. Геологическая, д.47</t>
  </si>
  <si>
    <t>ул. Геологическая, д.49</t>
  </si>
  <si>
    <t>ул. Геологическая, д.51</t>
  </si>
  <si>
    <t>ул. Геологическая, д.53</t>
  </si>
  <si>
    <t>ул. Геологическая, д.55</t>
  </si>
  <si>
    <t>ул. Геологическая, д.57</t>
  </si>
  <si>
    <t>ул. Геологическая, д.59</t>
  </si>
  <si>
    <t>ул. Геологическая, д.61</t>
  </si>
  <si>
    <t>ул. Геологическая, д.63</t>
  </si>
  <si>
    <t>ул. Геологическая, д.65</t>
  </si>
  <si>
    <t>ул. Геологическая, д.67</t>
  </si>
  <si>
    <t>ул. Геологическая, д.69</t>
  </si>
  <si>
    <t>ул. Геологическая, д.71</t>
  </si>
  <si>
    <t>ул. Геологическая, д.73</t>
  </si>
  <si>
    <t>ул. Октябрьская, д.50</t>
  </si>
  <si>
    <t>Полевая ул., д.6</t>
  </si>
  <si>
    <t>М.Горького ул., д.2</t>
  </si>
  <si>
    <t>ул. Юбилейная, д.4</t>
  </si>
  <si>
    <t>Фрунзе ул., д.10</t>
  </si>
  <si>
    <t>ул. Капитана Сафронова, д.19</t>
  </si>
  <si>
    <t>Пионерская ул., д.16</t>
  </si>
  <si>
    <t>Комсомольская ул., д.19</t>
  </si>
  <si>
    <t>Комсомольская ул., д.21</t>
  </si>
  <si>
    <t>Комсомольская ул., д.23</t>
  </si>
  <si>
    <t>Советская ул., д.12</t>
  </si>
  <si>
    <t>Советская ул., д.14</t>
  </si>
  <si>
    <t>Советская ул., д.16</t>
  </si>
  <si>
    <t>Советская ул., д.18</t>
  </si>
  <si>
    <t>ул. Ленина, д.11А</t>
  </si>
  <si>
    <t>ул. Ленина, д.1А</t>
  </si>
  <si>
    <t>ул. Ленина, д.6А</t>
  </si>
  <si>
    <t>ул. Ленина, д.6Б</t>
  </si>
  <si>
    <t>ул. Ленина, д.6В</t>
  </si>
  <si>
    <t>1 Мая ул., д.42А</t>
  </si>
  <si>
    <t>70 лет ВЛКСМ мкн., д.1</t>
  </si>
  <si>
    <t>70 лет ВЛКСМ мкн., д.2</t>
  </si>
  <si>
    <t>70 лет ВЛКСМ мкн., д.3</t>
  </si>
  <si>
    <t>70 лет ВЛКСМ мкн., д.4</t>
  </si>
  <si>
    <t>70 лет ВЛКСМ мкн., д.5</t>
  </si>
  <si>
    <t>70 лет ВЛКСМ мкн., д.6</t>
  </si>
  <si>
    <t>Ворошилова ул., д.20</t>
  </si>
  <si>
    <t>Ворошилова ул., д.22</t>
  </si>
  <si>
    <t>Красногвардейская ул., д.2А</t>
  </si>
  <si>
    <t>Л. Рейснер ул., д.2</t>
  </si>
  <si>
    <t>Ленина пл., д.13</t>
  </si>
  <si>
    <t>М. Жукова ул., д.45</t>
  </si>
  <si>
    <t>М. Жукова ул., д.47</t>
  </si>
  <si>
    <t>М. Жукова ул., д.49</t>
  </si>
  <si>
    <t>Молодежный пер., д.2</t>
  </si>
  <si>
    <t>Победы ул., д.23</t>
  </si>
  <si>
    <t>Победы ул., д.25</t>
  </si>
  <si>
    <t>Победы ул., д.27</t>
  </si>
  <si>
    <t>Победы ул., д.52</t>
  </si>
  <si>
    <t>Савельева ул., д.2И</t>
  </si>
  <si>
    <t>Сеченова ул., д.2</t>
  </si>
  <si>
    <t>Южный мкн., д.1</t>
  </si>
  <si>
    <t>Южный мкн., д.10</t>
  </si>
  <si>
    <t>Южный мкн., д.11</t>
  </si>
  <si>
    <t>Южный мкн., д.12</t>
  </si>
  <si>
    <t>Южный мкн., д.2</t>
  </si>
  <si>
    <t>Южный мкн., д.3</t>
  </si>
  <si>
    <t>Южный мкн., д.4</t>
  </si>
  <si>
    <t>Южный мкн., д.5</t>
  </si>
  <si>
    <t>Южный мкн., д.6</t>
  </si>
  <si>
    <t>Южный мкн., д.8</t>
  </si>
  <si>
    <t>Южный мкн., д.9</t>
  </si>
  <si>
    <t>Школьная ул., д.33</t>
  </si>
  <si>
    <t>Школьная ул., д.34</t>
  </si>
  <si>
    <t>мкн. Юность, д.1</t>
  </si>
  <si>
    <t>мкн. Юность, д.10</t>
  </si>
  <si>
    <t>мкн. Юность, д.2</t>
  </si>
  <si>
    <t>мкн. Юность, д.3</t>
  </si>
  <si>
    <t>мкн. Юность, д.4</t>
  </si>
  <si>
    <t>мкн. Юность, д.5</t>
  </si>
  <si>
    <t>мкн. Юность, д.6</t>
  </si>
  <si>
    <t>мкн. Юность, д.7</t>
  </si>
  <si>
    <t>мкн. Юность, д.8</t>
  </si>
  <si>
    <t>мкн. Юность, д.9</t>
  </si>
  <si>
    <t>мкр. Юность, д. 9</t>
  </si>
  <si>
    <t>Советская ул., д.155</t>
  </si>
  <si>
    <t>ул. Октябрьская, д.1</t>
  </si>
  <si>
    <t>ул. Октябрьская, д.2</t>
  </si>
  <si>
    <t>ул. Октябрьская, д.3</t>
  </si>
  <si>
    <t>ул. Октябрьская, д.4</t>
  </si>
  <si>
    <t>ул. Октябрьская, д.5</t>
  </si>
  <si>
    <t>ул. Октябрьская, д.6</t>
  </si>
  <si>
    <t>ул. Октябрьская, д.7</t>
  </si>
  <si>
    <t>Волжская ул., д.1</t>
  </si>
  <si>
    <t>Донская ул., д.12</t>
  </si>
  <si>
    <t>Коммунистическая ул., д.11</t>
  </si>
  <si>
    <t>Мира ул., д.15</t>
  </si>
  <si>
    <t>Октябрьская ул., д.60</t>
  </si>
  <si>
    <t>ул. Заречная, д.1</t>
  </si>
  <si>
    <t>ул. Заречная, д.3</t>
  </si>
  <si>
    <t>ул. Заречная, д.5</t>
  </si>
  <si>
    <t>ул. Московская, д.24</t>
  </si>
  <si>
    <t>ул. Мусаева, д.38</t>
  </si>
  <si>
    <t>ул. Мусаева, д.40</t>
  </si>
  <si>
    <t>ул. Мусаева, д.42</t>
  </si>
  <si>
    <t>ул. Мусаева, д.44</t>
  </si>
  <si>
    <t>ул. Мусаева, д.46</t>
  </si>
  <si>
    <t>ул. Мусаева, д.48</t>
  </si>
  <si>
    <t>ул. Мусаева, д.50</t>
  </si>
  <si>
    <t>ул. Мусаева, д.52</t>
  </si>
  <si>
    <t>ул. Мусаева, д.54</t>
  </si>
  <si>
    <t>ул. Мусаева, д.64</t>
  </si>
  <si>
    <t>ул. Пушкина, д.48</t>
  </si>
  <si>
    <t>ул. Пушкина, д.50</t>
  </si>
  <si>
    <t>ул. Пушкина, д.52</t>
  </si>
  <si>
    <t>ул. Советская, д.129</t>
  </si>
  <si>
    <t>ул. Татищева, д.42</t>
  </si>
  <si>
    <t>ул. Татищева, д.46</t>
  </si>
  <si>
    <t>ул. Татищева, д.48</t>
  </si>
  <si>
    <t>ул. Татищева, д.48А</t>
  </si>
  <si>
    <t>ул. Татищева, д.65</t>
  </si>
  <si>
    <t>ул. Татищева, д.67</t>
  </si>
  <si>
    <t>ул. Татищева, д.69</t>
  </si>
  <si>
    <t>ул. Татищева, д.71</t>
  </si>
  <si>
    <t>ул. Татищева, д.73</t>
  </si>
  <si>
    <t>ул. Татищева, д.75</t>
  </si>
  <si>
    <t>ул. Чичерина, д.19</t>
  </si>
  <si>
    <t>ул. Чичерина, д.19А</t>
  </si>
  <si>
    <t>ул. Чичерина, д.21</t>
  </si>
  <si>
    <t>ул. Чичерина, д.23</t>
  </si>
  <si>
    <t>ул. Советская, д.5</t>
  </si>
  <si>
    <t>ул. 1 Мая, д.50</t>
  </si>
  <si>
    <t>ул. 8 Марта, д.34</t>
  </si>
  <si>
    <t>ул. 8 Марта, д.36</t>
  </si>
  <si>
    <t>ул. Московская, д.47</t>
  </si>
  <si>
    <t>ул. Шуваева, д.10</t>
  </si>
  <si>
    <t>ул. Шуваева, д.12</t>
  </si>
  <si>
    <t>ул. Шуваева, д.14</t>
  </si>
  <si>
    <t>ул. Шуваева, д.16</t>
  </si>
  <si>
    <t>ул. Шуваева, д.18</t>
  </si>
  <si>
    <t>ул. Шуваева, д.20</t>
  </si>
  <si>
    <t>ул. Шуваева, д.22</t>
  </si>
  <si>
    <t>ул. Шуваева, д.24</t>
  </si>
  <si>
    <t>ул. Шуваева, д.26</t>
  </si>
  <si>
    <t>ул. Шуваева, д.28</t>
  </si>
  <si>
    <t>ул. Шуваева, д.6</t>
  </si>
  <si>
    <t>ул. Шуваева, д.8</t>
  </si>
  <si>
    <t>Чкалова ул., д.32</t>
  </si>
  <si>
    <t>пр. Ильича, д.3</t>
  </si>
  <si>
    <t>ул. Проспект Ильича, д.10</t>
  </si>
  <si>
    <t>ул. Проспект Ильича, д.11</t>
  </si>
  <si>
    <t>ул. Проспект Ильича, д.13</t>
  </si>
  <si>
    <t>ул. Проспект Ильича, д.14</t>
  </si>
  <si>
    <t>ул. Проспект Ильича, д.15</t>
  </si>
  <si>
    <t>ул. Проспект Ильича, д.17</t>
  </si>
  <si>
    <t>ул. Проспект Ильича, д.18</t>
  </si>
  <si>
    <t>ул. Проспект Ильича, д.19</t>
  </si>
  <si>
    <t>ул. Проспект Ильича, д.2</t>
  </si>
  <si>
    <t>ул. Проспект Ильича, д.4</t>
  </si>
  <si>
    <t>ул. Проспект Ильича, д.6</t>
  </si>
  <si>
    <t>ул. Проспект Ильича, д.7</t>
  </si>
  <si>
    <t>ул. Проспект Ильича, д.7, к.16</t>
  </si>
  <si>
    <t>Икрянинский район, п. Троицкий</t>
  </si>
  <si>
    <t>Наримановский район, п. Трусово</t>
  </si>
  <si>
    <t>Камызякский район, пгт. Волго-Каспийский</t>
  </si>
  <si>
    <t>Камызякский район, пгт. Кировский</t>
  </si>
  <si>
    <t>Володарский район, п. Володарский</t>
  </si>
  <si>
    <t>Лиманский район, рп. Лиман</t>
  </si>
  <si>
    <t>Ахтубинский район, рп. Нижний Баскунчак</t>
  </si>
  <si>
    <t>Икрянинский район, рп. Ильинка</t>
  </si>
  <si>
    <t>Икрянинский район, рп. Красные Баррикады</t>
  </si>
  <si>
    <t>Приволжский район, п. Ассадулаево</t>
  </si>
  <si>
    <t>Икрянинский район, с. Бахтемир</t>
  </si>
  <si>
    <t>Приволжский район, с. Бирюковка</t>
  </si>
  <si>
    <t>Наримановский район, с. Волжское</t>
  </si>
  <si>
    <t>Икрянинский район, с. Восточное</t>
  </si>
  <si>
    <t>Приволжский район, с. Евпраксино</t>
  </si>
  <si>
    <t>Икрянинский район, с. Житное</t>
  </si>
  <si>
    <t>Володарский район, с. Зеленга</t>
  </si>
  <si>
    <t>Лиманский район, с. Зензели</t>
  </si>
  <si>
    <t>Ахтубинский район, с. Золотуха</t>
  </si>
  <si>
    <t>Икрянинский район, с. Икряное</t>
  </si>
  <si>
    <t>Лиманский район, с. Караванное</t>
  </si>
  <si>
    <t>Приволжский район, с. Карагали</t>
  </si>
  <si>
    <t>Камызякский район, с. Каралат</t>
  </si>
  <si>
    <t>Лиманский район, с. Лесное</t>
  </si>
  <si>
    <t>Володарский район, с. Марфино</t>
  </si>
  <si>
    <t>Икрянинский район, с. Мумра</t>
  </si>
  <si>
    <t>Приволжский район, с. Началово</t>
  </si>
  <si>
    <t>Икрянинский район, с. Озерное</t>
  </si>
  <si>
    <t>Икрянинский район, с. Оранжереи</t>
  </si>
  <si>
    <t>Приволжский район, с. Осыпной Бугор</t>
  </si>
  <si>
    <t>Володарский район, с. Сизый Бугор</t>
  </si>
  <si>
    <t>Приволжский район, с. Растопуловка</t>
  </si>
  <si>
    <t>Наримановский район, с. Солянка</t>
  </si>
  <si>
    <t>Харабалинский район, с. Тамбовка</t>
  </si>
  <si>
    <t>Володарский район, с. Тишково</t>
  </si>
  <si>
    <t>Камызякский район, с. Образцово-Травино</t>
  </si>
  <si>
    <t>Икрянинский район, с.Трудфронт</t>
  </si>
  <si>
    <t>Володарский район, с. Тумак</t>
  </si>
  <si>
    <t>Черноярский район, с. Ушаковка</t>
  </si>
  <si>
    <t>Камызякский район, с. Чаган</t>
  </si>
  <si>
    <t>Черноярский район, с. Чёрный Яр</t>
  </si>
  <si>
    <t>Икрянинский район, с. Чулпан</t>
  </si>
  <si>
    <t>Приволжский район, с. Яксатово</t>
  </si>
  <si>
    <t>Лиманский район, с. Яндыки</t>
  </si>
  <si>
    <t>Енотаевский район, с. Восток</t>
  </si>
  <si>
    <t>Енотаевский район, с. Енотаевка</t>
  </si>
  <si>
    <t>Наримановский район, с. Николаевка</t>
  </si>
  <si>
    <t>Енотаевский район, с. Никольское</t>
  </si>
  <si>
    <t>Камызякский район, с. Тузуклей</t>
  </si>
  <si>
    <t>ул. Микрорайон, д.10</t>
  </si>
  <si>
    <t>ул. Микрорайон, д.14</t>
  </si>
  <si>
    <t>ул. Микрорайон, д.15</t>
  </si>
  <si>
    <t>ул. Микрорайон, д.16</t>
  </si>
  <si>
    <t>ул. Микрорайон, д.17</t>
  </si>
  <si>
    <t>ул. Микрорайон, д.18</t>
  </si>
  <si>
    <t>ул. Микрорайон, д.19</t>
  </si>
  <si>
    <t>ул. Микрорайон, д.20</t>
  </si>
  <si>
    <t>ул. Микрорайон, д.21</t>
  </si>
  <si>
    <t>ул. Микрорайон, д.7</t>
  </si>
  <si>
    <t>ул. Микрорайон, д.8</t>
  </si>
  <si>
    <t>ул. Микрорайон, д.9</t>
  </si>
  <si>
    <t>Ленина ул., д.37</t>
  </si>
  <si>
    <t>Ленина ул., д.39 (Прикаспийский)</t>
  </si>
  <si>
    <t>Ленина ул., д.41 (Прикаспийский)</t>
  </si>
  <si>
    <t>Ахтубинский район, с. Успенка</t>
  </si>
  <si>
    <t>Наримановский район, п. Прикаспийский</t>
  </si>
  <si>
    <t>г. Астрахань, ул. Яблочкова, 25</t>
  </si>
  <si>
    <t>г. Астрахань, ул. Бульварная, 2</t>
  </si>
  <si>
    <t>Каспийская ул., д.5</t>
  </si>
  <si>
    <t>Кузбасская ул., д.2</t>
  </si>
  <si>
    <t>мкн. Восточный, д.1</t>
  </si>
  <si>
    <t>мкн. Восточный, д.2</t>
  </si>
  <si>
    <t>мкн. Восточный, д.3</t>
  </si>
  <si>
    <t>мкн. Восточный, д.4</t>
  </si>
  <si>
    <t>мкн. Восточный, д.5</t>
  </si>
  <si>
    <t>мкн. Восточный, д.6</t>
  </si>
  <si>
    <t>мкн. Восточный, д.8</t>
  </si>
  <si>
    <t>мкн. Мелиораторов, д.1</t>
  </si>
  <si>
    <t>мкн. Мелиораторов, д.10</t>
  </si>
  <si>
    <t>мкн. Мелиораторов, д.11</t>
  </si>
  <si>
    <t>мкн. Мелиораторов, д.12</t>
  </si>
  <si>
    <t>мкн. Мелиораторов, д.13</t>
  </si>
  <si>
    <t>мкн. Мелиораторов, д.14</t>
  </si>
  <si>
    <t>мкн. Мелиораторов, д.16</t>
  </si>
  <si>
    <t>мкн. Мелиораторов, д.18</t>
  </si>
  <si>
    <t>мкн. Мелиораторов, д.19</t>
  </si>
  <si>
    <t>мкн. Мелиораторов, д.3</t>
  </si>
  <si>
    <t>мкн. Мелиораторов, д.4</t>
  </si>
  <si>
    <t>мкн. Мелиораторов, д.5</t>
  </si>
  <si>
    <t>мкн. Мелиораторов, д.6</t>
  </si>
  <si>
    <t>мкн. Мелиораторов, д.7</t>
  </si>
  <si>
    <t>мкн. Мелиораторов, д.8</t>
  </si>
  <si>
    <t>мкн. Совхоз-16, д.26</t>
  </si>
  <si>
    <t>мкн. Совхоз-16, д.27</t>
  </si>
  <si>
    <t>мкн. Совхоз-16, д.28</t>
  </si>
  <si>
    <t>мкн. Совхоз-16, д.29</t>
  </si>
  <si>
    <t>мкн. Совхоз-16, д.30</t>
  </si>
  <si>
    <t>мкн. Совхоз-16, д.31</t>
  </si>
  <si>
    <t>мкн. Совхоз-16, д.34</t>
  </si>
  <si>
    <t>мкн. Совхоз-16, д.35</t>
  </si>
  <si>
    <t>мкн. Совхоз-16, д.36</t>
  </si>
  <si>
    <t>мкн. Совхоз-16, д.38</t>
  </si>
  <si>
    <t>мкн. Совхоз-16, д.39</t>
  </si>
  <si>
    <t>пер. Строителей, д.1</t>
  </si>
  <si>
    <t>пер. Ульяновых, д.2</t>
  </si>
  <si>
    <t>пер. Чаплыгина, д.1</t>
  </si>
  <si>
    <t>пер. Чаплыгина, д.2</t>
  </si>
  <si>
    <t>пер. Чаплыгина, д.4</t>
  </si>
  <si>
    <t>пер. Школьный, д.2</t>
  </si>
  <si>
    <t>ул. 8 Марта, д.42</t>
  </si>
  <si>
    <t>ул. Агурина, д.1</t>
  </si>
  <si>
    <t>ул. Агурина, д.11</t>
  </si>
  <si>
    <t>ул. Агурина, д.13</t>
  </si>
  <si>
    <t>ул. Агурина, д.14</t>
  </si>
  <si>
    <t>ул. Агурина, д.16</t>
  </si>
  <si>
    <t>ул. Агурина, д.17</t>
  </si>
  <si>
    <t>ул. Агурина, д.4</t>
  </si>
  <si>
    <t>ул. Агурина, д.5</t>
  </si>
  <si>
    <t>ул. Агурина, д.7</t>
  </si>
  <si>
    <t>ул. Агурина, д.8</t>
  </si>
  <si>
    <t>ул. Агурина, д.9</t>
  </si>
  <si>
    <t>ул. Андреева, д.10</t>
  </si>
  <si>
    <t>ул. Андреева, д.17</t>
  </si>
  <si>
    <t>ул. Андреева, д.2</t>
  </si>
  <si>
    <t>ул. Андреева, д.4</t>
  </si>
  <si>
    <t>ул. Андреева, д.6</t>
  </si>
  <si>
    <t>ул. Андреева, д.8</t>
  </si>
  <si>
    <t>ул. Бахчиванджи, д.7</t>
  </si>
  <si>
    <t>ул. Бородино, д.2</t>
  </si>
  <si>
    <t>ул. Буденного, д.6</t>
  </si>
  <si>
    <t>ул. Буденного, д.7</t>
  </si>
  <si>
    <t>ул. Величко, д.10</t>
  </si>
  <si>
    <t>ул. Величко, д.12</t>
  </si>
  <si>
    <t>ул. Величко, д.20</t>
  </si>
  <si>
    <t>ул. Величко, д.22</t>
  </si>
  <si>
    <t>ул. Величко, д.24</t>
  </si>
  <si>
    <t>ул. Волгоградская, д.111</t>
  </si>
  <si>
    <t>ул. Волгоградская, д.13</t>
  </si>
  <si>
    <t>ул. Волгоградская, д.15</t>
  </si>
  <si>
    <t>ул. Волгоградская, д.17</t>
  </si>
  <si>
    <t>ул. Волгоградская, д.17А</t>
  </si>
  <si>
    <t>ул. Волгоградская, д.21А</t>
  </si>
  <si>
    <t>ул. Волгоградская, д.2А</t>
  </si>
  <si>
    <t>ул. Волгоградская, д.69</t>
  </si>
  <si>
    <t>ул. Волгоградская, д.71</t>
  </si>
  <si>
    <t>ул. Волгоградская, д.75</t>
  </si>
  <si>
    <t>ул. Волгоградская, д.77</t>
  </si>
  <si>
    <t>ул. Гагарина, д.18А</t>
  </si>
  <si>
    <t>ул. Грекова, д.1</t>
  </si>
  <si>
    <t>ул. Грибоедова, д.11</t>
  </si>
  <si>
    <t>ул. Грибоедова, д.11А</t>
  </si>
  <si>
    <t>ул. Грибоедова, д.15</t>
  </si>
  <si>
    <t>ул. Добролюбова, д.6</t>
  </si>
  <si>
    <t>ул. Добролюбова, д.8</t>
  </si>
  <si>
    <t>ул. Ермака, д.4</t>
  </si>
  <si>
    <t>ул. Ермака, д.5</t>
  </si>
  <si>
    <t>ул. Ермака, д.6</t>
  </si>
  <si>
    <t>ул. Жуковского, д.10</t>
  </si>
  <si>
    <t>ул. Жуковского, д.11</t>
  </si>
  <si>
    <t>ул. Жуковского, д.15</t>
  </si>
  <si>
    <t>ул. Жуковского, д.17</t>
  </si>
  <si>
    <t>ул. Жуковского, д.19</t>
  </si>
  <si>
    <t>ул. Жуковского, д.2</t>
  </si>
  <si>
    <t>ул. Жуковского, д.20</t>
  </si>
  <si>
    <t>ул. Жуковского, д.21</t>
  </si>
  <si>
    <t>ул. Жуковского, д.4</t>
  </si>
  <si>
    <t>ул. Заводская, д.101</t>
  </si>
  <si>
    <t>ул. Заводская, д.189</t>
  </si>
  <si>
    <t>ул. Заводская, д.93</t>
  </si>
  <si>
    <t>ул. Заводская, д.99</t>
  </si>
  <si>
    <t>ул. Затонская, д.1</t>
  </si>
  <si>
    <t>ул. Затонская, д.3</t>
  </si>
  <si>
    <t>ул. Карбышева, д.3</t>
  </si>
  <si>
    <t>ул. Карбышева, д.5</t>
  </si>
  <si>
    <t>ул. Котовского, д.18А</t>
  </si>
  <si>
    <t>ул. Крупской, д.11</t>
  </si>
  <si>
    <t>ул. Крупской, д.12</t>
  </si>
  <si>
    <t>ул. Крупской, д.13</t>
  </si>
  <si>
    <t>ул. Крупской, д.16</t>
  </si>
  <si>
    <t>ул. Крупской, д.7</t>
  </si>
  <si>
    <t>ул. Крупской, д.9</t>
  </si>
  <si>
    <t>ул. Куприна, д.1А</t>
  </si>
  <si>
    <t>ул. Ленина, д.86</t>
  </si>
  <si>
    <t>ул. Ленинградская, д.4А</t>
  </si>
  <si>
    <t>ул. Маяковского, д.3</t>
  </si>
  <si>
    <t>ул. Нестерова, д.1</t>
  </si>
  <si>
    <t>ул. Нестерова, д.2</t>
  </si>
  <si>
    <t>ул. Нестерова, д.3</t>
  </si>
  <si>
    <t>ул. Нестерова, д.6</t>
  </si>
  <si>
    <t>ул. Нестерова, д.7</t>
  </si>
  <si>
    <t>ул. Нестерова, д.8</t>
  </si>
  <si>
    <t>ул. Песчаная, д.10</t>
  </si>
  <si>
    <t>ул. Песчаная, д.11</t>
  </si>
  <si>
    <t>ул. Песчаная, д.12</t>
  </si>
  <si>
    <t>ул. Песчаная, д.13</t>
  </si>
  <si>
    <t>ул. Песчаная, д.14</t>
  </si>
  <si>
    <t>ул. Песчаная, д.2</t>
  </si>
  <si>
    <t>ул. Песчаная, д.3</t>
  </si>
  <si>
    <t>ул. Песчаная, д.4</t>
  </si>
  <si>
    <t>ул. Песчаная, д.5</t>
  </si>
  <si>
    <t>ул. Песчаная, д.6</t>
  </si>
  <si>
    <t>ул. Песчаная, д.7</t>
  </si>
  <si>
    <t>ул. Песчаная, д.8</t>
  </si>
  <si>
    <t>ул. Рухлядко, д.1</t>
  </si>
  <si>
    <t>ул. Сталинградская, д.12</t>
  </si>
  <si>
    <t>ул. Сталинградская, д.2</t>
  </si>
  <si>
    <t>ул. Сталинградская, д.8</t>
  </si>
  <si>
    <t>ул. Сталинградская, д.9</t>
  </si>
  <si>
    <t>ул. Стогова, д.7</t>
  </si>
  <si>
    <t>ул. Франко, д.22</t>
  </si>
  <si>
    <t>ул. Циолковского, д.1</t>
  </si>
  <si>
    <t>ул. Циолковского, д.3</t>
  </si>
  <si>
    <t>ул. Циолковского, д.5</t>
  </si>
  <si>
    <t>ул. Циолковского, д.6</t>
  </si>
  <si>
    <t>ул. Циолковского, д.8</t>
  </si>
  <si>
    <t>ул. Чаплыгина, д.1</t>
  </si>
  <si>
    <t>ул. Чаплыгина, д.1А</t>
  </si>
  <si>
    <t>ул. Чаплыгина, д.1Б</t>
  </si>
  <si>
    <t>ул. Челюскинцев, д.1</t>
  </si>
  <si>
    <t>ул. Челюскинцев, д.2</t>
  </si>
  <si>
    <t>ул. Челюскинцев, д.6</t>
  </si>
  <si>
    <t>ул. Черно-Иванова, д.17</t>
  </si>
  <si>
    <t>ул. Черно-Иванова, д.3</t>
  </si>
  <si>
    <t>ул. Черно-Иванова, д.9</t>
  </si>
  <si>
    <t>ул. Шубина, д.10</t>
  </si>
  <si>
    <t>ул. Шубина, д.18</t>
  </si>
  <si>
    <t>ул. Шубина, д.8</t>
  </si>
  <si>
    <t>ул. Шубина, д.81</t>
  </si>
  <si>
    <t>ул. Шубина, д.84А</t>
  </si>
  <si>
    <t>ул. Щербакова, д.10</t>
  </si>
  <si>
    <t>ул. Щербакова, д.15</t>
  </si>
  <si>
    <t>ул. Щербакова, д.6</t>
  </si>
  <si>
    <t>ул. Щербакова, д.8</t>
  </si>
  <si>
    <t>Ахтубинский район, г. Ахтубинск</t>
  </si>
  <si>
    <t>ул. Савушкина, д.46</t>
  </si>
  <si>
    <t>ул. Ленина, д.26</t>
  </si>
  <si>
    <t>г.Астрахань, ул. 4-й проезд Мостостроителей, 8</t>
  </si>
  <si>
    <t>г.Астрахань, ул. Адм.Нахимова, 48</t>
  </si>
  <si>
    <t>г.Астрахань, ул. Б.Хмельницкого, 21,корп. 1</t>
  </si>
  <si>
    <t>г.Астрахань, ул. Звездная, 49</t>
  </si>
  <si>
    <t>г.Астрахань, ул. Тренева, 21</t>
  </si>
  <si>
    <t>г.Астрахань, ул. Хибинская, 45,корп. 4</t>
  </si>
  <si>
    <t>г.Астрахань, ул. Химиков, 1</t>
  </si>
  <si>
    <t>г. Астрахань, ул. Косиора, 16</t>
  </si>
  <si>
    <t>г. Астрахань, ул. Магистральная, 34, корп. 3</t>
  </si>
  <si>
    <t>г. Нариманов, проспект Строителей, 4</t>
  </si>
  <si>
    <t>г. Нариманов, ул. Набережная, 1</t>
  </si>
  <si>
    <t>г. Нариманов, ул. Набережная, 16</t>
  </si>
  <si>
    <t>п. Прикаспийский, ул. Ленина, 41</t>
  </si>
  <si>
    <t>п. Прикаспийский, ул. Ленина, 45</t>
  </si>
  <si>
    <t>г. Астрахань, пл. Шаумяна, 2а, литер А</t>
  </si>
  <si>
    <t>г. Астрахань, ул. 11 Кр.Армии, 7</t>
  </si>
  <si>
    <t>г. Астрахань, ул. 11 Кр.Армии, 9</t>
  </si>
  <si>
    <t>г. Астрахань, ул. 1-я Котельная, 4а</t>
  </si>
  <si>
    <t>г. Астрахань, ул. 3-я Зеленгинская, 2,корп. 2</t>
  </si>
  <si>
    <t>г. Астрахань, ул. Аксакова, 13, корп. 1</t>
  </si>
  <si>
    <t>г. Астрахань, ул. Б.Алексеева, 2а</t>
  </si>
  <si>
    <t>г. Астрахань, ул. Б.Хмельницкого, 54</t>
  </si>
  <si>
    <t>г. Астрахань, ул. Бабаевского, 31/1</t>
  </si>
  <si>
    <t>г. Астрахань, ул. Безжонова, 78</t>
  </si>
  <si>
    <t>г. Астрахань, ул. Белгородская, 1, корп. 4, литер А</t>
  </si>
  <si>
    <t>г. Астрахань, ул. Ботвина, 14а</t>
  </si>
  <si>
    <t>г. Астрахань, ул. Бульварная, 11</t>
  </si>
  <si>
    <t>г. Астрахань, ул. Бульварная, 9/2</t>
  </si>
  <si>
    <t>г. Астрахань, ул. Дж.Рида, 1а</t>
  </si>
  <si>
    <t>г. Астрахань, ул. Дзержинского, 48</t>
  </si>
  <si>
    <t>г. Астрахань, ул. Дзержинского, 56б</t>
  </si>
  <si>
    <t>г. Астрахань, ул. Жилая, 10</t>
  </si>
  <si>
    <t>г. Астрахань, ул. Жилая, 3</t>
  </si>
  <si>
    <t>г. Астрахань, ул. Жилая, 9/1</t>
  </si>
  <si>
    <t>г. Астрахань, ул. Звездная, 47, корп. 2</t>
  </si>
  <si>
    <t>г. Астрахань, ул. Звездная, 7</t>
  </si>
  <si>
    <t>г. Астрахань, ул. Каунасская, 53</t>
  </si>
  <si>
    <t>г. Астрахань, ул. Кирова, 44, литер Б</t>
  </si>
  <si>
    <t>г. Астрахань, ул. Коммунистическая, 56</t>
  </si>
  <si>
    <t>г. Астрахань, ул. Космонавтов, 12</t>
  </si>
  <si>
    <t>г. Астрахань, ул. Космонавтов, 4</t>
  </si>
  <si>
    <t>г. Астрахань, ул. Космонавтов, 4, корп. 1</t>
  </si>
  <si>
    <t>г. Астрахань, ул. Кр.Набережная, 229 литер А</t>
  </si>
  <si>
    <t>г. Астрахань, ул. Красноармейская, 23а</t>
  </si>
  <si>
    <t>г. Астрахань, ул. Краснопитерская, 127</t>
  </si>
  <si>
    <t>г. Астрахань, ул. Кубанская, 66</t>
  </si>
  <si>
    <t>г. Астрахань, ул. Куликова, 15</t>
  </si>
  <si>
    <t>г. Астрахань, ул. Куликова, 23</t>
  </si>
  <si>
    <t>г. Астрахань, ул. Куликова, 40</t>
  </si>
  <si>
    <t>г. Астрахань, ул. Латышева, 6а</t>
  </si>
  <si>
    <t>г. Астрахань, ул. Медиков, 3/1</t>
  </si>
  <si>
    <t>г. Астрахань, ул. Н.Островского, 160</t>
  </si>
  <si>
    <t>г. Астрахань, ул. Н.Островского, 67</t>
  </si>
  <si>
    <t>г. Астрахань, ул. Николая Ветошникова, 12, корп. 1</t>
  </si>
  <si>
    <t>г. Астрахань, ул. С. Перовской, 107а, литер А</t>
  </si>
  <si>
    <t>г. Астрахань, ул. С. Перовской, 107б, литер А</t>
  </si>
  <si>
    <t>г. Астрахань, ул. Савушкина, 24</t>
  </si>
  <si>
    <t>г. Астрахань, ул. Сахалинская, 7а</t>
  </si>
  <si>
    <t>г. Астрахань, ул. Татищева, корп. 56</t>
  </si>
  <si>
    <t>г. Астрахань, ул. Южная, 23</t>
  </si>
  <si>
    <t>г. Камызяк, ул. М.Горького, 77</t>
  </si>
  <si>
    <t>г. Камызяк, ул. М.Горького, 81</t>
  </si>
  <si>
    <t>г. Камызяк, ул. М.Горького, 85</t>
  </si>
  <si>
    <t>г. Камызяк, ул. М.Горького, 89</t>
  </si>
  <si>
    <t>Ремонт подъездов</t>
  </si>
  <si>
    <t>Установка коллективных (общедомовых) приборов учета потребления горячей воды</t>
  </si>
  <si>
    <t>Ремонт внутридомовых инженерных систем водоснабжения (ХВС)</t>
  </si>
  <si>
    <t>ремонт фасада</t>
  </si>
  <si>
    <t>Установка коллективных (общедомовых) приборов учета потребления тепловой энергии и горячей воды</t>
  </si>
  <si>
    <t>ул. Богдана Хмельницкого, д.27/48</t>
  </si>
  <si>
    <t>ул. Пролетарская, д.123</t>
  </si>
  <si>
    <t>тыс. руб.</t>
  </si>
  <si>
    <t>II. РАЗМЕР СРЕДСТВ, НАПРАВЛЕННЫХ НА КАПИТАЛЬНЫЙ РЕМОНТ ОБЩЕГО ИМУЩЕСТВА В МНОГОКВАРТИРНОМ ДОМЕ на 31.12.2021 г.</t>
  </si>
  <si>
    <t>IV. СВЕДЕНИЯ О НАЧИСЛЕННЫХ И УПЛАЧЕННЫХ СОБСТВЕННИКАМИ ПОМЕЩЕНИЙ В МНОГОКВАРТИРНОМ ДОМЕ ВЗНОСАХ на 31.12.2021 г.
НА КАПИТАЛЬНЫЙ РЕМОНТ, ЗАДОЛЖЕННОСТИ ПО ИХ ОПЛАТЕ, ОБ УПЛАЧЕННЫХ ПЕНИ</t>
  </si>
  <si>
    <t>г. Нариманов, ул. Центральная, 21</t>
  </si>
  <si>
    <t>г. Нариманов, ул. Центральная, 25</t>
  </si>
  <si>
    <t>г.Астрахань, пл. Заводская, 45</t>
  </si>
  <si>
    <t>г.Астрахань, ул. Ангарская, 24</t>
  </si>
  <si>
    <t>г.Астрахань, ул. Галлея, 10</t>
  </si>
  <si>
    <t>г.Астрахань, ул. Ком.Набережная, 20</t>
  </si>
  <si>
    <t>г.Астрахань, ул. Ком.Набережная, 21</t>
  </si>
  <si>
    <t>г.Астрахань, ул. Ком.Набережная, 23</t>
  </si>
  <si>
    <t>г.Астрахань, ул. Космонавтов, 3</t>
  </si>
  <si>
    <t>г.Астрахань, ул. Савушкина, 21</t>
  </si>
  <si>
    <t>г.Астрахань, ул. Савушкина, 52</t>
  </si>
  <si>
    <t>г.Ахтубинск, ул. Жуковского, 11</t>
  </si>
  <si>
    <t>г. Знаменск, ул. Гагарина, 9</t>
  </si>
  <si>
    <t>г. Знаменск, ул. Ленина, 54</t>
  </si>
  <si>
    <t>г. Знаменск, ул. Островского, 9</t>
  </si>
  <si>
    <t>г.Астрахань, ул. Б.Алексеева, 67 литер А</t>
  </si>
  <si>
    <t>г.Астрахань, ул. Б.Алексеева, 67,корп. 1 литер А</t>
  </si>
  <si>
    <t>г.Астрахань, ул. Бехтерева, 19 литер А</t>
  </si>
  <si>
    <t>г.Астрахань, ул. Савушкина, 23</t>
  </si>
  <si>
    <t>г.Ахтубинск, ул. Агурина, 5</t>
  </si>
  <si>
    <t>с.Оранжереи, ул. Аптечная, 13</t>
  </si>
  <si>
    <t>г. Астрахань, пер. Ленинградский, 68, корп. 1</t>
  </si>
  <si>
    <t>г. Астрахань, пр. Н.Островского, 10</t>
  </si>
  <si>
    <t>г. Астрахань, пр. Энергетиков, 1</t>
  </si>
  <si>
    <t>г. Астрахань, ул. 8-я Железнодорожная, 59/1</t>
  </si>
  <si>
    <t>г. Астрахань, ул. Б. Хмельницкого, 53</t>
  </si>
  <si>
    <t>г. Астрахань, ул. Б.Алексеева, 53 литер А</t>
  </si>
  <si>
    <t>г. Астрахань, ул. Бабаевского, 33/1</t>
  </si>
  <si>
    <t>г. Астрахань, ул. Бабаевского, 37</t>
  </si>
  <si>
    <t>г. Астрахань, ул. Белгородская, 15,корп. 2 литер А</t>
  </si>
  <si>
    <t>г. Астрахань, ул. Бэра, 55</t>
  </si>
  <si>
    <t>г. Астрахань, ул. В.Барсовой, 13, корп. 2</t>
  </si>
  <si>
    <t>г. Астрахань, ул. В.Барсовой, 15, корп. 1</t>
  </si>
  <si>
    <t>г. Астрахань, ул. Дзержинского, 44</t>
  </si>
  <si>
    <t>г. Астрахань, ул. Дзержинского, 56а</t>
  </si>
  <si>
    <t>г. Астрахань, ул. Жилая, 12</t>
  </si>
  <si>
    <t>г. Астрахань, ул. Звездная/ ул. Кубанская, 1/33</t>
  </si>
  <si>
    <t>г. Астрахань, ул. Звездная, 21</t>
  </si>
  <si>
    <t>г. Астрахань, ул. Звездная, 25</t>
  </si>
  <si>
    <t>г. Астрахань, ул. Звездная, 47, корп. 5</t>
  </si>
  <si>
    <t>г. Астрахань, ул. Звездная, 5</t>
  </si>
  <si>
    <t>г. Астрахань, ул. Ком. Набережная 11</t>
  </si>
  <si>
    <t>г. Астрахань, ул. Коммунистическая, 54</t>
  </si>
  <si>
    <t>г. Астрахань, ул. Кооперативная, 45</t>
  </si>
  <si>
    <t>г. Астрахань, ул. Красноармейская, 17</t>
  </si>
  <si>
    <t>г. Астрахань, ул. Краснодарская, 47</t>
  </si>
  <si>
    <t>г. Астрахань, ул. Кубанская, 29, корп. 1</t>
  </si>
  <si>
    <t>г. Астрахань, ул. Кубанская, 33, корп. 1</t>
  </si>
  <si>
    <t>г. Астрахань, ул. Ляхова, 8а</t>
  </si>
  <si>
    <t>г. Астрахань, ул. М. Луконина, 12, корп. 2</t>
  </si>
  <si>
    <t>г. Астрахань, ул. Началовское шоссе, 5</t>
  </si>
  <si>
    <t>г. Астрахань, ул. Николая Ветошникова, 58</t>
  </si>
  <si>
    <t>г. Астрахань, ул. Профсоюзная, 8/4</t>
  </si>
  <si>
    <t>г. Астрахань, ул. Сун Ят-Сена, 64</t>
  </si>
  <si>
    <t>г. Астрахань, ул. Яблочкова, 15</t>
  </si>
  <si>
    <t>г. Знаменск, ул. Волгоградская, 14</t>
  </si>
  <si>
    <t>г. Знаменск, ул. Янгеля, 4, литер Б</t>
  </si>
  <si>
    <t>г. Камызяк, ул. М.Горького, 107</t>
  </si>
  <si>
    <t>г. Камызяк, ул. М.Горького, 69</t>
  </si>
  <si>
    <t>г. Камызяк, ул. М.Горького, 95</t>
  </si>
  <si>
    <t>г. Камызяк, ул. М.Горького, 95А</t>
  </si>
  <si>
    <t>г. Камызяк, ул. М.Горького, 98</t>
  </si>
  <si>
    <t>г. Камызяк, ул. Тулайкова, 10</t>
  </si>
  <si>
    <t>Валерии Барсовой ул., д.13</t>
  </si>
  <si>
    <t>Валерии Барсовой ул., д.13, к.1</t>
  </si>
  <si>
    <t>Валерии Барсовой ул., д.13, к.2</t>
  </si>
  <si>
    <t>Валерии Барсовой ул., д.14</t>
  </si>
  <si>
    <t>Валерии Барсовой ул., д.15</t>
  </si>
  <si>
    <t>Валерии Барсовой ул., д.15, к.1</t>
  </si>
  <si>
    <t>Генерала Герасименко ул., д.4</t>
  </si>
  <si>
    <t>Генерала Герасименко ул., д.6</t>
  </si>
  <si>
    <t>Генерала Герасименко ул., д.8</t>
  </si>
  <si>
    <t>Набережная Приволжского затона ул., д.32</t>
  </si>
  <si>
    <t>пер. Балтийский, д.1, корп.2</t>
  </si>
  <si>
    <t>пер. Березовский, д.30</t>
  </si>
  <si>
    <t>пер. Щекина, д.10 А</t>
  </si>
  <si>
    <t>пл Карла Маркса, д.3, к.1</t>
  </si>
  <si>
    <t>пл Карла Маркса, д.7</t>
  </si>
  <si>
    <t>пл Шаумяна, д.2А</t>
  </si>
  <si>
    <t>пл Шаумяна, д.5</t>
  </si>
  <si>
    <t>ул. 11-й Красной Армии, д.1</t>
  </si>
  <si>
    <t>ул. 11-й Красной Армии, д.11, к.1</t>
  </si>
  <si>
    <t>ул. 11-й Красной Армии, д.2, к.1</t>
  </si>
  <si>
    <t>ул. 11-й Красной Армии, д.4, к.2</t>
  </si>
  <si>
    <t>ул. 11-й Красной Армии, д.7</t>
  </si>
  <si>
    <t>ул. 11-й Красной Армии, д.8</t>
  </si>
  <si>
    <t>ул. 11-й Красной Армии, д.9</t>
  </si>
  <si>
    <t>ул. Адмиралтейская, д.22</t>
  </si>
  <si>
    <t>ул. Адмиралтейская, д.4</t>
  </si>
  <si>
    <t>ул. Адмиралтейская, д.6</t>
  </si>
  <si>
    <t>ул. Анатолия Сергеева, д.18</t>
  </si>
  <si>
    <t>ул. Анатолия Сергеева, д.23</t>
  </si>
  <si>
    <t>ул. Анатолия Сергеева, д.31</t>
  </si>
  <si>
    <t>ул. Бабушкина, д.44/5</t>
  </si>
  <si>
    <t>ул. Бабушкина, д.5</t>
  </si>
  <si>
    <t>ул. Баумана, д.11</t>
  </si>
  <si>
    <t>ул. Баумана, д.13, к.3</t>
  </si>
  <si>
    <t>ул. Белгородская, д.1, к.4</t>
  </si>
  <si>
    <t>ул. Белгородская, д.15, к.2</t>
  </si>
  <si>
    <t>ул. Белгородская, д.15, к.3</t>
  </si>
  <si>
    <t>ул. Бориса Алексеева, д.34</t>
  </si>
  <si>
    <t>ул. Бориса Алексеева, д.53</t>
  </si>
  <si>
    <t>ул. Бэра, д.20</t>
  </si>
  <si>
    <t>ул. Донбасская, д.4</t>
  </si>
  <si>
    <t>ул. Зеленая, д.1, к.2</t>
  </si>
  <si>
    <t>ул. Зеленгинская 2-я, д.1, к.3</t>
  </si>
  <si>
    <t>ул. Зеленгинская 2-я, д.1, к.4</t>
  </si>
  <si>
    <t>ул. Зеленгинская 2-я, д.3, к.1</t>
  </si>
  <si>
    <t>ул. Зеленгинская 2-я, д.3, к.3</t>
  </si>
  <si>
    <t>ул. Зеленгинская 3-я, д.2, к.2</t>
  </si>
  <si>
    <t>ул. Кирова, д.44</t>
  </si>
  <si>
    <t>ул. Коммунистическая, д.28</t>
  </si>
  <si>
    <t>ул. Коммунистическая, д.8</t>
  </si>
  <si>
    <t>ул. Красная Набережная, д.229</t>
  </si>
  <si>
    <t>ул. Красная Набережная, д.231, к.2</t>
  </si>
  <si>
    <t>ул. Красная Набережная, д.33</t>
  </si>
  <si>
    <t>ул. Красная Набережная, д.56</t>
  </si>
  <si>
    <t>ул. Красная Набережная, д.73</t>
  </si>
  <si>
    <t>ул. Красная Набережная, д.78</t>
  </si>
  <si>
    <t>ул. Красного Знамени, д.4</t>
  </si>
  <si>
    <t>ул. Красного Знамени, д.6</t>
  </si>
  <si>
    <t>ул. Красного Знамени, д.8</t>
  </si>
  <si>
    <t>ул. Куйбышева, д.22</t>
  </si>
  <si>
    <t>ул. Куликова, д.11</t>
  </si>
  <si>
    <t>ул. Куликова, д.13, к.3</t>
  </si>
  <si>
    <t>ул. Куликова, д.15</t>
  </si>
  <si>
    <t>ул. Куликова, д.19</t>
  </si>
  <si>
    <t>ул. Куликова, д.23</t>
  </si>
  <si>
    <t>ул. Куликова, д.34</t>
  </si>
  <si>
    <t>ул. Куликова, д.36, к.3</t>
  </si>
  <si>
    <t>ул. Куликова, д.38, к.2</t>
  </si>
  <si>
    <t>ул. Куликова, д.38, к.3</t>
  </si>
  <si>
    <t>ул. Куликова, д.40</t>
  </si>
  <si>
    <t>ул. Куликова, д.46, к.1</t>
  </si>
  <si>
    <t>ул. Куликова, д.50</t>
  </si>
  <si>
    <t>ул. Куликова, д.52</t>
  </si>
  <si>
    <t>ул. Куликова, д.56, к.1</t>
  </si>
  <si>
    <t>ул. Куликова, д.62, к.1</t>
  </si>
  <si>
    <t>ул. Куликова, д.66, к.1</t>
  </si>
  <si>
    <t>ул. Куликова, д.73</t>
  </si>
  <si>
    <t>ул. Куликова, д.73, к.3</t>
  </si>
  <si>
    <t>ул. Курская, д.74</t>
  </si>
  <si>
    <t>ул. Курская, д.80</t>
  </si>
  <si>
    <t>ул. М.Горького, д.57</t>
  </si>
  <si>
    <t>ул. Минусинская, д.14, к.2</t>
  </si>
  <si>
    <t>ул. Набережная 1-го Мая, д.127</t>
  </si>
  <si>
    <t>ул. Набережная 1-го Мая, д.129</t>
  </si>
  <si>
    <t>ул. Набережная 1-го Мая, д.139</t>
  </si>
  <si>
    <t>ул. Набережная 1-го Мая, д.140</t>
  </si>
  <si>
    <t>ул. Набережная 1-го Мая, д.145</t>
  </si>
  <si>
    <t>ул. Набережная 1-го Мая, д.148</t>
  </si>
  <si>
    <t>ул. Набережная 1-го Мая, д.37</t>
  </si>
  <si>
    <t>ул. Набережная 1-го Мая, д.84</t>
  </si>
  <si>
    <t>ул. Началовское Шоссе, д.5</t>
  </si>
  <si>
    <t>ул. Пестеля, д.36</t>
  </si>
  <si>
    <t>ул. Победы, д.54</t>
  </si>
  <si>
    <t>ул. Победы, д.54, к.6</t>
  </si>
  <si>
    <t>ул. Победы, д.56</t>
  </si>
  <si>
    <t>ул. Свердлова, д.17</t>
  </si>
  <si>
    <t>ул. Свердлова, д.48</t>
  </si>
  <si>
    <t>ул. Сен-Симона, д.33</t>
  </si>
  <si>
    <t>ул. Сен-Симона, д.33, к.1</t>
  </si>
  <si>
    <t>ул. Сен-Симона, д.35/8</t>
  </si>
  <si>
    <t>ул. Сен-Симона, д.38</t>
  </si>
  <si>
    <t>ул. Сен-Симона, д.40</t>
  </si>
  <si>
    <t>ул. Сен-Симона, д.40, к.1</t>
  </si>
  <si>
    <t>ул. Сен-Симона, д.42</t>
  </si>
  <si>
    <t>ул. Советской Милиции, д.4</t>
  </si>
  <si>
    <t>ул. Советской Милиции, д.42</t>
  </si>
  <si>
    <t>ул. Софьи Перовской, д.107</t>
  </si>
  <si>
    <t>ул. Софьи Перовской, д.107А</t>
  </si>
  <si>
    <t>ул. Софьи Перовской, д.107Б</t>
  </si>
  <si>
    <t>ул. Софьи Перовской, д.99, к.1</t>
  </si>
  <si>
    <t>ул. Сун-Ят-Сена, д.61, к.2</t>
  </si>
  <si>
    <t>ул. Сун-Ят-Сена, д.63</t>
  </si>
  <si>
    <t>ул. Сун-Ят-Сена, д.64</t>
  </si>
  <si>
    <t>ул. Сун-Ят-Сена, д.66</t>
  </si>
  <si>
    <t>ул. Тамбовская, д.32</t>
  </si>
  <si>
    <t>ул. Тамбовская, д.33</t>
  </si>
  <si>
    <t>ул. Тургенева, д.8</t>
  </si>
  <si>
    <t>ул. Тургенева, д.9</t>
  </si>
  <si>
    <t>ул. Тютчева, д.2</t>
  </si>
  <si>
    <t>ул. Тютчева, д.4</t>
  </si>
  <si>
    <t>ул. Ульяновых, д.3</t>
  </si>
  <si>
    <t>ул. Урицкого, д.18</t>
  </si>
  <si>
    <t>ул. Урицкого, д.50/7</t>
  </si>
  <si>
    <t>ул. Фиолетова, д.15</t>
  </si>
  <si>
    <t>ул. Челюскинцев, д.56</t>
  </si>
  <si>
    <t>ул. Челюскинцев, д.57</t>
  </si>
  <si>
    <t>ул. Чехова, д.3</t>
  </si>
  <si>
    <t>ул. Шаумяна, д.15</t>
  </si>
  <si>
    <t>ул. Эспланадная, д.27</t>
  </si>
  <si>
    <t>пл Вокзальная, д.5А</t>
  </si>
  <si>
    <t>ул. 28-й Армии, д.14, к.1</t>
  </si>
  <si>
    <t>ул. 28-й Армии, д.14, к.2</t>
  </si>
  <si>
    <t>ул. 28-й Армии, д.16, к.2</t>
  </si>
  <si>
    <t>ул. Аксакова, д.12</t>
  </si>
  <si>
    <t>ул. Аксакова, д.13, к.1</t>
  </si>
  <si>
    <t>ул. Аксакова, д.6, к.2</t>
  </si>
  <si>
    <t>ул. Аксакова, д.8</t>
  </si>
  <si>
    <t>ул. Ангарская, д.14</t>
  </si>
  <si>
    <t>ул. Бабаевского, д.31, к.1</t>
  </si>
  <si>
    <t>ул. Бабаевского, д.31, к.4</t>
  </si>
  <si>
    <t>ул. Бабаевского, д.33</t>
  </si>
  <si>
    <t>ул. Бабаевского, д.33, к.1</t>
  </si>
  <si>
    <t>ул. Бабаевского, д.33, к.2</t>
  </si>
  <si>
    <t>ул. Бабаевского, д.37</t>
  </si>
  <si>
    <t>ул. Бахтемирская, д.7</t>
  </si>
  <si>
    <t>ул. Бертюльская, д.4</t>
  </si>
  <si>
    <t>ул. Бориса Алексеева, д.2А</t>
  </si>
  <si>
    <t>ул. Бориса Алексеева, д.4</t>
  </si>
  <si>
    <t>ул. Бориса Алексеева, д.43</t>
  </si>
  <si>
    <t>ул. Бориса Алексеева, д.43, к.1</t>
  </si>
  <si>
    <t>ул. Бориса Алексеева, д.45</t>
  </si>
  <si>
    <t>ул. Ботвина, д.12Б</t>
  </si>
  <si>
    <t>ул. Ботвина, д.14А</t>
  </si>
  <si>
    <t>ул. Ботвина, д.20</t>
  </si>
  <si>
    <t>ул. Ботвина, д.8</t>
  </si>
  <si>
    <t>ул. Бульвар Победы, д.1</t>
  </si>
  <si>
    <t>ул. Бульвар Победы, д.3</t>
  </si>
  <si>
    <t>ул. Бульвар Победы, д.5</t>
  </si>
  <si>
    <t>ул. Бульвар Победы, д.8, к.1</t>
  </si>
  <si>
    <t>ул. Бульвар Победы, д.8, к.2</t>
  </si>
  <si>
    <t>ул. Бульварная, д.10</t>
  </si>
  <si>
    <t>ул. Бульварная, д.11</t>
  </si>
  <si>
    <t>ул. Бульварная, д.2</t>
  </si>
  <si>
    <t>ул. Бульварная, д.2, к.1</t>
  </si>
  <si>
    <t>ул. Бульварная, д.8/14</t>
  </si>
  <si>
    <t>ул. Бульварная, д.9, к.2</t>
  </si>
  <si>
    <t>ул. Железнодорожная 1-я, д.32</t>
  </si>
  <si>
    <t>ул. Железнодорожная 4-я, д.45Б</t>
  </si>
  <si>
    <t>ул. Железнодорожная 8-я, д.59, к.1</t>
  </si>
  <si>
    <t>ул. Железнодорожная 8-я, д.59, к.2</t>
  </si>
  <si>
    <t>ул. Жилая, д.10</t>
  </si>
  <si>
    <t>ул. Жилая, д.10, к.2</t>
  </si>
  <si>
    <t>ул. Жилая, д.12</t>
  </si>
  <si>
    <t>ул. Жилая, д.13</t>
  </si>
  <si>
    <t>ул. Жилая, д.3</t>
  </si>
  <si>
    <t>ул. Жилая, д.5, к.1</t>
  </si>
  <si>
    <t>ул. Жилая, д.8, к.2</t>
  </si>
  <si>
    <t>ул. Жилая, д.9, к.1</t>
  </si>
  <si>
    <t>ул. Жилая, д.9, к.2</t>
  </si>
  <si>
    <t>ул. Жилая, д.9, к.3</t>
  </si>
  <si>
    <t>ул. Жилая, д.9, к.4</t>
  </si>
  <si>
    <t>ул. Зеленая, д.70</t>
  </si>
  <si>
    <t>ул. Зеленая, д.72А</t>
  </si>
  <si>
    <t>ул. Комарова, д.144</t>
  </si>
  <si>
    <t>ул. Комарова, д.170</t>
  </si>
  <si>
    <t>ул. Коммунистическая, д.54</t>
  </si>
  <si>
    <t>ул. Коммунистическая, д.56</t>
  </si>
  <si>
    <t>ул. Комсомольская Набережная, д.11</t>
  </si>
  <si>
    <t>ул. Комсомольская Набережная, д.12</t>
  </si>
  <si>
    <t>ул. Комсомольская Набережная, д.14</t>
  </si>
  <si>
    <t>ул. Комсомольская Набережная, д.15</t>
  </si>
  <si>
    <t>ул. Комсомольская Набережная, д.18</t>
  </si>
  <si>
    <t>ул. Комсомольская Набережная, д.22</t>
  </si>
  <si>
    <t>ул. Кооперативная, д.45</t>
  </si>
  <si>
    <t>ул. Космонавта В. Комарова, д.134</t>
  </si>
  <si>
    <t>ул. Космонавта В. Комарова, д.144А</t>
  </si>
  <si>
    <t>ул. Космонавта В. Комарова, д.172</t>
  </si>
  <si>
    <t>ул. Красноармейская, д.17</t>
  </si>
  <si>
    <t>ул. Красноармейская, д.23А</t>
  </si>
  <si>
    <t>ул. Красноармейская, д.25А</t>
  </si>
  <si>
    <t>ул. Красноармейская, д.29А</t>
  </si>
  <si>
    <t>ул. Краснопитерская, д.127</t>
  </si>
  <si>
    <t>ул. Латышева, д.6</t>
  </si>
  <si>
    <t>ул. Латышева, д.6А</t>
  </si>
  <si>
    <t>ул. Ляхова, д.8А</t>
  </si>
  <si>
    <t>ул. Маркина, д.104</t>
  </si>
  <si>
    <t>ул. Маркина, д.104, к.1</t>
  </si>
  <si>
    <t>ул. Маркина, д.106</t>
  </si>
  <si>
    <t>ул. Маркина, д.48/2А</t>
  </si>
  <si>
    <t>ул. Медиков, д.3, к.1</t>
  </si>
  <si>
    <t>ул. Медиков, д.3, к.3</t>
  </si>
  <si>
    <t>ул. Медиков, д.5, к.1</t>
  </si>
  <si>
    <t>ул. Медиков, д.8</t>
  </si>
  <si>
    <t>ул. Медиков, д.9</t>
  </si>
  <si>
    <t>ул. Московская, д.123</t>
  </si>
  <si>
    <t>ул. Набережная Казачьего Ерика, д.149</t>
  </si>
  <si>
    <t>ул. Набережная Казачьего Ерика, д.153</t>
  </si>
  <si>
    <t>ул. Нариманова, д.1А</t>
  </si>
  <si>
    <t>ул. Нариманова, д.2А</t>
  </si>
  <si>
    <t>ул. Нариманова, д.2В</t>
  </si>
  <si>
    <t>ул. Нариманова, д.2Г</t>
  </si>
  <si>
    <t>ул. Нариманова, д.2Д</t>
  </si>
  <si>
    <t>ул. Перевозная 1-я, д.118</t>
  </si>
  <si>
    <t>ул. Перевозная 1-я, д.133</t>
  </si>
  <si>
    <t>ул. Полякова, д.17</t>
  </si>
  <si>
    <t>ул. Профессиональная, д.44</t>
  </si>
  <si>
    <t>ул. Профессиональная, д.46</t>
  </si>
  <si>
    <t>ул. Профсоюзная, д.8, к.1</t>
  </si>
  <si>
    <t>ул. Профсоюзная, д.8, к.4</t>
  </si>
  <si>
    <t>ул. Румынская, д.11</t>
  </si>
  <si>
    <t>ул. Румынская, д.16</t>
  </si>
  <si>
    <t>ул. Румынская, д.9, к.1</t>
  </si>
  <si>
    <t>ул. Савушкина, д.15</t>
  </si>
  <si>
    <t>ул. Савушкина, д.17, к.2</t>
  </si>
  <si>
    <t>ул. Савушкина, д.19, к.1</t>
  </si>
  <si>
    <t>ул. Савушкина, д.2</t>
  </si>
  <si>
    <t>ул. Савушкина, д.22</t>
  </si>
  <si>
    <t>ул. Савушкина, д.24</t>
  </si>
  <si>
    <t>ул. Савушкина, д.28</t>
  </si>
  <si>
    <t>ул. Савушкина, д.29</t>
  </si>
  <si>
    <t>ул. Савушкина, д.30</t>
  </si>
  <si>
    <t>ул. Савушкина, д.31</t>
  </si>
  <si>
    <t>ул. Савушкина, д.32</t>
  </si>
  <si>
    <t>ул. Савушкина, д.33, к.1</t>
  </si>
  <si>
    <t>ул. Савушкина, д.48</t>
  </si>
  <si>
    <t>ул. Сун-Ят-Сена, д.2Б</t>
  </si>
  <si>
    <t>ул. Татищева, д.0, к.13</t>
  </si>
  <si>
    <t>ул. Татищева, д.0, к.18</t>
  </si>
  <si>
    <t>ул. Татищева, д.0, к.20</t>
  </si>
  <si>
    <t>ул. Татищева, д.0, к.25</t>
  </si>
  <si>
    <t>ул. Татищева, д.0, к.31</t>
  </si>
  <si>
    <t>ул. Татищева, д.16ж</t>
  </si>
  <si>
    <t>ул. Татищева, д.22/2</t>
  </si>
  <si>
    <t>ул. Татищева, д.56</t>
  </si>
  <si>
    <t>ул. Татищева, д.59/60</t>
  </si>
  <si>
    <t>ул. Татищева, корп. 9</t>
  </si>
  <si>
    <t>ул. Украинская, д.13</t>
  </si>
  <si>
    <t>ул. Чехова, д.37, литер А</t>
  </si>
  <si>
    <t>ул. Энергетическая, д.17</t>
  </si>
  <si>
    <t>ул. Энергетическая, д.3</t>
  </si>
  <si>
    <t>ул. Энергетическая, д.5</t>
  </si>
  <si>
    <t>ул. Энергетическая, д.5, к.1</t>
  </si>
  <si>
    <t>ул. Энергетическая, д.7, к.2</t>
  </si>
  <si>
    <t>ул. Энергетическая, д.9, к.3</t>
  </si>
  <si>
    <t>ул. Яблочкова, д.15</t>
  </si>
  <si>
    <t>ул. Яблочкова, д.1Г</t>
  </si>
  <si>
    <t>ул. Яблочкова, д.25</t>
  </si>
  <si>
    <t>ул. Яблочкова, д.27</t>
  </si>
  <si>
    <t>ул. Яблочкова, д.36</t>
  </si>
  <si>
    <t>ул. Яблочкова, д.38</t>
  </si>
  <si>
    <t>Михаила Луконина ул., д.10</t>
  </si>
  <si>
    <t>Михаила Луконина ул., д.10, корп.1</t>
  </si>
  <si>
    <t>Михаила Луконина ул., д.12, к.1</t>
  </si>
  <si>
    <t>Михаила Луконина ул., д.12, к.2</t>
  </si>
  <si>
    <t>Михаила Луконина ул., д.12, к.3</t>
  </si>
  <si>
    <t>Михаила Луконина ул., д.4</t>
  </si>
  <si>
    <t>Михаила Луконина ул., д.8</t>
  </si>
  <si>
    <t>Михаила Луконина ул., д.9</t>
  </si>
  <si>
    <t>Михаила Луконина ул., д.9, к.1</t>
  </si>
  <si>
    <t>Набережная Приволжского затона ул., д.15, к.2</t>
  </si>
  <si>
    <t>Николая Островского ул., д.154</t>
  </si>
  <si>
    <t>Николая Островского ул., д.160</t>
  </si>
  <si>
    <t>Николая Островского ул., д.160, к.3</t>
  </si>
  <si>
    <t>Николая Островского ул., д.55</t>
  </si>
  <si>
    <t>Николая Островского ул., д.67</t>
  </si>
  <si>
    <t>Николая Островского ул., д.68</t>
  </si>
  <si>
    <t>пр. Воробьева, д.12</t>
  </si>
  <si>
    <t>пр. Воробьева, д.12, к.1</t>
  </si>
  <si>
    <t>пр. Воробьева, д.12, к.2</t>
  </si>
  <si>
    <t>пр. Воробьева, д.14</t>
  </si>
  <si>
    <t>пр. Воробьева, д.3, к.1</t>
  </si>
  <si>
    <t>пр. Воробьева, д.7</t>
  </si>
  <si>
    <t>пр. Воробьева, д.9</t>
  </si>
  <si>
    <t>пр. Николая Островского, д.10</t>
  </si>
  <si>
    <t>пр. Николая Островского, д.4</t>
  </si>
  <si>
    <t>пр. Николая Островского, д.4, к.1</t>
  </si>
  <si>
    <t>пр. Энергетиков, д.1</t>
  </si>
  <si>
    <t>ул. Адмирала Нахимова, д.115</t>
  </si>
  <si>
    <t>ул. Адмирала Нахимова, д.119</t>
  </si>
  <si>
    <t>ул. Адмирала Нахимова, д.265</t>
  </si>
  <si>
    <t>ул. Адмирала Нахимова, д.267</t>
  </si>
  <si>
    <t>ул. Адмирала Нахимова, д.52, к.1</t>
  </si>
  <si>
    <t>ул. Адмирала Нахимова, д.52, к.2</t>
  </si>
  <si>
    <t>ул. Адмирала Нахимова, д.93А</t>
  </si>
  <si>
    <t>ул. Александрова, д.5А</t>
  </si>
  <si>
    <t>ул. Астраханская (Осыпной бугор), д.22Б</t>
  </si>
  <si>
    <t>ул. Ахшарумова, д.3, к.1</t>
  </si>
  <si>
    <t>ул. Ахшарумова, д.4</t>
  </si>
  <si>
    <t>ул. Безжонова, д.4</t>
  </si>
  <si>
    <t>ул. Безжонова, д.78</t>
  </si>
  <si>
    <t>ул. Безжонова, д.82, к.1</t>
  </si>
  <si>
    <t>ул. Безжонова, д.84</t>
  </si>
  <si>
    <t>ул. Безжонова, д.86</t>
  </si>
  <si>
    <t>ул. Безжонова, д.88</t>
  </si>
  <si>
    <t>ул. Богдана Хмельницкого, д.16</t>
  </si>
  <si>
    <t>ул. Богдана Хмельницкого, д.1а</t>
  </si>
  <si>
    <t>ул. Богдана Хмельницкого, д.34</t>
  </si>
  <si>
    <t>ул. Богдана Хмельницкого, д.45</t>
  </si>
  <si>
    <t>ул. Богдана Хмельницкого, д.45, к.1</t>
  </si>
  <si>
    <t>ул. Богдана Хмельницкого, д.51</t>
  </si>
  <si>
    <t>ул. Богдана Хмельницкого, д.53</t>
  </si>
  <si>
    <t>ул. Богдана Хмельницкого, д.54</t>
  </si>
  <si>
    <t>ул. Боевая, д.61</t>
  </si>
  <si>
    <t>ул. Боевая, д.63</t>
  </si>
  <si>
    <t>ул. Боевая, д.65</t>
  </si>
  <si>
    <t>ул. Боевая, д.72А, к.2</t>
  </si>
  <si>
    <t>ул. Боевая, д.75, к.1</t>
  </si>
  <si>
    <t>ул. Боевая, д.75, к.2</t>
  </si>
  <si>
    <t>ул. Боевая, д.75, к.4</t>
  </si>
  <si>
    <t>ул. Боевая, д.76</t>
  </si>
  <si>
    <t>ул. Боевая, д.78</t>
  </si>
  <si>
    <t>ул. Брестская, д.3</t>
  </si>
  <si>
    <t>ул. Бэра, д.55</t>
  </si>
  <si>
    <t>ул. Бэра, д.59</t>
  </si>
  <si>
    <t>ул. Бэра, д.59А</t>
  </si>
  <si>
    <t>ул. Васильковая, д.21 к.1</t>
  </si>
  <si>
    <t>ул. Генерала армии Епишева, д.34</t>
  </si>
  <si>
    <t>ул. Джона Рида, д.1А</t>
  </si>
  <si>
    <t>ул. Джона Рида, д.29</t>
  </si>
  <si>
    <t>ул. Джона Рида, д.3</t>
  </si>
  <si>
    <t>ул. Дубровинского, д.54, к.1</t>
  </si>
  <si>
    <t>ул. Дубровинского, д.68</t>
  </si>
  <si>
    <t>ул. Звездная, д.1/33</t>
  </si>
  <si>
    <t>ул. Звездная, д.13</t>
  </si>
  <si>
    <t>ул. Звездная, д.15</t>
  </si>
  <si>
    <t>ул. Звездная, д.17, к.1</t>
  </si>
  <si>
    <t>ул. Звездная, д.19</t>
  </si>
  <si>
    <t>ул. Звездная, д.21</t>
  </si>
  <si>
    <t>ул. Звездная, д.23</t>
  </si>
  <si>
    <t>ул. Звездная, д.25</t>
  </si>
  <si>
    <t>ул. Звездная, д.27</t>
  </si>
  <si>
    <t>ул. Звездная, д.3</t>
  </si>
  <si>
    <t>ул. Звездная, д.3, к.1</t>
  </si>
  <si>
    <t>ул. Звездная, д.3, к.2</t>
  </si>
  <si>
    <t>ул. Звездная, д.3, к.3</t>
  </si>
  <si>
    <t>ул. Звездная, д.31</t>
  </si>
  <si>
    <t>ул. Звездная, д.41, к.3</t>
  </si>
  <si>
    <t>ул. Звездная, д.47, к.2</t>
  </si>
  <si>
    <t>ул. Звездная, д.47, к.5</t>
  </si>
  <si>
    <t>ул. Звездная, д.5</t>
  </si>
  <si>
    <t>ул. Звездная, д.5, к.1</t>
  </si>
  <si>
    <t>ул. Звездная, д.5, к.4</t>
  </si>
  <si>
    <t>ул. Звездная, д.7</t>
  </si>
  <si>
    <t>ул. Звездная, д.9, к.1</t>
  </si>
  <si>
    <t>ул. Космонавтов, д.1</t>
  </si>
  <si>
    <t>ул. Космонавтов, д.10</t>
  </si>
  <si>
    <t>ул. Космонавтов, д.12</t>
  </si>
  <si>
    <t>ул. Космонавтов, д.12, к.1</t>
  </si>
  <si>
    <t>ул. Космонавтов, д.12, к.2</t>
  </si>
  <si>
    <t>ул. Космонавтов, д.14, к.1</t>
  </si>
  <si>
    <t>ул. Космонавтов, д.18, к.1</t>
  </si>
  <si>
    <t>ул. Космонавтов, д.18, к.2</t>
  </si>
  <si>
    <t>ул. Космонавтов, д.2</t>
  </si>
  <si>
    <t>ул. Космонавтов, д.4</t>
  </si>
  <si>
    <t>ул. Космонавтов, д.4, к.1</t>
  </si>
  <si>
    <t>ул. Космонавтов, д.4, к.2</t>
  </si>
  <si>
    <t>ул. Космонавтов, д.4, к.3</t>
  </si>
  <si>
    <t>ул. Космонавтов, д.5</t>
  </si>
  <si>
    <t>ул. Космонавтов, д.6</t>
  </si>
  <si>
    <t>ул. Космонавтов, д.6, к.1</t>
  </si>
  <si>
    <t>ул. Космонавтов, д.6, к.2</t>
  </si>
  <si>
    <t>ул. Космонавтов, д.8</t>
  </si>
  <si>
    <t>ул. Котельная 1-я, д.4А</t>
  </si>
  <si>
    <t>ул. Краснодарская, д.45</t>
  </si>
  <si>
    <t>ул. Краснодарская, д.47</t>
  </si>
  <si>
    <t>ул. Краснодарская, д.47, к.1</t>
  </si>
  <si>
    <t>ул. Крупской, д.6/51</t>
  </si>
  <si>
    <t>ул. Кубанская, д.17, к.1</t>
  </si>
  <si>
    <t>ул. Кубанская, д.19</t>
  </si>
  <si>
    <t>ул. Кубанская, д.23</t>
  </si>
  <si>
    <t>ул. Кубанская, д.29, к.1</t>
  </si>
  <si>
    <t>ул. Кубанская, д.31</t>
  </si>
  <si>
    <t>ул. Кубанская, д.33, к.1</t>
  </si>
  <si>
    <t>ул. Кубанская, д.66</t>
  </si>
  <si>
    <t>ул. Кубанская, д.72</t>
  </si>
  <si>
    <t>ул. Менжинского, д.2</t>
  </si>
  <si>
    <t>ул. Моздокская, д.64</t>
  </si>
  <si>
    <t>ул. Набережная Золотого Затона, д.8</t>
  </si>
  <si>
    <t>ул. Народная 6-я, д.2</t>
  </si>
  <si>
    <t>ул. Рождественского, д.11</t>
  </si>
  <si>
    <t>ул. Рождественского, д.7</t>
  </si>
  <si>
    <t>ул. Рождественского, д.9, к.2</t>
  </si>
  <si>
    <t>ул. Садовая, д.33</t>
  </si>
  <si>
    <t>ул. Сахалинская, д.7А</t>
  </si>
  <si>
    <t>ул. Фунтовское шоссе, д.10</t>
  </si>
  <si>
    <t>ул. Фунтовское шоссе, д.23А</t>
  </si>
  <si>
    <t>ул. Фунтовское шоссе, д.23В</t>
  </si>
  <si>
    <t>ул. Фунтовское шоссе, д.4, к.1</t>
  </si>
  <si>
    <t>ул. Челябинская, д.24</t>
  </si>
  <si>
    <t>ул. Ширяева, д.3</t>
  </si>
  <si>
    <t>ул. Южная, д.23</t>
  </si>
  <si>
    <t>ул. Южная, д.23, к.1</t>
  </si>
  <si>
    <t>ул. Южная, д.25, к.1</t>
  </si>
  <si>
    <t>Вячеслава Мейера ул., д.6</t>
  </si>
  <si>
    <t>Капитана Краснова ул., д.10</t>
  </si>
  <si>
    <t>Капитана Краснова ул., д.12</t>
  </si>
  <si>
    <t>Мусы Джалиля п.Пригородный, д.16</t>
  </si>
  <si>
    <t>Николая Ветошникова ул., д.12, к.1</t>
  </si>
  <si>
    <t>Николая Ветошникова ул., д.46</t>
  </si>
  <si>
    <t>Николая Ветошникова ул., д.52</t>
  </si>
  <si>
    <t>Николая Ветошникова ул., д.58</t>
  </si>
  <si>
    <t>Николая Ветошникова ул., д.64, к.1</t>
  </si>
  <si>
    <t>пер. Грановский, д.63, к.1</t>
  </si>
  <si>
    <t>пер. Ленинградский, д.66</t>
  </si>
  <si>
    <t>пер. Ленинградский, д.68, к.1</t>
  </si>
  <si>
    <t>пер. Орский, д.9</t>
  </si>
  <si>
    <t>пер. Степана Разина, д.7</t>
  </si>
  <si>
    <t>пер. Шахтерский, д.22</t>
  </si>
  <si>
    <t>пр-кт Бумажников, д.10</t>
  </si>
  <si>
    <t>пр-кт Бумажников, д.17, к.1</t>
  </si>
  <si>
    <t>ул. Азизбекова, д.2</t>
  </si>
  <si>
    <t>ул. Алексеева, д.8</t>
  </si>
  <si>
    <t>ул. Водников, д.7</t>
  </si>
  <si>
    <t>ул. Водников, д.8, к.3</t>
  </si>
  <si>
    <t>ул. Водников, д.9</t>
  </si>
  <si>
    <t>ул. Волгоградская, д.85В</t>
  </si>
  <si>
    <t>ул. Дзержинского, д.44</t>
  </si>
  <si>
    <t>ул. Дзержинского, д.48</t>
  </si>
  <si>
    <t>ул. Дзержинского, д.54А</t>
  </si>
  <si>
    <t>ул. Дзержинского, д.56А</t>
  </si>
  <si>
    <t>ул. Димитрова, д.11, к.1</t>
  </si>
  <si>
    <t>ул. Димитрова, д.7</t>
  </si>
  <si>
    <t>ул. Каунасская, д.49, к.2</t>
  </si>
  <si>
    <t>ул. Каунасская, д.53</t>
  </si>
  <si>
    <t>ул. Косиора, д.16, к.1</t>
  </si>
  <si>
    <t>ул. Лепехинская, д.47, к.1</t>
  </si>
  <si>
    <t>ул. Лепехинская, д.47, к.2</t>
  </si>
  <si>
    <t>ул. Льва Толстого, д.28</t>
  </si>
  <si>
    <t>ул. Магистральная, д.30, к.1</t>
  </si>
  <si>
    <t>ул. Мелиоративная, д.10</t>
  </si>
  <si>
    <t>ул. Мелиоративная, д.9</t>
  </si>
  <si>
    <t>ул. Мосина, д.23</t>
  </si>
  <si>
    <t>ул. Оленегорская, д.11</t>
  </si>
  <si>
    <t>ул. Парковая, д.10</t>
  </si>
  <si>
    <t>ул. Парковая, д.24</t>
  </si>
  <si>
    <t>ул. Промышленная, д.14</t>
  </si>
  <si>
    <t>ул. Таганская, д.26</t>
  </si>
  <si>
    <t>ул. Тренева, д.13</t>
  </si>
  <si>
    <t>ул. Тренева, д.27</t>
  </si>
  <si>
    <t>ул. Хибинская, д.8, к.1</t>
  </si>
  <si>
    <t>ул. Химиков, д.7</t>
  </si>
  <si>
    <t>ул. Чкалова, д.80, к.1</t>
  </si>
  <si>
    <t>пр-кт 9 Мая, д.16А</t>
  </si>
  <si>
    <t>пр-кт 9 Мая, д.16Б</t>
  </si>
  <si>
    <t>пр-кт 9 Мая, д.2А</t>
  </si>
  <si>
    <t>пр-кт 9 Мая, д.9</t>
  </si>
  <si>
    <t>ул. Волгоградская, д.16</t>
  </si>
  <si>
    <t>ул. Комсомольская, д.15А</t>
  </si>
  <si>
    <t>ул. Ленина, д.13 (Знаменск)</t>
  </si>
  <si>
    <t>ул. Ленина, д.2 (Знаменск)</t>
  </si>
  <si>
    <t>ул. Ленина, д.32</t>
  </si>
  <si>
    <t>ул. Маршала Жукова, д.3</t>
  </si>
  <si>
    <t>ул. Ниловского, д.11</t>
  </si>
  <si>
    <t>ул. Ниловского, д.30А</t>
  </si>
  <si>
    <t>ул. Победы, д.10</t>
  </si>
  <si>
    <t>ул. свх Ракетный, д.65</t>
  </si>
  <si>
    <t>ул. Советской Армии, д.43</t>
  </si>
  <si>
    <t>ул. Черняховского, д.2</t>
  </si>
  <si>
    <t>ул. Черняховского, д.5</t>
  </si>
  <si>
    <t>ул. Янгеля, д.4Б</t>
  </si>
  <si>
    <t>ул. Янгеля, д.4В</t>
  </si>
  <si>
    <t>ул. Янгеля, д.6Б</t>
  </si>
  <si>
    <t>ул. Агурина, д.18</t>
  </si>
  <si>
    <t>ул. Буденного, д.5</t>
  </si>
  <si>
    <t>ул. Жуковского, д.12</t>
  </si>
  <si>
    <t>ул. Жуковского, д.2А</t>
  </si>
  <si>
    <t>ул. Заводская, д.115</t>
  </si>
  <si>
    <t>ул. Затонская, д.5</t>
  </si>
  <si>
    <t>ул. Финогенова, д.11</t>
  </si>
  <si>
    <t>ул. Щербакова, д.15В</t>
  </si>
  <si>
    <t>ул. Щербакова, д.5</t>
  </si>
  <si>
    <t>Максима Горького ул., д.69</t>
  </si>
  <si>
    <t>Максима Горького ул., д.73</t>
  </si>
  <si>
    <t>Максима Горького ул., д.77</t>
  </si>
  <si>
    <t>Максима Горького ул., д.81</t>
  </si>
  <si>
    <t>Максима Горького ул., д.85</t>
  </si>
  <si>
    <t>Максима Горького ул., д.89</t>
  </si>
  <si>
    <t>Максима Горького ул., д.95</t>
  </si>
  <si>
    <t>Максима Горького ул., д.95А</t>
  </si>
  <si>
    <t>Максима Горького ул., д.97</t>
  </si>
  <si>
    <t>Максима Горького ул., д.98</t>
  </si>
  <si>
    <t>ул. Любича, д.8</t>
  </si>
  <si>
    <t>ул. Юбилейная, д.1(Камызяк)</t>
  </si>
  <si>
    <t>Володарский район, с.Козлово</t>
  </si>
  <si>
    <t>ул. Мусаева, д.62</t>
  </si>
  <si>
    <t>ул. Молодежная, д.30</t>
  </si>
  <si>
    <t>ул. Молодежная, д.42</t>
  </si>
  <si>
    <t>ул. Советская, д.38</t>
  </si>
  <si>
    <t>Камызякский район, п.Каспий</t>
  </si>
  <si>
    <t>ул. Ленина, д.59</t>
  </si>
  <si>
    <t>ул. Проспект Ильича, д.12</t>
  </si>
  <si>
    <t>ул. Ленина, д.13 (Чаган)</t>
  </si>
  <si>
    <t>ул. Ленина, д.2 (Чаган)</t>
  </si>
  <si>
    <t>Красноярский район, п.Бузан</t>
  </si>
  <si>
    <t>ул. Космонавтов, д.58</t>
  </si>
  <si>
    <t>Лиманский район, с. Бирючья Коса</t>
  </si>
  <si>
    <t>Зеленая ул., д.24</t>
  </si>
  <si>
    <t>Мира ул., д.7</t>
  </si>
  <si>
    <t>Набережная ул., д.155</t>
  </si>
  <si>
    <t>Набережная ул., д.157</t>
  </si>
  <si>
    <t>Ленина ул., д.39 (Евпраксино)</t>
  </si>
  <si>
    <t>Ленина ул., д.41 (Евпраксино)</t>
  </si>
  <si>
    <t>Ленина ул., д.45 (Прикаспийский)</t>
  </si>
  <si>
    <t>ул. Парковая, д.5</t>
  </si>
  <si>
    <t>Молодежная ул., д. 16</t>
  </si>
  <si>
    <t>Молодежная ул., д.10</t>
  </si>
  <si>
    <t>Молодежная ул., д.14</t>
  </si>
  <si>
    <t>Юбилейная ул., д.4</t>
  </si>
  <si>
    <t>Ленина ул., д.43 (Евпраксино)</t>
  </si>
  <si>
    <t>Юность мкр., д.2</t>
  </si>
  <si>
    <t>Юность мкр., д.3</t>
  </si>
  <si>
    <t>Юность мкр., д.4</t>
  </si>
  <si>
    <t>Юность мкр., д.5</t>
  </si>
  <si>
    <t>Юность мкр., д.6Б</t>
  </si>
  <si>
    <t>Юность мкр., д.7</t>
  </si>
  <si>
    <t>Фаламеева ул., д.2А</t>
  </si>
  <si>
    <t>Фрунзе ул., д.1А</t>
  </si>
  <si>
    <t>с. Красный Яр</t>
  </si>
  <si>
    <t>Енотаевский район п.Волжский</t>
  </si>
  <si>
    <t>Николая Островского ул., д.27</t>
  </si>
  <si>
    <t>Оплачено за капитальный ремонт с специальных счетов за 2021 год</t>
  </si>
  <si>
    <t>Оплачено за капитальный ремонт со счета регионального оператора за 2021г</t>
  </si>
  <si>
    <t>Остаток средств на счетах регионального оператора на 31.12.2021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</si>
</sst>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р_._-;\-* #,##0.00_р_._-;_-* &quot;-&quot;??_р_._-;_-@_-"/>
    <numFmt numFmtId="165" formatCode="_-* #,##0.00\ _₽_-;\-* #,##0.00\ _₽_-;_-* &quot;-&quot;??\ _₽_-;_-@_-"/>
    <numFmt numFmtId="166" formatCode="[$-419]General"/>
    <numFmt numFmtId="167" formatCode="_(* #,##0.00_);_(* \(#,##0.00\);_(* &quot;-&quot;??_);_(@_)"/>
    <numFmt numFmtId="168" formatCode="_(&quot;р.&quot;* #,##0.00_);_(&quot;р.&quot;* \(#,##0.00\);_(&quot;р.&quot;* &quot;-&quot;??_);_(@_)"/>
    <numFmt numFmtId="169" formatCode="#,##0.00&quot; &quot;;&quot; (&quot;#,##0.00&quot;)&quot;;&quot; -&quot;#&quot; &quot;;@&quot; &quot;"/>
    <numFmt numFmtId="170" formatCode="#,##0.00&quot; &quot;[$руб.-419];[Red]&quot;-&quot;#,##0.00&quot; &quot;[$руб.-419]"/>
    <numFmt numFmtId="171" formatCode="&quot; р.&quot;#,##0.00&quot; &quot;;&quot; р.(&quot;#,##0.00&quot;)&quot;;&quot; р.-&quot;#&quot; &quot;;@&quot; &quot;"/>
    <numFmt numFmtId="172" formatCode="_-* #,##0.00_р_._-;\-* #,##0.00_р_._-;_-* \-??_р_._-;_-@_-"/>
    <numFmt numFmtId="173" formatCode="#,##0.00&quot;    &quot;;&quot;-&quot;#,##0.00&quot;    &quot;;&quot; -&quot;#&quot;    &quot;;@&quot; &quot;"/>
    <numFmt numFmtId="174" formatCode="0.0"/>
    <numFmt numFmtId="175" formatCode="#,##0.00_р_."/>
    <numFmt numFmtId="176" formatCode="#,##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color indexed="21"/>
      <name val="Arial"/>
      <family val="2"/>
      <charset val="204"/>
    </font>
    <font>
      <sz val="10"/>
      <color theme="1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</font>
    <font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57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250">
    <xf numFmtId="0" fontId="0" fillId="0" borderId="0"/>
    <xf numFmtId="166" fontId="3" fillId="0" borderId="0"/>
    <xf numFmtId="167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164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9" fontId="4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70" fontId="17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4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18" fillId="0" borderId="0"/>
    <xf numFmtId="0" fontId="19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19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4" fillId="0" borderId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67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4" fillId="0" borderId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4" fillId="0" borderId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4" fillId="0" borderId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4" fillId="0" borderId="0"/>
    <xf numFmtId="164" fontId="1" fillId="0" borderId="0" applyFont="0" applyFill="0" applyBorder="0" applyAlignment="0" applyProtection="0"/>
    <xf numFmtId="0" fontId="9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0"/>
  </cellStyleXfs>
  <cellXfs count="255">
    <xf numFmtId="0" fontId="0" fillId="0" borderId="0" xfId="0"/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4" xfId="0" applyFont="1" applyFill="1" applyBorder="1" applyAlignment="1">
      <alignment horizontal="center" vertical="top" wrapText="1"/>
    </xf>
    <xf numFmtId="0" fontId="22" fillId="0" borderId="0" xfId="0" applyFont="1" applyFill="1"/>
    <xf numFmtId="0" fontId="22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21" fillId="0" borderId="4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2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top" wrapText="1"/>
    </xf>
    <xf numFmtId="0" fontId="24" fillId="0" borderId="0" xfId="14" applyFont="1"/>
    <xf numFmtId="0" fontId="28" fillId="0" borderId="0" xfId="0" applyFont="1" applyFill="1" applyAlignment="1">
      <alignment horizontal="center" vertical="top" wrapText="1"/>
    </xf>
    <xf numFmtId="0" fontId="12" fillId="0" borderId="0" xfId="14" applyFont="1"/>
    <xf numFmtId="4" fontId="12" fillId="0" borderId="0" xfId="14" applyNumberFormat="1" applyFont="1"/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2" borderId="2" xfId="1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1" applyNumberFormat="1" applyFont="1" applyFill="1" applyBorder="1" applyAlignment="1" applyProtection="1">
      <alignment horizontal="right" vertical="center" wrapText="1"/>
    </xf>
    <xf numFmtId="0" fontId="30" fillId="0" borderId="0" xfId="0" applyFont="1" applyFill="1" applyAlignment="1">
      <alignment horizontal="center" vertical="top" wrapText="1"/>
    </xf>
    <xf numFmtId="4" fontId="2" fillId="0" borderId="0" xfId="14" applyNumberFormat="1" applyFont="1" applyAlignment="1">
      <alignment horizont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2" fontId="24" fillId="0" borderId="16" xfId="14" applyNumberFormat="1" applyFont="1" applyBorder="1"/>
    <xf numFmtId="164" fontId="24" fillId="0" borderId="15" xfId="214" applyFont="1" applyBorder="1"/>
    <xf numFmtId="0" fontId="24" fillId="2" borderId="15" xfId="0" applyFont="1" applyFill="1" applyBorder="1" applyAlignment="1">
      <alignment vertical="top" wrapText="1"/>
    </xf>
    <xf numFmtId="4" fontId="24" fillId="0" borderId="15" xfId="14" applyNumberFormat="1" applyFont="1" applyBorder="1" applyAlignment="1">
      <alignment horizontal="center"/>
    </xf>
    <xf numFmtId="164" fontId="11" fillId="2" borderId="15" xfId="214" applyFont="1" applyFill="1" applyBorder="1" applyAlignment="1">
      <alignment horizontal="right" vertical="top"/>
    </xf>
    <xf numFmtId="164" fontId="11" fillId="2" borderId="15" xfId="214" applyFont="1" applyFill="1" applyBorder="1" applyAlignment="1"/>
    <xf numFmtId="164" fontId="11" fillId="0" borderId="16" xfId="214" applyFont="1" applyBorder="1" applyAlignment="1">
      <alignment horizontal="center" vertical="center"/>
    </xf>
    <xf numFmtId="164" fontId="2" fillId="2" borderId="1" xfId="214" applyFont="1" applyFill="1" applyBorder="1" applyAlignment="1" applyProtection="1">
      <alignment horizontal="right" vertical="center" wrapText="1"/>
    </xf>
    <xf numFmtId="2" fontId="2" fillId="2" borderId="1" xfId="214" applyNumberFormat="1" applyFont="1" applyFill="1" applyBorder="1" applyAlignment="1" applyProtection="1">
      <alignment horizontal="right" vertical="center" wrapText="1"/>
    </xf>
    <xf numFmtId="164" fontId="24" fillId="2" borderId="17" xfId="214" applyFont="1" applyFill="1" applyBorder="1" applyAlignment="1">
      <alignment horizontal="right" vertical="center" wrapText="1"/>
    </xf>
    <xf numFmtId="164" fontId="2" fillId="2" borderId="15" xfId="214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64" fontId="2" fillId="3" borderId="1" xfId="214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/>
    </xf>
    <xf numFmtId="0" fontId="29" fillId="2" borderId="15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2" fontId="2" fillId="2" borderId="1" xfId="214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9" fontId="11" fillId="2" borderId="16" xfId="0" applyNumberFormat="1" applyFont="1" applyFill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22" fillId="2" borderId="11" xfId="0" applyFont="1" applyFill="1" applyBorder="1" applyAlignment="1">
      <alignment horizontal="center" vertical="center" wrapText="1"/>
    </xf>
    <xf numFmtId="2" fontId="22" fillId="2" borderId="11" xfId="0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2" fillId="2" borderId="11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/>
    <xf numFmtId="0" fontId="26" fillId="2" borderId="11" xfId="0" applyFont="1" applyFill="1" applyBorder="1" applyAlignment="1">
      <alignment horizontal="left"/>
    </xf>
    <xf numFmtId="0" fontId="26" fillId="2" borderId="1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/>
    <xf numFmtId="0" fontId="29" fillId="2" borderId="16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left" vertical="center" wrapText="1"/>
    </xf>
    <xf numFmtId="0" fontId="29" fillId="2" borderId="16" xfId="215" applyFont="1" applyFill="1" applyBorder="1" applyAlignment="1">
      <alignment horizontal="left" vertical="center" wrapText="1"/>
    </xf>
    <xf numFmtId="49" fontId="29" fillId="2" borderId="16" xfId="0" applyNumberFormat="1" applyFont="1" applyFill="1" applyBorder="1" applyAlignment="1">
      <alignment horizontal="left" vertical="center" wrapText="1"/>
    </xf>
    <xf numFmtId="49" fontId="29" fillId="2" borderId="2" xfId="0" applyNumberFormat="1" applyFont="1" applyFill="1" applyBorder="1" applyAlignment="1">
      <alignment horizontal="left" vertical="center" wrapText="1"/>
    </xf>
    <xf numFmtId="0" fontId="29" fillId="2" borderId="15" xfId="0" applyFont="1" applyFill="1" applyBorder="1" applyAlignment="1">
      <alignment horizontal="left" vertical="center"/>
    </xf>
    <xf numFmtId="4" fontId="29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vertical="center"/>
    </xf>
    <xf numFmtId="0" fontId="29" fillId="2" borderId="16" xfId="91" applyFont="1" applyFill="1" applyBorder="1" applyAlignment="1">
      <alignment vertical="center" wrapText="1"/>
    </xf>
    <xf numFmtId="49" fontId="29" fillId="2" borderId="16" xfId="91" applyNumberFormat="1" applyFont="1" applyFill="1" applyBorder="1" applyAlignment="1">
      <alignment vertical="center" wrapText="1"/>
    </xf>
    <xf numFmtId="4" fontId="29" fillId="2" borderId="16" xfId="91" applyNumberFormat="1" applyFont="1" applyFill="1" applyBorder="1" applyAlignment="1">
      <alignment horizontal="center" vertical="center"/>
    </xf>
    <xf numFmtId="4" fontId="29" fillId="2" borderId="16" xfId="91" applyNumberFormat="1" applyFont="1" applyFill="1" applyBorder="1" applyAlignment="1">
      <alignment horizontal="center" vertical="center" wrapText="1"/>
    </xf>
    <xf numFmtId="0" fontId="29" fillId="2" borderId="16" xfId="91" applyFont="1" applyFill="1" applyBorder="1" applyAlignment="1">
      <alignment horizontal="left" vertical="center" wrapText="1"/>
    </xf>
    <xf numFmtId="49" fontId="29" fillId="2" borderId="16" xfId="91" applyNumberFormat="1" applyFont="1" applyFill="1" applyBorder="1" applyAlignment="1">
      <alignment horizontal="left" vertical="center" wrapText="1"/>
    </xf>
    <xf numFmtId="0" fontId="11" fillId="2" borderId="16" xfId="215" applyNumberFormat="1" applyFont="1" applyFill="1" applyBorder="1" applyAlignment="1">
      <alignment horizontal="left" vertical="center" wrapText="1"/>
    </xf>
    <xf numFmtId="49" fontId="11" fillId="2" borderId="16" xfId="77" applyNumberFormat="1" applyFont="1" applyFill="1" applyBorder="1" applyAlignment="1">
      <alignment horizontal="left" vertical="center" wrapText="1"/>
    </xf>
    <xf numFmtId="175" fontId="11" fillId="2" borderId="16" xfId="0" applyNumberFormat="1" applyFont="1" applyFill="1" applyBorder="1" applyAlignment="1">
      <alignment horizontal="center" vertical="center" wrapText="1"/>
    </xf>
    <xf numFmtId="0" fontId="11" fillId="2" borderId="16" xfId="215" applyFont="1" applyFill="1" applyBorder="1" applyAlignment="1">
      <alignment horizontal="left" vertical="center" wrapText="1"/>
    </xf>
    <xf numFmtId="49" fontId="11" fillId="2" borderId="16" xfId="6" applyNumberFormat="1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center" vertical="center"/>
    </xf>
    <xf numFmtId="166" fontId="11" fillId="2" borderId="16" xfId="1" applyFont="1" applyFill="1" applyBorder="1" applyAlignment="1">
      <alignment horizontal="left" vertical="center" wrapText="1"/>
    </xf>
    <xf numFmtId="4" fontId="11" fillId="2" borderId="16" xfId="1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1" fillId="2" borderId="16" xfId="16" applyNumberFormat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left" vertical="center" wrapText="1"/>
    </xf>
    <xf numFmtId="49" fontId="29" fillId="4" borderId="16" xfId="0" applyNumberFormat="1" applyFont="1" applyFill="1" applyBorder="1" applyAlignment="1">
      <alignment horizontal="left" vertical="center" wrapText="1"/>
    </xf>
    <xf numFmtId="4" fontId="29" fillId="4" borderId="16" xfId="0" applyNumberFormat="1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horizontal="left" vertical="center" wrapText="1"/>
    </xf>
    <xf numFmtId="4" fontId="29" fillId="2" borderId="16" xfId="0" applyNumberFormat="1" applyFont="1" applyFill="1" applyBorder="1" applyAlignment="1">
      <alignment horizontal="left" vertical="center" wrapText="1"/>
    </xf>
    <xf numFmtId="4" fontId="29" fillId="2" borderId="16" xfId="0" applyNumberFormat="1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left" vertical="center" wrapText="1"/>
    </xf>
    <xf numFmtId="4" fontId="29" fillId="2" borderId="2" xfId="0" applyNumberFormat="1" applyFont="1" applyFill="1" applyBorder="1" applyAlignment="1">
      <alignment horizontal="left" vertical="center" wrapText="1"/>
    </xf>
    <xf numFmtId="49" fontId="29" fillId="5" borderId="16" xfId="0" applyNumberFormat="1" applyFont="1" applyFill="1" applyBorder="1" applyAlignment="1">
      <alignment horizontal="left" vertical="center" wrapText="1"/>
    </xf>
    <xf numFmtId="4" fontId="29" fillId="5" borderId="16" xfId="0" applyNumberFormat="1" applyFont="1" applyFill="1" applyBorder="1" applyAlignment="1">
      <alignment horizontal="left" vertical="center" wrapText="1"/>
    </xf>
    <xf numFmtId="0" fontId="29" fillId="2" borderId="16" xfId="0" applyFont="1" applyFill="1" applyBorder="1" applyAlignment="1">
      <alignment horizontal="left" vertical="center"/>
    </xf>
    <xf numFmtId="0" fontId="29" fillId="6" borderId="16" xfId="0" applyFont="1" applyFill="1" applyBorder="1" applyAlignment="1">
      <alignment horizontal="left" vertical="center" wrapText="1"/>
    </xf>
    <xf numFmtId="4" fontId="29" fillId="6" borderId="16" xfId="0" applyNumberFormat="1" applyFont="1" applyFill="1" applyBorder="1" applyAlignment="1">
      <alignment horizontal="left" vertical="center" wrapText="1"/>
    </xf>
    <xf numFmtId="0" fontId="29" fillId="7" borderId="16" xfId="0" applyFont="1" applyFill="1" applyBorder="1" applyAlignment="1">
      <alignment horizontal="left" vertical="center" wrapText="1"/>
    </xf>
    <xf numFmtId="4" fontId="29" fillId="7" borderId="16" xfId="0" applyNumberFormat="1" applyFont="1" applyFill="1" applyBorder="1" applyAlignment="1">
      <alignment horizontal="left" vertical="center" wrapText="1"/>
    </xf>
    <xf numFmtId="4" fontId="29" fillId="2" borderId="13" xfId="0" applyNumberFormat="1" applyFont="1" applyFill="1" applyBorder="1" applyAlignment="1">
      <alignment horizontal="left" vertical="center" wrapText="1"/>
    </xf>
    <xf numFmtId="4" fontId="29" fillId="5" borderId="2" xfId="0" applyNumberFormat="1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4" fontId="29" fillId="2" borderId="14" xfId="0" applyNumberFormat="1" applyFont="1" applyFill="1" applyBorder="1" applyAlignment="1">
      <alignment horizontal="left" vertical="center" wrapText="1"/>
    </xf>
    <xf numFmtId="49" fontId="29" fillId="5" borderId="2" xfId="0" applyNumberFormat="1" applyFont="1" applyFill="1" applyBorder="1" applyAlignment="1">
      <alignment horizontal="left" vertical="center" wrapText="1"/>
    </xf>
    <xf numFmtId="0" fontId="29" fillId="5" borderId="13" xfId="0" applyFont="1" applyFill="1" applyBorder="1" applyAlignment="1">
      <alignment horizontal="left" vertical="center" wrapText="1"/>
    </xf>
    <xf numFmtId="4" fontId="29" fillId="5" borderId="13" xfId="0" applyNumberFormat="1" applyFont="1" applyFill="1" applyBorder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49" fontId="29" fillId="5" borderId="13" xfId="0" applyNumberFormat="1" applyFont="1" applyFill="1" applyBorder="1" applyAlignment="1">
      <alignment horizontal="left" vertical="center" wrapText="1"/>
    </xf>
    <xf numFmtId="4" fontId="29" fillId="2" borderId="16" xfId="0" applyNumberFormat="1" applyFont="1" applyFill="1" applyBorder="1" applyAlignment="1">
      <alignment horizontal="left" wrapText="1"/>
    </xf>
    <xf numFmtId="0" fontId="29" fillId="5" borderId="14" xfId="0" applyFont="1" applyFill="1" applyBorder="1" applyAlignment="1">
      <alignment horizontal="left" vertical="center" wrapText="1"/>
    </xf>
    <xf numFmtId="0" fontId="29" fillId="2" borderId="20" xfId="0" applyFont="1" applyFill="1" applyBorder="1" applyAlignment="1">
      <alignment horizontal="left" vertical="center" wrapText="1"/>
    </xf>
    <xf numFmtId="49" fontId="29" fillId="2" borderId="20" xfId="0" applyNumberFormat="1" applyFont="1" applyFill="1" applyBorder="1" applyAlignment="1">
      <alignment horizontal="left" vertical="center" wrapText="1"/>
    </xf>
    <xf numFmtId="4" fontId="29" fillId="2" borderId="20" xfId="0" applyNumberFormat="1" applyFont="1" applyFill="1" applyBorder="1" applyAlignment="1">
      <alignment horizontal="left" vertical="center"/>
    </xf>
    <xf numFmtId="49" fontId="29" fillId="2" borderId="21" xfId="0" applyNumberFormat="1" applyFont="1" applyFill="1" applyBorder="1" applyAlignment="1">
      <alignment horizontal="left" vertical="center" wrapText="1"/>
    </xf>
    <xf numFmtId="4" fontId="29" fillId="2" borderId="21" xfId="0" applyNumberFormat="1" applyFont="1" applyFill="1" applyBorder="1" applyAlignment="1">
      <alignment horizontal="left" vertical="center" wrapText="1"/>
    </xf>
    <xf numFmtId="4" fontId="34" fillId="8" borderId="22" xfId="249" applyNumberFormat="1" applyFont="1" applyFill="1" applyBorder="1" applyAlignment="1">
      <alignment horizontal="right" vertical="top"/>
    </xf>
    <xf numFmtId="0" fontId="34" fillId="8" borderId="22" xfId="249" applyNumberFormat="1" applyFont="1" applyFill="1" applyBorder="1" applyAlignment="1">
      <alignment horizontal="right" vertical="top"/>
    </xf>
    <xf numFmtId="0" fontId="35" fillId="0" borderId="0" xfId="14" applyFont="1"/>
    <xf numFmtId="4" fontId="36" fillId="8" borderId="22" xfId="249" applyNumberFormat="1" applyFont="1" applyFill="1" applyBorder="1" applyAlignment="1">
      <alignment horizontal="right" vertical="top"/>
    </xf>
    <xf numFmtId="0" fontId="36" fillId="8" borderId="22" xfId="249" applyNumberFormat="1" applyFont="1" applyFill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176" fontId="0" fillId="0" borderId="23" xfId="0" applyNumberFormat="1" applyBorder="1" applyAlignment="1">
      <alignment horizontal="right" vertical="top"/>
    </xf>
    <xf numFmtId="3" fontId="0" fillId="0" borderId="23" xfId="0" applyNumberFormat="1" applyBorder="1" applyAlignment="1">
      <alignment horizontal="right" vertical="top"/>
    </xf>
    <xf numFmtId="0" fontId="0" fillId="0" borderId="23" xfId="0" applyBorder="1" applyAlignment="1">
      <alignment horizontal="left" vertical="top"/>
    </xf>
    <xf numFmtId="2" fontId="0" fillId="0" borderId="23" xfId="0" applyNumberForma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174" fontId="0" fillId="0" borderId="23" xfId="0" applyNumberFormat="1" applyBorder="1" applyAlignment="1">
      <alignment horizontal="right" vertical="top"/>
    </xf>
    <xf numFmtId="164" fontId="0" fillId="0" borderId="23" xfId="214" applyFont="1" applyBorder="1" applyAlignment="1">
      <alignment horizontal="right" vertical="top"/>
    </xf>
    <xf numFmtId="4" fontId="0" fillId="2" borderId="23" xfId="0" applyNumberFormat="1" applyFill="1" applyBorder="1" applyAlignment="1">
      <alignment horizontal="right" vertical="top"/>
    </xf>
    <xf numFmtId="0" fontId="0" fillId="2" borderId="23" xfId="0" applyFill="1" applyBorder="1" applyAlignment="1">
      <alignment horizontal="right" vertical="top"/>
    </xf>
    <xf numFmtId="0" fontId="24" fillId="2" borderId="15" xfId="0" applyFont="1" applyFill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center"/>
    </xf>
    <xf numFmtId="2" fontId="24" fillId="0" borderId="18" xfId="14" applyNumberFormat="1" applyFont="1" applyBorder="1"/>
    <xf numFmtId="174" fontId="24" fillId="0" borderId="18" xfId="14" applyNumberFormat="1" applyFont="1" applyBorder="1"/>
    <xf numFmtId="2" fontId="24" fillId="0" borderId="16" xfId="14" applyNumberFormat="1" applyFont="1" applyBorder="1" applyAlignment="1">
      <alignment horizontal="center" vertical="center"/>
    </xf>
    <xf numFmtId="164" fontId="24" fillId="0" borderId="16" xfId="214" applyFont="1" applyBorder="1"/>
    <xf numFmtId="174" fontId="24" fillId="0" borderId="16" xfId="14" applyNumberFormat="1" applyFont="1" applyBorder="1"/>
    <xf numFmtId="0" fontId="7" fillId="0" borderId="16" xfId="14" applyFont="1" applyBorder="1"/>
    <xf numFmtId="164" fontId="24" fillId="0" borderId="16" xfId="214" applyFont="1" applyBorder="1" applyAlignment="1">
      <alignment horizontal="center" vertical="center"/>
    </xf>
    <xf numFmtId="165" fontId="12" fillId="0" borderId="0" xfId="14" applyNumberFormat="1" applyFont="1"/>
    <xf numFmtId="164" fontId="2" fillId="2" borderId="27" xfId="214" applyFont="1" applyFill="1" applyBorder="1" applyAlignment="1" applyProtection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165" fontId="23" fillId="2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/>
    </xf>
    <xf numFmtId="0" fontId="24" fillId="2" borderId="16" xfId="0" applyFont="1" applyFill="1" applyBorder="1" applyAlignment="1">
      <alignment vertical="top" wrapText="1"/>
    </xf>
    <xf numFmtId="164" fontId="11" fillId="2" borderId="16" xfId="214" applyFont="1" applyFill="1" applyBorder="1" applyAlignment="1">
      <alignment horizontal="right" vertical="top"/>
    </xf>
    <xf numFmtId="164" fontId="11" fillId="0" borderId="27" xfId="214" applyFont="1" applyBorder="1" applyAlignment="1">
      <alignment horizontal="center" vertical="center"/>
    </xf>
    <xf numFmtId="164" fontId="11" fillId="0" borderId="29" xfId="214" applyFont="1" applyBorder="1" applyAlignment="1">
      <alignment horizontal="center" vertical="center"/>
    </xf>
    <xf numFmtId="164" fontId="24" fillId="2" borderId="0" xfId="214" applyFont="1" applyFill="1" applyBorder="1" applyAlignment="1">
      <alignment horizontal="right" vertical="center" wrapText="1"/>
    </xf>
    <xf numFmtId="0" fontId="24" fillId="2" borderId="16" xfId="0" applyFont="1" applyFill="1" applyBorder="1" applyAlignment="1">
      <alignment horizontal="center" vertical="top" wrapText="1"/>
    </xf>
    <xf numFmtId="164" fontId="2" fillId="2" borderId="16" xfId="214" applyFont="1" applyFill="1" applyBorder="1" applyAlignment="1" applyProtection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164" fontId="24" fillId="2" borderId="16" xfId="214" applyFont="1" applyFill="1" applyBorder="1" applyAlignment="1">
      <alignment horizontal="right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2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right" wrapText="1"/>
    </xf>
    <xf numFmtId="2" fontId="24" fillId="2" borderId="1" xfId="1" applyNumberFormat="1" applyFont="1" applyFill="1" applyBorder="1" applyAlignment="1" applyProtection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wrapText="1"/>
    </xf>
    <xf numFmtId="0" fontId="22" fillId="2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38" fillId="0" borderId="23" xfId="0" applyFont="1" applyBorder="1" applyAlignment="1">
      <alignment horizontal="left" vertical="top" wrapText="1" indent="2"/>
    </xf>
    <xf numFmtId="0" fontId="38" fillId="0" borderId="24" xfId="0" applyFont="1" applyBorder="1" applyAlignment="1">
      <alignment horizontal="left" vertical="top" wrapText="1" indent="2"/>
    </xf>
    <xf numFmtId="0" fontId="38" fillId="0" borderId="25" xfId="0" applyFont="1" applyBorder="1" applyAlignment="1">
      <alignment horizontal="left" vertical="top" wrapText="1" indent="2"/>
    </xf>
    <xf numFmtId="0" fontId="38" fillId="0" borderId="26" xfId="0" applyFont="1" applyBorder="1" applyAlignment="1">
      <alignment horizontal="left" vertical="top" wrapText="1" indent="2"/>
    </xf>
    <xf numFmtId="0" fontId="37" fillId="0" borderId="23" xfId="0" applyFont="1" applyBorder="1" applyAlignment="1">
      <alignment horizontal="left" vertical="top" wrapText="1" indent="2"/>
    </xf>
    <xf numFmtId="0" fontId="20" fillId="0" borderId="0" xfId="0" applyFont="1" applyFill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top" wrapText="1" indent="2"/>
    </xf>
    <xf numFmtId="0" fontId="37" fillId="0" borderId="25" xfId="0" applyFont="1" applyBorder="1" applyAlignment="1">
      <alignment horizontal="left" vertical="top" wrapText="1" indent="2"/>
    </xf>
    <xf numFmtId="0" fontId="37" fillId="2" borderId="23" xfId="0" applyFont="1" applyFill="1" applyBorder="1" applyAlignment="1">
      <alignment horizontal="left" vertical="top" wrapText="1" indent="2"/>
    </xf>
    <xf numFmtId="4" fontId="24" fillId="2" borderId="16" xfId="0" applyNumberFormat="1" applyFont="1" applyFill="1" applyBorder="1" applyAlignment="1">
      <alignment horizontal="center" vertical="center" wrapText="1"/>
    </xf>
  </cellXfs>
  <cellStyles count="250">
    <cellStyle name="Excel Built-in Normal" xfId="15" xr:uid="{00000000-0005-0000-0000-000000000000}"/>
    <cellStyle name="Excel Built-in Normal 1" xfId="16" xr:uid="{00000000-0005-0000-0000-000001000000}"/>
    <cellStyle name="Excel Built-in Normal 1 2" xfId="3" xr:uid="{00000000-0005-0000-0000-000002000000}"/>
    <cellStyle name="Excel Built-in Normal 1 3" xfId="17" xr:uid="{00000000-0005-0000-0000-000003000000}"/>
    <cellStyle name="Excel Built-in Normal 1 4" xfId="4" xr:uid="{00000000-0005-0000-0000-000004000000}"/>
    <cellStyle name="Excel Built-in Normal 2" xfId="18" xr:uid="{00000000-0005-0000-0000-000005000000}"/>
    <cellStyle name="Excel Built-in Normal 2 2" xfId="19" xr:uid="{00000000-0005-0000-0000-000006000000}"/>
    <cellStyle name="Excel Built-in Normal 2 2 2" xfId="1" xr:uid="{00000000-0005-0000-0000-000007000000}"/>
    <cellStyle name="Excel Built-in Normal 2 2 3" xfId="20" xr:uid="{00000000-0005-0000-0000-000008000000}"/>
    <cellStyle name="Excel Built-in Normal 2 2 4" xfId="11" xr:uid="{00000000-0005-0000-0000-000009000000}"/>
    <cellStyle name="Excel Built-in Normal 2 3" xfId="21" xr:uid="{00000000-0005-0000-0000-00000A000000}"/>
    <cellStyle name="Excel Built-in Normal 2 4" xfId="22" xr:uid="{00000000-0005-0000-0000-00000B000000}"/>
    <cellStyle name="Excel Built-in Normal 2 5" xfId="23" xr:uid="{00000000-0005-0000-0000-00000C000000}"/>
    <cellStyle name="Excel Built-in Normal 3" xfId="24" xr:uid="{00000000-0005-0000-0000-00000D000000}"/>
    <cellStyle name="Excel Built-in Normal 3 2" xfId="25" xr:uid="{00000000-0005-0000-0000-00000E000000}"/>
    <cellStyle name="Excel Built-in Normal 3 2 2" xfId="26" xr:uid="{00000000-0005-0000-0000-00000F000000}"/>
    <cellStyle name="Excel Built-in Normal 3 2 3" xfId="27" xr:uid="{00000000-0005-0000-0000-000010000000}"/>
    <cellStyle name="Excel Built-in Normal 3 2 4" xfId="28" xr:uid="{00000000-0005-0000-0000-000011000000}"/>
    <cellStyle name="Excel Built-in Normal 3 3" xfId="29" xr:uid="{00000000-0005-0000-0000-000012000000}"/>
    <cellStyle name="Excel Built-in Normal 3 4" xfId="30" xr:uid="{00000000-0005-0000-0000-000013000000}"/>
    <cellStyle name="Excel Built-in Normal 3 5" xfId="31" xr:uid="{00000000-0005-0000-0000-000014000000}"/>
    <cellStyle name="Excel Built-in Normal 4" xfId="32" xr:uid="{00000000-0005-0000-0000-000015000000}"/>
    <cellStyle name="Excel Built-in Normal 4 2" xfId="33" xr:uid="{00000000-0005-0000-0000-000016000000}"/>
    <cellStyle name="Excel Built-in Normal 4 3" xfId="34" xr:uid="{00000000-0005-0000-0000-000017000000}"/>
    <cellStyle name="Excel Built-in Normal 4 4" xfId="35" xr:uid="{00000000-0005-0000-0000-000018000000}"/>
    <cellStyle name="Excel Built-in Normal 5" xfId="36" xr:uid="{00000000-0005-0000-0000-000019000000}"/>
    <cellStyle name="Excel Built-in Normal 6" xfId="37" xr:uid="{00000000-0005-0000-0000-00001A000000}"/>
    <cellStyle name="Excel Built-in Normal 7" xfId="7" xr:uid="{00000000-0005-0000-0000-00001B000000}"/>
    <cellStyle name="Excel_BuiltIn_Comma" xfId="38" xr:uid="{00000000-0005-0000-0000-00001C000000}"/>
    <cellStyle name="Heading" xfId="39" xr:uid="{00000000-0005-0000-0000-00001D000000}"/>
    <cellStyle name="Heading1" xfId="40" xr:uid="{00000000-0005-0000-0000-00001E000000}"/>
    <cellStyle name="Result" xfId="41" xr:uid="{00000000-0005-0000-0000-00001F000000}"/>
    <cellStyle name="Result2" xfId="42" xr:uid="{00000000-0005-0000-0000-000020000000}"/>
    <cellStyle name="Денежный 2" xfId="43" xr:uid="{00000000-0005-0000-0000-000021000000}"/>
    <cellStyle name="Денежный 2 2" xfId="44" xr:uid="{00000000-0005-0000-0000-000022000000}"/>
    <cellStyle name="Денежный 2 3" xfId="45" xr:uid="{00000000-0005-0000-0000-000023000000}"/>
    <cellStyle name="Денежный 2 4" xfId="46" xr:uid="{00000000-0005-0000-0000-000024000000}"/>
    <cellStyle name="Денежный 3" xfId="47" xr:uid="{00000000-0005-0000-0000-000025000000}"/>
    <cellStyle name="Денежный 3 2" xfId="48" xr:uid="{00000000-0005-0000-0000-000026000000}"/>
    <cellStyle name="Денежный 3 3" xfId="49" xr:uid="{00000000-0005-0000-0000-000027000000}"/>
    <cellStyle name="Денежный 3 4" xfId="50" xr:uid="{00000000-0005-0000-0000-000028000000}"/>
    <cellStyle name="Обычный" xfId="0" builtinId="0"/>
    <cellStyle name="Обычный 10" xfId="5" xr:uid="{00000000-0005-0000-0000-00002A000000}"/>
    <cellStyle name="Обычный 2" xfId="6" xr:uid="{00000000-0005-0000-0000-00002B000000}"/>
    <cellStyle name="Обычный 2 2" xfId="12" xr:uid="{00000000-0005-0000-0000-00002C000000}"/>
    <cellStyle name="Обычный 2 2 2" xfId="10" xr:uid="{00000000-0005-0000-0000-00002D000000}"/>
    <cellStyle name="Обычный 2 2 2 2" xfId="51" xr:uid="{00000000-0005-0000-0000-00002E000000}"/>
    <cellStyle name="Обычный 2 2 2 2 2" xfId="9" xr:uid="{00000000-0005-0000-0000-00002F000000}"/>
    <cellStyle name="Обычный 2 2 2 3" xfId="52" xr:uid="{00000000-0005-0000-0000-000030000000}"/>
    <cellStyle name="Обычный 2 2 2 3 2" xfId="53" xr:uid="{00000000-0005-0000-0000-000031000000}"/>
    <cellStyle name="Обычный 2 2 2 4" xfId="54" xr:uid="{00000000-0005-0000-0000-000032000000}"/>
    <cellStyle name="Обычный 2 2 2 4 2" xfId="55" xr:uid="{00000000-0005-0000-0000-000033000000}"/>
    <cellStyle name="Обычный 2 2 2 4 2 2" xfId="56" xr:uid="{00000000-0005-0000-0000-000034000000}"/>
    <cellStyle name="Обычный 2 2 2 4 2 3" xfId="57" xr:uid="{00000000-0005-0000-0000-000035000000}"/>
    <cellStyle name="Обычный 2 2 2 4 2 4" xfId="58" xr:uid="{00000000-0005-0000-0000-000036000000}"/>
    <cellStyle name="Обычный 2 2 2 4 3" xfId="59" xr:uid="{00000000-0005-0000-0000-000037000000}"/>
    <cellStyle name="Обычный 2 2 2 4 4" xfId="60" xr:uid="{00000000-0005-0000-0000-000038000000}"/>
    <cellStyle name="Обычный 2 2 2 4 5" xfId="61" xr:uid="{00000000-0005-0000-0000-000039000000}"/>
    <cellStyle name="Обычный 2 2 2 5" xfId="62" xr:uid="{00000000-0005-0000-0000-00003A000000}"/>
    <cellStyle name="Обычный 2 2 3" xfId="63" xr:uid="{00000000-0005-0000-0000-00003B000000}"/>
    <cellStyle name="Обычный 2 2 3 2" xfId="64" xr:uid="{00000000-0005-0000-0000-00003C000000}"/>
    <cellStyle name="Обычный 2 2 3 2 2" xfId="65" xr:uid="{00000000-0005-0000-0000-00003D000000}"/>
    <cellStyle name="Обычный 2 2 3 2 2 2" xfId="66" xr:uid="{00000000-0005-0000-0000-00003E000000}"/>
    <cellStyle name="Обычный 2 2 3 2 2 3" xfId="67" xr:uid="{00000000-0005-0000-0000-00003F000000}"/>
    <cellStyle name="Обычный 2 2 3 2 2 4" xfId="68" xr:uid="{00000000-0005-0000-0000-000040000000}"/>
    <cellStyle name="Обычный 2 2 3 2 3" xfId="69" xr:uid="{00000000-0005-0000-0000-000041000000}"/>
    <cellStyle name="Обычный 2 2 3 2 4" xfId="70" xr:uid="{00000000-0005-0000-0000-000042000000}"/>
    <cellStyle name="Обычный 2 2 3 2 5" xfId="71" xr:uid="{00000000-0005-0000-0000-000043000000}"/>
    <cellStyle name="Обычный 2 2 3 3" xfId="72" xr:uid="{00000000-0005-0000-0000-000044000000}"/>
    <cellStyle name="Обычный 2 2 4" xfId="73" xr:uid="{00000000-0005-0000-0000-000045000000}"/>
    <cellStyle name="Обычный 2 3" xfId="14" xr:uid="{00000000-0005-0000-0000-000046000000}"/>
    <cellStyle name="Обычный 2 3 2" xfId="74" xr:uid="{00000000-0005-0000-0000-000047000000}"/>
    <cellStyle name="Обычный 2 3 2 2" xfId="75" xr:uid="{00000000-0005-0000-0000-000048000000}"/>
    <cellStyle name="Обычный 2 3 3" xfId="76" xr:uid="{00000000-0005-0000-0000-000049000000}"/>
    <cellStyle name="Обычный 2 4" xfId="77" xr:uid="{00000000-0005-0000-0000-00004A000000}"/>
    <cellStyle name="Обычный 2 4 2" xfId="78" xr:uid="{00000000-0005-0000-0000-00004B000000}"/>
    <cellStyle name="Обычный 2 4 2 2" xfId="79" xr:uid="{00000000-0005-0000-0000-00004C000000}"/>
    <cellStyle name="Обычный 2 4 3" xfId="80" xr:uid="{00000000-0005-0000-0000-00004D000000}"/>
    <cellStyle name="Обычный 2 5" xfId="81" xr:uid="{00000000-0005-0000-0000-00004E000000}"/>
    <cellStyle name="Обычный 2 5 2" xfId="82" xr:uid="{00000000-0005-0000-0000-00004F000000}"/>
    <cellStyle name="Обычный 2 5 2 2" xfId="83" xr:uid="{00000000-0005-0000-0000-000050000000}"/>
    <cellStyle name="Обычный 2 5 2 2 2" xfId="84" xr:uid="{00000000-0005-0000-0000-000051000000}"/>
    <cellStyle name="Обычный 2 5 2 2 3" xfId="85" xr:uid="{00000000-0005-0000-0000-000052000000}"/>
    <cellStyle name="Обычный 2 5 2 2 4" xfId="86" xr:uid="{00000000-0005-0000-0000-000053000000}"/>
    <cellStyle name="Обычный 2 5 2 3" xfId="87" xr:uid="{00000000-0005-0000-0000-000054000000}"/>
    <cellStyle name="Обычный 2 5 2 4" xfId="88" xr:uid="{00000000-0005-0000-0000-000055000000}"/>
    <cellStyle name="Обычный 2 5 2 5" xfId="89" xr:uid="{00000000-0005-0000-0000-000056000000}"/>
    <cellStyle name="Обычный 2 5 3" xfId="90" xr:uid="{00000000-0005-0000-0000-000057000000}"/>
    <cellStyle name="Обычный 2 6" xfId="91" xr:uid="{00000000-0005-0000-0000-000058000000}"/>
    <cellStyle name="Обычный 3" xfId="92" xr:uid="{00000000-0005-0000-0000-000059000000}"/>
    <cellStyle name="Обычный 3 2" xfId="93" xr:uid="{00000000-0005-0000-0000-00005A000000}"/>
    <cellStyle name="Обычный 3 2 2" xfId="94" xr:uid="{00000000-0005-0000-0000-00005B000000}"/>
    <cellStyle name="Обычный 3 3" xfId="95" xr:uid="{00000000-0005-0000-0000-00005C000000}"/>
    <cellStyle name="Обычный 3 3 2" xfId="96" xr:uid="{00000000-0005-0000-0000-00005D000000}"/>
    <cellStyle name="Обычный 3 4" xfId="97" xr:uid="{00000000-0005-0000-0000-00005E000000}"/>
    <cellStyle name="Обычный 3_Свод по программе  2008-2009" xfId="98" xr:uid="{00000000-0005-0000-0000-00005F000000}"/>
    <cellStyle name="Обычный 4" xfId="13" xr:uid="{00000000-0005-0000-0000-000060000000}"/>
    <cellStyle name="Обычный 4 2" xfId="99" xr:uid="{00000000-0005-0000-0000-000061000000}"/>
    <cellStyle name="Обычный 4 2 2" xfId="100" xr:uid="{00000000-0005-0000-0000-000062000000}"/>
    <cellStyle name="Обычный 4 2 2 2" xfId="101" xr:uid="{00000000-0005-0000-0000-000063000000}"/>
    <cellStyle name="Обычный 4 2 2 2 2" xfId="102" xr:uid="{00000000-0005-0000-0000-000064000000}"/>
    <cellStyle name="Обычный 4 2 2 2 3" xfId="103" xr:uid="{00000000-0005-0000-0000-000065000000}"/>
    <cellStyle name="Обычный 4 2 2 2 4" xfId="104" xr:uid="{00000000-0005-0000-0000-000066000000}"/>
    <cellStyle name="Обычный 4 2 2 3" xfId="105" xr:uid="{00000000-0005-0000-0000-000067000000}"/>
    <cellStyle name="Обычный 4 2 2 4" xfId="106" xr:uid="{00000000-0005-0000-0000-000068000000}"/>
    <cellStyle name="Обычный 4 2 2 5" xfId="107" xr:uid="{00000000-0005-0000-0000-000069000000}"/>
    <cellStyle name="Обычный 4 2 3" xfId="108" xr:uid="{00000000-0005-0000-0000-00006A000000}"/>
    <cellStyle name="Обычный 4 3" xfId="109" xr:uid="{00000000-0005-0000-0000-00006B000000}"/>
    <cellStyle name="Обычный 4 3 2" xfId="110" xr:uid="{00000000-0005-0000-0000-00006C000000}"/>
    <cellStyle name="Обычный 4 4" xfId="111" xr:uid="{00000000-0005-0000-0000-00006D000000}"/>
    <cellStyle name="Обычный 5" xfId="112" xr:uid="{00000000-0005-0000-0000-00006E000000}"/>
    <cellStyle name="Обычный 5 2" xfId="113" xr:uid="{00000000-0005-0000-0000-00006F000000}"/>
    <cellStyle name="Обычный 5 2 2" xfId="114" xr:uid="{00000000-0005-0000-0000-000070000000}"/>
    <cellStyle name="Обычный 5 2 3" xfId="115" xr:uid="{00000000-0005-0000-0000-000071000000}"/>
    <cellStyle name="Обычный 5 2 4" xfId="116" xr:uid="{00000000-0005-0000-0000-000072000000}"/>
    <cellStyle name="Обычный 5 3" xfId="117" xr:uid="{00000000-0005-0000-0000-000073000000}"/>
    <cellStyle name="Обычный 5 4" xfId="118" xr:uid="{00000000-0005-0000-0000-000074000000}"/>
    <cellStyle name="Обычный 5 5" xfId="119" xr:uid="{00000000-0005-0000-0000-000075000000}"/>
    <cellStyle name="Обычный 6" xfId="120" xr:uid="{00000000-0005-0000-0000-000076000000}"/>
    <cellStyle name="Обычный 6 2" xfId="121" xr:uid="{00000000-0005-0000-0000-000077000000}"/>
    <cellStyle name="Обычный 6 2 2" xfId="122" xr:uid="{00000000-0005-0000-0000-000078000000}"/>
    <cellStyle name="Обычный 6 2 2 2" xfId="123" xr:uid="{00000000-0005-0000-0000-000079000000}"/>
    <cellStyle name="Обычный 6 2 2 3" xfId="124" xr:uid="{00000000-0005-0000-0000-00007A000000}"/>
    <cellStyle name="Обычный 6 2 2 4" xfId="125" xr:uid="{00000000-0005-0000-0000-00007B000000}"/>
    <cellStyle name="Обычный 6 2 3" xfId="126" xr:uid="{00000000-0005-0000-0000-00007C000000}"/>
    <cellStyle name="Обычный 6 2 4" xfId="127" xr:uid="{00000000-0005-0000-0000-00007D000000}"/>
    <cellStyle name="Обычный 6 2 5" xfId="128" xr:uid="{00000000-0005-0000-0000-00007E000000}"/>
    <cellStyle name="Обычный 6 3" xfId="129" xr:uid="{00000000-0005-0000-0000-00007F000000}"/>
    <cellStyle name="Обычный 6 3 2" xfId="130" xr:uid="{00000000-0005-0000-0000-000080000000}"/>
    <cellStyle name="Обычный 6 3 3" xfId="131" xr:uid="{00000000-0005-0000-0000-000081000000}"/>
    <cellStyle name="Обычный 6 3 4" xfId="132" xr:uid="{00000000-0005-0000-0000-000082000000}"/>
    <cellStyle name="Обычный 6 4" xfId="133" xr:uid="{00000000-0005-0000-0000-000083000000}"/>
    <cellStyle name="Обычный 6 5" xfId="134" xr:uid="{00000000-0005-0000-0000-000084000000}"/>
    <cellStyle name="Обычный 6 6" xfId="135" xr:uid="{00000000-0005-0000-0000-000085000000}"/>
    <cellStyle name="Обычный 7" xfId="136" xr:uid="{00000000-0005-0000-0000-000086000000}"/>
    <cellStyle name="Обычный 8" xfId="137" xr:uid="{00000000-0005-0000-0000-000087000000}"/>
    <cellStyle name="Обычный 9" xfId="138" xr:uid="{00000000-0005-0000-0000-000088000000}"/>
    <cellStyle name="Обычный_Лист1" xfId="215" xr:uid="{00000000-0005-0000-0000-000089000000}"/>
    <cellStyle name="Обычный_Лист4" xfId="249" xr:uid="{00000000-0005-0000-0000-00008A000000}"/>
    <cellStyle name="Процентный 2" xfId="139" xr:uid="{00000000-0005-0000-0000-00008B000000}"/>
    <cellStyle name="Процентный 2 2" xfId="140" xr:uid="{00000000-0005-0000-0000-00008C000000}"/>
    <cellStyle name="Процентный 2 3" xfId="141" xr:uid="{00000000-0005-0000-0000-00008D000000}"/>
    <cellStyle name="Процентный 2 4" xfId="142" xr:uid="{00000000-0005-0000-0000-00008E000000}"/>
    <cellStyle name="Финансовый" xfId="214" builtinId="3"/>
    <cellStyle name="Финансовый 2" xfId="143" xr:uid="{00000000-0005-0000-0000-000090000000}"/>
    <cellStyle name="Финансовый 2 2" xfId="144" xr:uid="{00000000-0005-0000-0000-000091000000}"/>
    <cellStyle name="Финансовый 2 2 2" xfId="145" xr:uid="{00000000-0005-0000-0000-000092000000}"/>
    <cellStyle name="Финансовый 2 2 2 2" xfId="2" xr:uid="{00000000-0005-0000-0000-000093000000}"/>
    <cellStyle name="Финансовый 2 2 2 2 2" xfId="216" xr:uid="{00000000-0005-0000-0000-000094000000}"/>
    <cellStyle name="Финансовый 2 2 2 3" xfId="146" xr:uid="{00000000-0005-0000-0000-000095000000}"/>
    <cellStyle name="Финансовый 2 2 2 3 2" xfId="220" xr:uid="{00000000-0005-0000-0000-000096000000}"/>
    <cellStyle name="Финансовый 2 2 2 4" xfId="147" xr:uid="{00000000-0005-0000-0000-000097000000}"/>
    <cellStyle name="Финансовый 2 2 2 5" xfId="219" xr:uid="{00000000-0005-0000-0000-000098000000}"/>
    <cellStyle name="Финансовый 2 2 3" xfId="148" xr:uid="{00000000-0005-0000-0000-000099000000}"/>
    <cellStyle name="Финансовый 2 2 3 2" xfId="221" xr:uid="{00000000-0005-0000-0000-00009A000000}"/>
    <cellStyle name="Финансовый 2 2 4" xfId="149" xr:uid="{00000000-0005-0000-0000-00009B000000}"/>
    <cellStyle name="Финансовый 2 2 4 2" xfId="222" xr:uid="{00000000-0005-0000-0000-00009C000000}"/>
    <cellStyle name="Финансовый 2 2 5" xfId="150" xr:uid="{00000000-0005-0000-0000-00009D000000}"/>
    <cellStyle name="Финансовый 2 2 6" xfId="218" xr:uid="{00000000-0005-0000-0000-00009E000000}"/>
    <cellStyle name="Финансовый 2 3" xfId="151" xr:uid="{00000000-0005-0000-0000-00009F000000}"/>
    <cellStyle name="Финансовый 2 3 2" xfId="152" xr:uid="{00000000-0005-0000-0000-0000A0000000}"/>
    <cellStyle name="Финансовый 2 3 2 2" xfId="153" xr:uid="{00000000-0005-0000-0000-0000A1000000}"/>
    <cellStyle name="Финансовый 2 3 2 3" xfId="154" xr:uid="{00000000-0005-0000-0000-0000A2000000}"/>
    <cellStyle name="Финансовый 2 3 2 4" xfId="155" xr:uid="{00000000-0005-0000-0000-0000A3000000}"/>
    <cellStyle name="Финансовый 2 3 3" xfId="156" xr:uid="{00000000-0005-0000-0000-0000A4000000}"/>
    <cellStyle name="Финансовый 2 3 4" xfId="157" xr:uid="{00000000-0005-0000-0000-0000A5000000}"/>
    <cellStyle name="Финансовый 2 3 5" xfId="158" xr:uid="{00000000-0005-0000-0000-0000A6000000}"/>
    <cellStyle name="Финансовый 2 4" xfId="159" xr:uid="{00000000-0005-0000-0000-0000A7000000}"/>
    <cellStyle name="Финансовый 2 4 2" xfId="160" xr:uid="{00000000-0005-0000-0000-0000A8000000}"/>
    <cellStyle name="Финансовый 2 4 2 2" xfId="224" xr:uid="{00000000-0005-0000-0000-0000A9000000}"/>
    <cellStyle name="Финансовый 2 4 3" xfId="161" xr:uid="{00000000-0005-0000-0000-0000AA000000}"/>
    <cellStyle name="Финансовый 2 4 3 2" xfId="225" xr:uid="{00000000-0005-0000-0000-0000AB000000}"/>
    <cellStyle name="Финансовый 2 4 4" xfId="162" xr:uid="{00000000-0005-0000-0000-0000AC000000}"/>
    <cellStyle name="Финансовый 2 4 5" xfId="223" xr:uid="{00000000-0005-0000-0000-0000AD000000}"/>
    <cellStyle name="Финансовый 2 5" xfId="163" xr:uid="{00000000-0005-0000-0000-0000AE000000}"/>
    <cellStyle name="Финансовый 2 5 2" xfId="226" xr:uid="{00000000-0005-0000-0000-0000AF000000}"/>
    <cellStyle name="Финансовый 2 6" xfId="164" xr:uid="{00000000-0005-0000-0000-0000B0000000}"/>
    <cellStyle name="Финансовый 2 6 2" xfId="227" xr:uid="{00000000-0005-0000-0000-0000B1000000}"/>
    <cellStyle name="Финансовый 2 7" xfId="165" xr:uid="{00000000-0005-0000-0000-0000B2000000}"/>
    <cellStyle name="Финансовый 2 8" xfId="217" xr:uid="{00000000-0005-0000-0000-0000B3000000}"/>
    <cellStyle name="Финансовый 3" xfId="166" xr:uid="{00000000-0005-0000-0000-0000B4000000}"/>
    <cellStyle name="Финансовый 3 2" xfId="167" xr:uid="{00000000-0005-0000-0000-0000B5000000}"/>
    <cellStyle name="Финансовый 3 2 2" xfId="168" xr:uid="{00000000-0005-0000-0000-0000B6000000}"/>
    <cellStyle name="Финансовый 3 2 2 2" xfId="169" xr:uid="{00000000-0005-0000-0000-0000B7000000}"/>
    <cellStyle name="Финансовый 3 2 2 3" xfId="170" xr:uid="{00000000-0005-0000-0000-0000B8000000}"/>
    <cellStyle name="Финансовый 3 2 2 4" xfId="171" xr:uid="{00000000-0005-0000-0000-0000B9000000}"/>
    <cellStyle name="Финансовый 3 2 3" xfId="172" xr:uid="{00000000-0005-0000-0000-0000BA000000}"/>
    <cellStyle name="Финансовый 3 2 4" xfId="173" xr:uid="{00000000-0005-0000-0000-0000BB000000}"/>
    <cellStyle name="Финансовый 3 2 5" xfId="174" xr:uid="{00000000-0005-0000-0000-0000BC000000}"/>
    <cellStyle name="Финансовый 3 3" xfId="175" xr:uid="{00000000-0005-0000-0000-0000BD000000}"/>
    <cellStyle name="Финансовый 3 3 2" xfId="176" xr:uid="{00000000-0005-0000-0000-0000BE000000}"/>
    <cellStyle name="Финансовый 3 3 2 2" xfId="230" xr:uid="{00000000-0005-0000-0000-0000BF000000}"/>
    <cellStyle name="Финансовый 3 3 3" xfId="177" xr:uid="{00000000-0005-0000-0000-0000C0000000}"/>
    <cellStyle name="Финансовый 3 3 3 2" xfId="231" xr:uid="{00000000-0005-0000-0000-0000C1000000}"/>
    <cellStyle name="Финансовый 3 3 4" xfId="178" xr:uid="{00000000-0005-0000-0000-0000C2000000}"/>
    <cellStyle name="Финансовый 3 3 5" xfId="229" xr:uid="{00000000-0005-0000-0000-0000C3000000}"/>
    <cellStyle name="Финансовый 3 4" xfId="179" xr:uid="{00000000-0005-0000-0000-0000C4000000}"/>
    <cellStyle name="Финансовый 3 4 2" xfId="232" xr:uid="{00000000-0005-0000-0000-0000C5000000}"/>
    <cellStyle name="Финансовый 3 5" xfId="180" xr:uid="{00000000-0005-0000-0000-0000C6000000}"/>
    <cellStyle name="Финансовый 3 5 2" xfId="233" xr:uid="{00000000-0005-0000-0000-0000C7000000}"/>
    <cellStyle name="Финансовый 3 6" xfId="181" xr:uid="{00000000-0005-0000-0000-0000C8000000}"/>
    <cellStyle name="Финансовый 3 7" xfId="228" xr:uid="{00000000-0005-0000-0000-0000C9000000}"/>
    <cellStyle name="Финансовый 4" xfId="182" xr:uid="{00000000-0005-0000-0000-0000CA000000}"/>
    <cellStyle name="Финансовый 4 2" xfId="183" xr:uid="{00000000-0005-0000-0000-0000CB000000}"/>
    <cellStyle name="Финансовый 4 2 2" xfId="184" xr:uid="{00000000-0005-0000-0000-0000CC000000}"/>
    <cellStyle name="Финансовый 4 2 2 2" xfId="185" xr:uid="{00000000-0005-0000-0000-0000CD000000}"/>
    <cellStyle name="Финансовый 4 2 2 2 2" xfId="235" xr:uid="{00000000-0005-0000-0000-0000CE000000}"/>
    <cellStyle name="Финансовый 4 2 2 3" xfId="186" xr:uid="{00000000-0005-0000-0000-0000CF000000}"/>
    <cellStyle name="Финансовый 4 2 2 3 2" xfId="236" xr:uid="{00000000-0005-0000-0000-0000D0000000}"/>
    <cellStyle name="Финансовый 4 2 2 4" xfId="187" xr:uid="{00000000-0005-0000-0000-0000D1000000}"/>
    <cellStyle name="Финансовый 4 2 2 5" xfId="234" xr:uid="{00000000-0005-0000-0000-0000D2000000}"/>
    <cellStyle name="Финансовый 4 2 3" xfId="188" xr:uid="{00000000-0005-0000-0000-0000D3000000}"/>
    <cellStyle name="Финансовый 4 2 3 2" xfId="189" xr:uid="{00000000-0005-0000-0000-0000D4000000}"/>
    <cellStyle name="Финансовый 4 2 3 3" xfId="190" xr:uid="{00000000-0005-0000-0000-0000D5000000}"/>
    <cellStyle name="Финансовый 4 2 3 4" xfId="191" xr:uid="{00000000-0005-0000-0000-0000D6000000}"/>
    <cellStyle name="Финансовый 4 2 4" xfId="192" xr:uid="{00000000-0005-0000-0000-0000D7000000}"/>
    <cellStyle name="Финансовый 4 2 5" xfId="193" xr:uid="{00000000-0005-0000-0000-0000D8000000}"/>
    <cellStyle name="Финансовый 4 2 6" xfId="194" xr:uid="{00000000-0005-0000-0000-0000D9000000}"/>
    <cellStyle name="Финансовый 4 3" xfId="195" xr:uid="{00000000-0005-0000-0000-0000DA000000}"/>
    <cellStyle name="Финансовый 4 4" xfId="196" xr:uid="{00000000-0005-0000-0000-0000DB000000}"/>
    <cellStyle name="Финансовый 4 5" xfId="197" xr:uid="{00000000-0005-0000-0000-0000DC000000}"/>
    <cellStyle name="Финансовый 5" xfId="198" xr:uid="{00000000-0005-0000-0000-0000DD000000}"/>
    <cellStyle name="Финансовый 5 2" xfId="199" xr:uid="{00000000-0005-0000-0000-0000DE000000}"/>
    <cellStyle name="Финансовый 5 2 2" xfId="238" xr:uid="{00000000-0005-0000-0000-0000DF000000}"/>
    <cellStyle name="Финансовый 5 3" xfId="200" xr:uid="{00000000-0005-0000-0000-0000E0000000}"/>
    <cellStyle name="Финансовый 5 3 2" xfId="239" xr:uid="{00000000-0005-0000-0000-0000E1000000}"/>
    <cellStyle name="Финансовый 5 4" xfId="201" xr:uid="{00000000-0005-0000-0000-0000E2000000}"/>
    <cellStyle name="Финансовый 5 5" xfId="237" xr:uid="{00000000-0005-0000-0000-0000E3000000}"/>
    <cellStyle name="Финансовый 6" xfId="202" xr:uid="{00000000-0005-0000-0000-0000E4000000}"/>
    <cellStyle name="Финансовый 6 2" xfId="203" xr:uid="{00000000-0005-0000-0000-0000E5000000}"/>
    <cellStyle name="Финансовый 6 2 2" xfId="204" xr:uid="{00000000-0005-0000-0000-0000E6000000}"/>
    <cellStyle name="Финансовый 6 2 2 2" xfId="242" xr:uid="{00000000-0005-0000-0000-0000E7000000}"/>
    <cellStyle name="Финансовый 6 2 3" xfId="205" xr:uid="{00000000-0005-0000-0000-0000E8000000}"/>
    <cellStyle name="Финансовый 6 2 3 2" xfId="243" xr:uid="{00000000-0005-0000-0000-0000E9000000}"/>
    <cellStyle name="Финансовый 6 2 4" xfId="206" xr:uid="{00000000-0005-0000-0000-0000EA000000}"/>
    <cellStyle name="Финансовый 6 2 5" xfId="241" xr:uid="{00000000-0005-0000-0000-0000EB000000}"/>
    <cellStyle name="Финансовый 6 3" xfId="207" xr:uid="{00000000-0005-0000-0000-0000EC000000}"/>
    <cellStyle name="Финансовый 6 3 2" xfId="244" xr:uid="{00000000-0005-0000-0000-0000ED000000}"/>
    <cellStyle name="Финансовый 6 4" xfId="208" xr:uid="{00000000-0005-0000-0000-0000EE000000}"/>
    <cellStyle name="Финансовый 6 4 2" xfId="245" xr:uid="{00000000-0005-0000-0000-0000EF000000}"/>
    <cellStyle name="Финансовый 6 5" xfId="209" xr:uid="{00000000-0005-0000-0000-0000F0000000}"/>
    <cellStyle name="Финансовый 6 6" xfId="240" xr:uid="{00000000-0005-0000-0000-0000F1000000}"/>
    <cellStyle name="Финансовый 7" xfId="210" xr:uid="{00000000-0005-0000-0000-0000F2000000}"/>
    <cellStyle name="Финансовый 7 2" xfId="211" xr:uid="{00000000-0005-0000-0000-0000F3000000}"/>
    <cellStyle name="Финансовый 7 2 2" xfId="247" xr:uid="{00000000-0005-0000-0000-0000F4000000}"/>
    <cellStyle name="Финансовый 7 3" xfId="212" xr:uid="{00000000-0005-0000-0000-0000F5000000}"/>
    <cellStyle name="Финансовый 7 3 2" xfId="248" xr:uid="{00000000-0005-0000-0000-0000F6000000}"/>
    <cellStyle name="Финансовый 7 4" xfId="213" xr:uid="{00000000-0005-0000-0000-0000F7000000}"/>
    <cellStyle name="Финансовый 7 5" xfId="246" xr:uid="{00000000-0005-0000-0000-0000F8000000}"/>
    <cellStyle name="Финансовый 8" xfId="8" xr:uid="{00000000-0005-0000-0000-0000F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8696"/>
  <sheetViews>
    <sheetView tabSelected="1" view="pageBreakPreview" zoomScale="70" zoomScaleNormal="70" zoomScaleSheetLayoutView="70" workbookViewId="0">
      <pane xSplit="1" ySplit="7" topLeftCell="B3717" activePane="bottomRight" state="frozen"/>
      <selection activeCell="E682" sqref="E682"/>
      <selection pane="topRight" activeCell="E682" sqref="E682"/>
      <selection pane="bottomLeft" activeCell="E682" sqref="E682"/>
      <selection pane="bottomRight" activeCell="B3720" sqref="B3720"/>
    </sheetView>
  </sheetViews>
  <sheetFormatPr defaultRowHeight="12.75" x14ac:dyDescent="0.25"/>
  <cols>
    <col min="1" max="1" width="70" style="18" customWidth="1"/>
    <col min="2" max="2" width="41.85546875" style="40" customWidth="1"/>
    <col min="3" max="3" width="16" style="29" customWidth="1"/>
    <col min="4" max="4" width="21.5703125" style="29" customWidth="1"/>
    <col min="5" max="5" width="18" style="21" customWidth="1"/>
    <col min="6" max="6" width="12" style="21" customWidth="1"/>
    <col min="7" max="7" width="23" style="21" customWidth="1"/>
    <col min="8" max="8" width="18.28515625" style="21" customWidth="1"/>
    <col min="9" max="9" width="18.85546875" style="52" customWidth="1"/>
    <col min="10" max="10" width="17.140625" style="57" customWidth="1"/>
    <col min="11" max="11" width="11.7109375" style="27" bestFit="1" customWidth="1"/>
    <col min="12" max="20" width="9.140625" style="27"/>
    <col min="21" max="16384" width="9.140625" style="24"/>
  </cols>
  <sheetData>
    <row r="1" spans="1:82" ht="91.5" customHeight="1" x14ac:dyDescent="0.2">
      <c r="A1" s="19"/>
      <c r="B1" s="19"/>
      <c r="C1" s="20"/>
      <c r="D1" s="20"/>
      <c r="E1" s="20"/>
      <c r="F1" s="20"/>
      <c r="G1" s="20"/>
      <c r="H1" s="20"/>
      <c r="I1" s="213" t="s">
        <v>183</v>
      </c>
      <c r="J1" s="213"/>
    </row>
    <row r="2" spans="1:82" ht="54" customHeight="1" x14ac:dyDescent="0.25">
      <c r="A2" s="225" t="s">
        <v>21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82" ht="27" customHeight="1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54"/>
      <c r="L3" s="54"/>
      <c r="M3" s="54"/>
      <c r="N3" s="54"/>
      <c r="O3" s="54"/>
      <c r="P3" s="54"/>
      <c r="Q3" s="54"/>
      <c r="R3" s="54"/>
      <c r="S3" s="54"/>
      <c r="T3" s="54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</row>
    <row r="4" spans="1:82" ht="18" customHeight="1" x14ac:dyDescent="0.25">
      <c r="A4" s="222" t="s">
        <v>0</v>
      </c>
      <c r="B4" s="226" t="s">
        <v>63</v>
      </c>
      <c r="C4" s="216" t="s">
        <v>1</v>
      </c>
      <c r="D4" s="215" t="s">
        <v>2</v>
      </c>
      <c r="E4" s="215"/>
      <c r="F4" s="215"/>
      <c r="G4" s="215"/>
      <c r="H4" s="215"/>
      <c r="I4" s="219" t="s">
        <v>49</v>
      </c>
      <c r="J4" s="221" t="s">
        <v>8</v>
      </c>
    </row>
    <row r="5" spans="1:82" ht="19.5" customHeight="1" x14ac:dyDescent="0.25">
      <c r="A5" s="222"/>
      <c r="B5" s="227"/>
      <c r="C5" s="216"/>
      <c r="D5" s="217" t="s">
        <v>182</v>
      </c>
      <c r="E5" s="216" t="s">
        <v>3</v>
      </c>
      <c r="F5" s="216"/>
      <c r="G5" s="216"/>
      <c r="H5" s="216"/>
      <c r="I5" s="219"/>
      <c r="J5" s="221"/>
    </row>
    <row r="6" spans="1:82" ht="90" customHeight="1" x14ac:dyDescent="0.25">
      <c r="A6" s="223"/>
      <c r="B6" s="228"/>
      <c r="C6" s="224"/>
      <c r="D6" s="218"/>
      <c r="E6" s="26" t="s">
        <v>4</v>
      </c>
      <c r="F6" s="26" t="s">
        <v>5</v>
      </c>
      <c r="G6" s="26" t="s">
        <v>6</v>
      </c>
      <c r="H6" s="26" t="s">
        <v>7</v>
      </c>
      <c r="I6" s="220"/>
      <c r="J6" s="221"/>
    </row>
    <row r="7" spans="1:82" s="27" customFormat="1" x14ac:dyDescent="0.25">
      <c r="A7" s="30">
        <v>1</v>
      </c>
      <c r="B7" s="39">
        <v>2</v>
      </c>
      <c r="C7" s="30">
        <v>3</v>
      </c>
      <c r="D7" s="31">
        <v>4</v>
      </c>
      <c r="E7" s="30">
        <v>5</v>
      </c>
      <c r="F7" s="30">
        <v>6</v>
      </c>
      <c r="G7" s="30">
        <v>7</v>
      </c>
      <c r="H7" s="30">
        <v>8</v>
      </c>
      <c r="I7" s="51">
        <v>9</v>
      </c>
      <c r="J7" s="56">
        <v>10</v>
      </c>
    </row>
    <row r="8" spans="1:82" s="23" customFormat="1" ht="18" customHeight="1" x14ac:dyDescent="0.25">
      <c r="A8" s="74" t="s">
        <v>186</v>
      </c>
      <c r="B8" s="67" t="s">
        <v>62</v>
      </c>
      <c r="C8" s="79">
        <f>J8+I8-E8</f>
        <v>3836.5484699999997</v>
      </c>
      <c r="D8" s="79">
        <f t="shared" ref="D8:D62" si="0">E8</f>
        <v>296.00434999999999</v>
      </c>
      <c r="E8" s="76">
        <v>296.00434999999999</v>
      </c>
      <c r="F8" s="22">
        <v>0</v>
      </c>
      <c r="G8" s="90">
        <v>0</v>
      </c>
      <c r="H8" s="22">
        <v>0</v>
      </c>
      <c r="I8" s="81"/>
      <c r="J8" s="200">
        <v>4132.5528199999999</v>
      </c>
    </row>
    <row r="9" spans="1:82" s="23" customFormat="1" ht="18" customHeight="1" x14ac:dyDescent="0.25">
      <c r="A9" s="74" t="s">
        <v>187</v>
      </c>
      <c r="B9" s="66" t="s">
        <v>62</v>
      </c>
      <c r="C9" s="79">
        <f t="shared" ref="C9:C14" si="1">J9+I9-E9</f>
        <v>2870.3632499999999</v>
      </c>
      <c r="D9" s="79">
        <f t="shared" si="0"/>
        <v>161.78455</v>
      </c>
      <c r="E9" s="76">
        <v>161.78455</v>
      </c>
      <c r="F9" s="22">
        <v>0</v>
      </c>
      <c r="G9" s="90">
        <v>0</v>
      </c>
      <c r="H9" s="22">
        <v>0</v>
      </c>
      <c r="I9" s="81"/>
      <c r="J9" s="200">
        <v>3032.1477999999997</v>
      </c>
    </row>
    <row r="10" spans="1:82" s="23" customFormat="1" ht="18" customHeight="1" x14ac:dyDescent="0.25">
      <c r="A10" s="74" t="s">
        <v>188</v>
      </c>
      <c r="B10" s="66" t="s">
        <v>62</v>
      </c>
      <c r="C10" s="79">
        <f t="shared" si="1"/>
        <v>1771.63327</v>
      </c>
      <c r="D10" s="79">
        <f t="shared" si="0"/>
        <v>89.603800000000007</v>
      </c>
      <c r="E10" s="76">
        <v>89.603800000000007</v>
      </c>
      <c r="F10" s="22">
        <v>0</v>
      </c>
      <c r="G10" s="90">
        <v>0</v>
      </c>
      <c r="H10" s="22">
        <v>0</v>
      </c>
      <c r="I10" s="81"/>
      <c r="J10" s="200">
        <v>1861.2370700000001</v>
      </c>
    </row>
    <row r="11" spans="1:82" s="23" customFormat="1" ht="18" customHeight="1" x14ac:dyDescent="0.25">
      <c r="A11" s="74" t="s">
        <v>3507</v>
      </c>
      <c r="B11" s="66" t="s">
        <v>62</v>
      </c>
      <c r="C11" s="79">
        <f t="shared" si="1"/>
        <v>1024.2424400000002</v>
      </c>
      <c r="D11" s="79">
        <f t="shared" si="0"/>
        <v>98.091679999999997</v>
      </c>
      <c r="E11" s="76">
        <v>98.091679999999997</v>
      </c>
      <c r="F11" s="22">
        <v>0</v>
      </c>
      <c r="G11" s="90">
        <v>0</v>
      </c>
      <c r="H11" s="22">
        <v>0</v>
      </c>
      <c r="I11" s="81"/>
      <c r="J11" s="200">
        <v>1122.3341200000002</v>
      </c>
      <c r="K11" s="196"/>
    </row>
    <row r="12" spans="1:82" s="23" customFormat="1" ht="18" customHeight="1" x14ac:dyDescent="0.25">
      <c r="A12" s="74" t="s">
        <v>3508</v>
      </c>
      <c r="B12" s="66" t="s">
        <v>62</v>
      </c>
      <c r="C12" s="79">
        <f t="shared" si="1"/>
        <v>572.04189999999994</v>
      </c>
      <c r="D12" s="79">
        <f t="shared" si="0"/>
        <v>117.27097000000001</v>
      </c>
      <c r="E12" s="76">
        <v>117.27097000000001</v>
      </c>
      <c r="F12" s="22">
        <v>0</v>
      </c>
      <c r="G12" s="90">
        <v>0</v>
      </c>
      <c r="H12" s="22">
        <v>0</v>
      </c>
      <c r="I12" s="81"/>
      <c r="J12" s="200">
        <v>689.31286999999998</v>
      </c>
      <c r="K12" s="196"/>
    </row>
    <row r="13" spans="1:82" s="23" customFormat="1" ht="18" customHeight="1" x14ac:dyDescent="0.25">
      <c r="A13" s="74" t="s">
        <v>3509</v>
      </c>
      <c r="B13" s="66" t="s">
        <v>62</v>
      </c>
      <c r="C13" s="79">
        <f t="shared" si="1"/>
        <v>2299.4354800000001</v>
      </c>
      <c r="D13" s="79">
        <f t="shared" si="0"/>
        <v>162.31245999999999</v>
      </c>
      <c r="E13" s="76">
        <v>162.31245999999999</v>
      </c>
      <c r="F13" s="22">
        <v>0</v>
      </c>
      <c r="G13" s="90">
        <v>0</v>
      </c>
      <c r="H13" s="22">
        <v>0</v>
      </c>
      <c r="I13" s="81">
        <v>1565.97</v>
      </c>
      <c r="J13" s="200">
        <v>895.77793999999994</v>
      </c>
      <c r="K13" s="196"/>
    </row>
    <row r="14" spans="1:82" s="23" customFormat="1" ht="18" customHeight="1" x14ac:dyDescent="0.25">
      <c r="A14" s="74" t="s">
        <v>3510</v>
      </c>
      <c r="B14" s="66" t="s">
        <v>62</v>
      </c>
      <c r="C14" s="79">
        <f t="shared" si="1"/>
        <v>2904.7975099999999</v>
      </c>
      <c r="D14" s="79">
        <f t="shared" si="0"/>
        <v>201.31295</v>
      </c>
      <c r="E14" s="76">
        <v>201.31295</v>
      </c>
      <c r="F14" s="22">
        <v>0</v>
      </c>
      <c r="G14" s="90">
        <v>0</v>
      </c>
      <c r="H14" s="22">
        <v>0</v>
      </c>
      <c r="I14" s="81"/>
      <c r="J14" s="200">
        <v>3106.1104599999999</v>
      </c>
      <c r="K14" s="196"/>
    </row>
    <row r="15" spans="1:82" s="23" customFormat="1" ht="18" customHeight="1" x14ac:dyDescent="0.25">
      <c r="A15" s="74" t="s">
        <v>3511</v>
      </c>
      <c r="B15" s="66" t="s">
        <v>62</v>
      </c>
      <c r="C15" s="79">
        <f t="shared" ref="C15:C64" si="2">J15+I15-E15</f>
        <v>3405.7587899999999</v>
      </c>
      <c r="D15" s="80">
        <v>0</v>
      </c>
      <c r="E15" s="76">
        <v>227.68460000000002</v>
      </c>
      <c r="F15" s="22">
        <v>0</v>
      </c>
      <c r="G15" s="90">
        <v>0</v>
      </c>
      <c r="H15" s="22">
        <v>0</v>
      </c>
      <c r="I15" s="81"/>
      <c r="J15" s="200">
        <v>3633.4433899999999</v>
      </c>
      <c r="K15" s="196"/>
    </row>
    <row r="16" spans="1:82" s="23" customFormat="1" ht="18" customHeight="1" x14ac:dyDescent="0.25">
      <c r="A16" s="74" t="s">
        <v>3512</v>
      </c>
      <c r="B16" s="66" t="s">
        <v>62</v>
      </c>
      <c r="C16" s="79">
        <f t="shared" si="2"/>
        <v>1679.3211200000001</v>
      </c>
      <c r="D16" s="79">
        <f t="shared" si="0"/>
        <v>182.32170000000002</v>
      </c>
      <c r="E16" s="76">
        <v>182.32170000000002</v>
      </c>
      <c r="F16" s="22">
        <v>0</v>
      </c>
      <c r="G16" s="90">
        <v>0</v>
      </c>
      <c r="H16" s="22">
        <v>0</v>
      </c>
      <c r="I16" s="81">
        <v>445.44</v>
      </c>
      <c r="J16" s="200">
        <v>1416.20282</v>
      </c>
      <c r="K16" s="196"/>
    </row>
    <row r="17" spans="1:11" s="23" customFormat="1" ht="18" customHeight="1" x14ac:dyDescent="0.25">
      <c r="A17" s="74" t="s">
        <v>189</v>
      </c>
      <c r="B17" s="66" t="s">
        <v>62</v>
      </c>
      <c r="C17" s="79">
        <f t="shared" si="2"/>
        <v>3091.3999999999996</v>
      </c>
      <c r="D17" s="79">
        <f t="shared" si="0"/>
        <v>197.04864999999998</v>
      </c>
      <c r="E17" s="76">
        <v>197.04864999999998</v>
      </c>
      <c r="F17" s="22">
        <v>0</v>
      </c>
      <c r="G17" s="90">
        <v>0</v>
      </c>
      <c r="H17" s="22">
        <v>0</v>
      </c>
      <c r="I17" s="81"/>
      <c r="J17" s="200">
        <v>3288.4486499999998</v>
      </c>
      <c r="K17" s="196"/>
    </row>
    <row r="18" spans="1:11" s="23" customFormat="1" ht="18" customHeight="1" x14ac:dyDescent="0.25">
      <c r="A18" s="74" t="s">
        <v>190</v>
      </c>
      <c r="B18" s="66" t="s">
        <v>62</v>
      </c>
      <c r="C18" s="79">
        <f t="shared" si="2"/>
        <v>3271.8067999999998</v>
      </c>
      <c r="D18" s="79">
        <f t="shared" si="0"/>
        <v>204.48774</v>
      </c>
      <c r="E18" s="76">
        <v>204.48774</v>
      </c>
      <c r="F18" s="22">
        <v>0</v>
      </c>
      <c r="G18" s="90">
        <v>0</v>
      </c>
      <c r="H18" s="22">
        <v>0</v>
      </c>
      <c r="I18" s="81"/>
      <c r="J18" s="200">
        <v>3476.2945399999999</v>
      </c>
      <c r="K18" s="196"/>
    </row>
    <row r="19" spans="1:11" s="23" customFormat="1" ht="18" customHeight="1" x14ac:dyDescent="0.25">
      <c r="A19" s="74" t="s">
        <v>191</v>
      </c>
      <c r="B19" s="66" t="s">
        <v>62</v>
      </c>
      <c r="C19" s="79">
        <f t="shared" si="2"/>
        <v>3216.9992599999996</v>
      </c>
      <c r="D19" s="79">
        <f t="shared" si="0"/>
        <v>220.03279000000001</v>
      </c>
      <c r="E19" s="76">
        <v>220.03279000000001</v>
      </c>
      <c r="F19" s="22">
        <v>0</v>
      </c>
      <c r="G19" s="90">
        <v>0</v>
      </c>
      <c r="H19" s="22">
        <v>0</v>
      </c>
      <c r="I19" s="81"/>
      <c r="J19" s="200">
        <v>3437.0320499999998</v>
      </c>
      <c r="K19" s="196"/>
    </row>
    <row r="20" spans="1:11" s="23" customFormat="1" ht="18" customHeight="1" x14ac:dyDescent="0.25">
      <c r="A20" s="74" t="s">
        <v>192</v>
      </c>
      <c r="B20" s="66" t="s">
        <v>62</v>
      </c>
      <c r="C20" s="79">
        <f t="shared" si="2"/>
        <v>2754.8645200000001</v>
      </c>
      <c r="D20" s="79">
        <f t="shared" si="0"/>
        <v>179.72120000000001</v>
      </c>
      <c r="E20" s="76">
        <v>179.72120000000001</v>
      </c>
      <c r="F20" s="22">
        <v>0</v>
      </c>
      <c r="G20" s="90">
        <v>0</v>
      </c>
      <c r="H20" s="22">
        <v>0</v>
      </c>
      <c r="I20" s="81"/>
      <c r="J20" s="200">
        <v>2934.58572</v>
      </c>
    </row>
    <row r="21" spans="1:11" s="23" customFormat="1" ht="18" customHeight="1" x14ac:dyDescent="0.25">
      <c r="A21" s="74" t="s">
        <v>193</v>
      </c>
      <c r="B21" s="66" t="s">
        <v>62</v>
      </c>
      <c r="C21" s="79">
        <f t="shared" si="2"/>
        <v>1936.94678</v>
      </c>
      <c r="D21" s="79">
        <f t="shared" si="0"/>
        <v>97.749399999999994</v>
      </c>
      <c r="E21" s="76">
        <v>97.749399999999994</v>
      </c>
      <c r="F21" s="22">
        <v>0</v>
      </c>
      <c r="G21" s="90">
        <v>0</v>
      </c>
      <c r="H21" s="22">
        <v>0</v>
      </c>
      <c r="I21" s="81"/>
      <c r="J21" s="200">
        <v>2034.6961799999999</v>
      </c>
    </row>
    <row r="22" spans="1:11" s="23" customFormat="1" ht="18" customHeight="1" x14ac:dyDescent="0.25">
      <c r="A22" s="74" t="s">
        <v>194</v>
      </c>
      <c r="B22" s="66" t="s">
        <v>62</v>
      </c>
      <c r="C22" s="79">
        <f t="shared" si="2"/>
        <v>1510.3523299999999</v>
      </c>
      <c r="D22" s="79">
        <f t="shared" si="0"/>
        <v>90.445359999999994</v>
      </c>
      <c r="E22" s="76">
        <v>90.445359999999994</v>
      </c>
      <c r="F22" s="22">
        <v>0</v>
      </c>
      <c r="G22" s="90">
        <v>0</v>
      </c>
      <c r="H22" s="22">
        <v>0</v>
      </c>
      <c r="I22" s="81"/>
      <c r="J22" s="200">
        <v>1600.7976899999999</v>
      </c>
    </row>
    <row r="23" spans="1:11" s="23" customFormat="1" ht="18" customHeight="1" x14ac:dyDescent="0.25">
      <c r="A23" s="74" t="s">
        <v>3513</v>
      </c>
      <c r="B23" s="66" t="s">
        <v>62</v>
      </c>
      <c r="C23" s="79">
        <f t="shared" si="2"/>
        <v>3169.3322400000002</v>
      </c>
      <c r="D23" s="79">
        <f t="shared" si="0"/>
        <v>168.40690000000001</v>
      </c>
      <c r="E23" s="76">
        <v>168.40690000000001</v>
      </c>
      <c r="F23" s="22">
        <v>0</v>
      </c>
      <c r="G23" s="90">
        <v>0</v>
      </c>
      <c r="H23" s="22">
        <v>0</v>
      </c>
      <c r="I23" s="81"/>
      <c r="J23" s="200">
        <v>3337.7391400000001</v>
      </c>
    </row>
    <row r="24" spans="1:11" s="23" customFormat="1" ht="18" customHeight="1" x14ac:dyDescent="0.25">
      <c r="A24" s="74" t="s">
        <v>3514</v>
      </c>
      <c r="B24" s="66" t="s">
        <v>62</v>
      </c>
      <c r="C24" s="79">
        <f t="shared" si="2"/>
        <v>4102.6604500000003</v>
      </c>
      <c r="D24" s="79">
        <f t="shared" si="0"/>
        <v>175.85560000000001</v>
      </c>
      <c r="E24" s="76">
        <v>175.85560000000001</v>
      </c>
      <c r="F24" s="22">
        <v>0</v>
      </c>
      <c r="G24" s="90">
        <v>0</v>
      </c>
      <c r="H24" s="22">
        <v>0</v>
      </c>
      <c r="I24" s="81"/>
      <c r="J24" s="200">
        <v>4278.5160500000002</v>
      </c>
    </row>
    <row r="25" spans="1:11" s="23" customFormat="1" ht="18" customHeight="1" x14ac:dyDescent="0.25">
      <c r="A25" s="74" t="s">
        <v>195</v>
      </c>
      <c r="B25" s="66" t="s">
        <v>62</v>
      </c>
      <c r="C25" s="79">
        <f t="shared" si="2"/>
        <v>2891.9337699999996</v>
      </c>
      <c r="D25" s="79">
        <f t="shared" si="0"/>
        <v>215.05410999999998</v>
      </c>
      <c r="E25" s="76">
        <v>215.05410999999998</v>
      </c>
      <c r="F25" s="22">
        <v>0</v>
      </c>
      <c r="G25" s="90">
        <v>0</v>
      </c>
      <c r="H25" s="22">
        <v>0</v>
      </c>
      <c r="I25" s="81"/>
      <c r="J25" s="200">
        <v>3106.9878799999997</v>
      </c>
    </row>
    <row r="26" spans="1:11" s="23" customFormat="1" ht="18" customHeight="1" x14ac:dyDescent="0.25">
      <c r="A26" s="74" t="s">
        <v>196</v>
      </c>
      <c r="B26" s="66" t="s">
        <v>62</v>
      </c>
      <c r="C26" s="79">
        <f t="shared" si="2"/>
        <v>1570.8762099999999</v>
      </c>
      <c r="D26" s="79">
        <f t="shared" si="0"/>
        <v>82.875470000000007</v>
      </c>
      <c r="E26" s="76">
        <v>82.875470000000007</v>
      </c>
      <c r="F26" s="22">
        <v>0</v>
      </c>
      <c r="G26" s="90">
        <v>0</v>
      </c>
      <c r="H26" s="22">
        <v>0</v>
      </c>
      <c r="I26" s="81"/>
      <c r="J26" s="200">
        <v>1653.7516799999999</v>
      </c>
    </row>
    <row r="27" spans="1:11" s="23" customFormat="1" ht="18" customHeight="1" x14ac:dyDescent="0.25">
      <c r="A27" s="74" t="s">
        <v>197</v>
      </c>
      <c r="B27" s="66" t="s">
        <v>62</v>
      </c>
      <c r="C27" s="79">
        <f t="shared" si="2"/>
        <v>3490.74973</v>
      </c>
      <c r="D27" s="79">
        <f t="shared" si="0"/>
        <v>202.24076000000002</v>
      </c>
      <c r="E27" s="76">
        <v>202.24076000000002</v>
      </c>
      <c r="F27" s="22">
        <v>0</v>
      </c>
      <c r="G27" s="90">
        <v>0</v>
      </c>
      <c r="H27" s="22">
        <v>0</v>
      </c>
      <c r="I27" s="81"/>
      <c r="J27" s="200">
        <v>3692.9904900000001</v>
      </c>
    </row>
    <row r="28" spans="1:11" s="23" customFormat="1" ht="18" customHeight="1" x14ac:dyDescent="0.25">
      <c r="A28" s="74" t="s">
        <v>3515</v>
      </c>
      <c r="B28" s="66" t="s">
        <v>62</v>
      </c>
      <c r="C28" s="79">
        <f t="shared" si="2"/>
        <v>2613.1395600000001</v>
      </c>
      <c r="D28" s="79">
        <f t="shared" si="0"/>
        <v>209.34450000000001</v>
      </c>
      <c r="E28" s="76">
        <v>209.34450000000001</v>
      </c>
      <c r="F28" s="22">
        <v>0</v>
      </c>
      <c r="G28" s="90">
        <v>0</v>
      </c>
      <c r="H28" s="22">
        <v>0</v>
      </c>
      <c r="I28" s="81"/>
      <c r="J28" s="200">
        <v>2822.4840600000002</v>
      </c>
    </row>
    <row r="29" spans="1:11" s="23" customFormat="1" ht="18" customHeight="1" x14ac:dyDescent="0.25">
      <c r="A29" s="74" t="s">
        <v>198</v>
      </c>
      <c r="B29" s="66" t="s">
        <v>62</v>
      </c>
      <c r="C29" s="79">
        <f t="shared" si="2"/>
        <v>2811.7601500000001</v>
      </c>
      <c r="D29" s="79">
        <f t="shared" si="0"/>
        <v>163.33600000000001</v>
      </c>
      <c r="E29" s="76">
        <v>163.33600000000001</v>
      </c>
      <c r="F29" s="22">
        <v>0</v>
      </c>
      <c r="G29" s="90">
        <v>0</v>
      </c>
      <c r="H29" s="22">
        <v>0</v>
      </c>
      <c r="I29" s="81"/>
      <c r="J29" s="200">
        <v>2975.0961499999999</v>
      </c>
    </row>
    <row r="30" spans="1:11" s="23" customFormat="1" ht="18" customHeight="1" x14ac:dyDescent="0.25">
      <c r="A30" s="74" t="s">
        <v>200</v>
      </c>
      <c r="B30" s="66" t="s">
        <v>62</v>
      </c>
      <c r="C30" s="79">
        <f t="shared" si="2"/>
        <v>1956.0404599999997</v>
      </c>
      <c r="D30" s="80">
        <v>0</v>
      </c>
      <c r="E30" s="76">
        <v>185.78174999999999</v>
      </c>
      <c r="F30" s="22">
        <v>0</v>
      </c>
      <c r="G30" s="90">
        <v>0</v>
      </c>
      <c r="H30" s="22">
        <v>0</v>
      </c>
      <c r="I30" s="81"/>
      <c r="J30" s="200">
        <v>2141.8222099999998</v>
      </c>
    </row>
    <row r="31" spans="1:11" s="23" customFormat="1" ht="18" customHeight="1" x14ac:dyDescent="0.25">
      <c r="A31" s="74" t="s">
        <v>201</v>
      </c>
      <c r="B31" s="66" t="s">
        <v>62</v>
      </c>
      <c r="C31" s="79">
        <f t="shared" si="2"/>
        <v>991.59474999999998</v>
      </c>
      <c r="D31" s="79">
        <f t="shared" si="0"/>
        <v>50.204449999999994</v>
      </c>
      <c r="E31" s="76">
        <v>50.204449999999994</v>
      </c>
      <c r="F31" s="22">
        <v>0</v>
      </c>
      <c r="G31" s="90">
        <v>0</v>
      </c>
      <c r="H31" s="22">
        <v>0</v>
      </c>
      <c r="I31" s="81"/>
      <c r="J31" s="200">
        <v>1041.7991999999999</v>
      </c>
    </row>
    <row r="32" spans="1:11" s="23" customFormat="1" ht="18" customHeight="1" x14ac:dyDescent="0.25">
      <c r="A32" s="74" t="s">
        <v>202</v>
      </c>
      <c r="B32" s="66" t="s">
        <v>62</v>
      </c>
      <c r="C32" s="79">
        <f t="shared" si="2"/>
        <v>1448.0001</v>
      </c>
      <c r="D32" s="79">
        <f t="shared" si="0"/>
        <v>85.005300000000005</v>
      </c>
      <c r="E32" s="76">
        <v>85.005300000000005</v>
      </c>
      <c r="F32" s="22">
        <v>0</v>
      </c>
      <c r="G32" s="90">
        <v>0</v>
      </c>
      <c r="H32" s="22">
        <v>0</v>
      </c>
      <c r="I32" s="81"/>
      <c r="J32" s="200">
        <v>1533.0054</v>
      </c>
    </row>
    <row r="33" spans="1:82" s="23" customFormat="1" ht="18" customHeight="1" x14ac:dyDescent="0.25">
      <c r="A33" s="74" t="s">
        <v>204</v>
      </c>
      <c r="B33" s="66" t="s">
        <v>62</v>
      </c>
      <c r="C33" s="79">
        <f t="shared" si="2"/>
        <v>174.23700000000002</v>
      </c>
      <c r="D33" s="79">
        <f t="shared" si="0"/>
        <v>6.9192299999999998</v>
      </c>
      <c r="E33" s="76">
        <v>6.9192299999999998</v>
      </c>
      <c r="F33" s="22">
        <v>0</v>
      </c>
      <c r="G33" s="90">
        <v>0</v>
      </c>
      <c r="H33" s="22">
        <v>0</v>
      </c>
      <c r="I33" s="81"/>
      <c r="J33" s="200">
        <v>181.15623000000002</v>
      </c>
    </row>
    <row r="34" spans="1:82" s="23" customFormat="1" ht="18" customHeight="1" x14ac:dyDescent="0.25">
      <c r="A34" s="74" t="s">
        <v>205</v>
      </c>
      <c r="B34" s="66" t="s">
        <v>62</v>
      </c>
      <c r="C34" s="79">
        <f t="shared" si="2"/>
        <v>204.34215</v>
      </c>
      <c r="D34" s="79">
        <f t="shared" si="0"/>
        <v>12.384799999999998</v>
      </c>
      <c r="E34" s="76">
        <v>12.384799999999998</v>
      </c>
      <c r="F34" s="22">
        <v>0</v>
      </c>
      <c r="G34" s="90">
        <v>0</v>
      </c>
      <c r="H34" s="22">
        <v>0</v>
      </c>
      <c r="I34" s="81"/>
      <c r="J34" s="200">
        <v>216.72695000000002</v>
      </c>
    </row>
    <row r="35" spans="1:82" s="23" customFormat="1" ht="18" customHeight="1" x14ac:dyDescent="0.25">
      <c r="A35" s="74" t="s">
        <v>206</v>
      </c>
      <c r="B35" s="66" t="s">
        <v>62</v>
      </c>
      <c r="C35" s="79">
        <f t="shared" si="2"/>
        <v>184.93525000000002</v>
      </c>
      <c r="D35" s="80">
        <v>0</v>
      </c>
      <c r="E35" s="76">
        <v>6.4012000000000002</v>
      </c>
      <c r="F35" s="22">
        <v>0</v>
      </c>
      <c r="G35" s="90">
        <v>0</v>
      </c>
      <c r="H35" s="22">
        <v>0</v>
      </c>
      <c r="I35" s="81"/>
      <c r="J35" s="200">
        <v>191.33645000000001</v>
      </c>
    </row>
    <row r="36" spans="1:82" s="23" customFormat="1" ht="18" customHeight="1" x14ac:dyDescent="0.25">
      <c r="A36" s="74" t="s">
        <v>207</v>
      </c>
      <c r="B36" s="66" t="s">
        <v>62</v>
      </c>
      <c r="C36" s="79">
        <f t="shared" si="2"/>
        <v>154.70785000000001</v>
      </c>
      <c r="D36" s="80">
        <v>0</v>
      </c>
      <c r="E36" s="76">
        <v>7.2995000000000001</v>
      </c>
      <c r="F36" s="22">
        <v>0</v>
      </c>
      <c r="G36" s="90">
        <v>0</v>
      </c>
      <c r="H36" s="22">
        <v>0</v>
      </c>
      <c r="I36" s="81"/>
      <c r="J36" s="200">
        <v>162.00735</v>
      </c>
    </row>
    <row r="37" spans="1:82" s="23" customFormat="1" ht="18" customHeight="1" x14ac:dyDescent="0.25">
      <c r="A37" s="74" t="s">
        <v>3516</v>
      </c>
      <c r="B37" s="66" t="s">
        <v>62</v>
      </c>
      <c r="C37" s="79">
        <f t="shared" si="2"/>
        <v>486.18808999999999</v>
      </c>
      <c r="D37" s="79">
        <f t="shared" si="0"/>
        <v>56.174800000000005</v>
      </c>
      <c r="E37" s="76">
        <v>56.174800000000005</v>
      </c>
      <c r="F37" s="22">
        <v>0</v>
      </c>
      <c r="G37" s="90">
        <v>0</v>
      </c>
      <c r="H37" s="22">
        <v>0</v>
      </c>
      <c r="I37" s="81"/>
      <c r="J37" s="200">
        <v>542.36288999999999</v>
      </c>
    </row>
    <row r="38" spans="1:82" s="23" customFormat="1" ht="18" customHeight="1" x14ac:dyDescent="0.25">
      <c r="A38" s="74" t="s">
        <v>208</v>
      </c>
      <c r="B38" s="66" t="s">
        <v>62</v>
      </c>
      <c r="C38" s="79">
        <f t="shared" si="2"/>
        <v>1238.2038299999999</v>
      </c>
      <c r="D38" s="79">
        <f t="shared" si="0"/>
        <v>65.521599999999992</v>
      </c>
      <c r="E38" s="76">
        <v>65.521599999999992</v>
      </c>
      <c r="F38" s="22">
        <v>0</v>
      </c>
      <c r="G38" s="90">
        <v>0</v>
      </c>
      <c r="H38" s="22">
        <v>0</v>
      </c>
      <c r="I38" s="81"/>
      <c r="J38" s="200">
        <v>1303.72543</v>
      </c>
    </row>
    <row r="39" spans="1:82" s="23" customFormat="1" ht="18" customHeight="1" x14ac:dyDescent="0.25">
      <c r="A39" s="74" t="s">
        <v>209</v>
      </c>
      <c r="B39" s="66" t="s">
        <v>62</v>
      </c>
      <c r="C39" s="79">
        <f t="shared" si="2"/>
        <v>1134.5055</v>
      </c>
      <c r="D39" s="79">
        <f t="shared" si="0"/>
        <v>57.096800000000002</v>
      </c>
      <c r="E39" s="76">
        <v>57.096800000000002</v>
      </c>
      <c r="F39" s="22">
        <v>0</v>
      </c>
      <c r="G39" s="90">
        <v>0</v>
      </c>
      <c r="H39" s="22">
        <v>0</v>
      </c>
      <c r="I39" s="81"/>
      <c r="J39" s="200">
        <v>1191.6023</v>
      </c>
    </row>
    <row r="40" spans="1:82" s="23" customFormat="1" ht="18" customHeight="1" x14ac:dyDescent="0.25">
      <c r="A40" s="74" t="s">
        <v>3517</v>
      </c>
      <c r="B40" s="66" t="s">
        <v>62</v>
      </c>
      <c r="C40" s="79">
        <f t="shared" si="2"/>
        <v>91.395189999999985</v>
      </c>
      <c r="D40" s="79">
        <f t="shared" si="0"/>
        <v>17.330970000000001</v>
      </c>
      <c r="E40" s="76">
        <v>17.330970000000001</v>
      </c>
      <c r="F40" s="22">
        <v>0</v>
      </c>
      <c r="G40" s="90">
        <v>0</v>
      </c>
      <c r="H40" s="22">
        <v>0</v>
      </c>
      <c r="I40" s="81"/>
      <c r="J40" s="200">
        <v>108.72615999999999</v>
      </c>
    </row>
    <row r="41" spans="1:82" s="23" customFormat="1" ht="18" customHeight="1" x14ac:dyDescent="0.25">
      <c r="A41" s="74" t="s">
        <v>210</v>
      </c>
      <c r="B41" s="66" t="s">
        <v>62</v>
      </c>
      <c r="C41" s="79">
        <f t="shared" si="2"/>
        <v>5.4660000000000002</v>
      </c>
      <c r="D41" s="79">
        <f t="shared" si="0"/>
        <v>0</v>
      </c>
      <c r="E41" s="76">
        <v>0</v>
      </c>
      <c r="F41" s="22">
        <v>0</v>
      </c>
      <c r="G41" s="90">
        <v>0</v>
      </c>
      <c r="H41" s="22">
        <v>0</v>
      </c>
      <c r="I41" s="81"/>
      <c r="J41" s="200">
        <v>5.4660000000000002</v>
      </c>
    </row>
    <row r="42" spans="1:82" s="23" customFormat="1" ht="18" customHeight="1" x14ac:dyDescent="0.25">
      <c r="A42" s="74" t="s">
        <v>211</v>
      </c>
      <c r="B42" s="66" t="s">
        <v>62</v>
      </c>
      <c r="C42" s="79">
        <f t="shared" si="2"/>
        <v>109.04715000000002</v>
      </c>
      <c r="D42" s="80">
        <v>0</v>
      </c>
      <c r="E42" s="76">
        <v>6.1076999999999995</v>
      </c>
      <c r="F42" s="22">
        <v>0</v>
      </c>
      <c r="G42" s="90">
        <v>0</v>
      </c>
      <c r="H42" s="22">
        <v>0</v>
      </c>
      <c r="I42" s="81"/>
      <c r="J42" s="200">
        <v>115.15485000000001</v>
      </c>
    </row>
    <row r="43" spans="1:82" s="23" customFormat="1" ht="18" customHeight="1" x14ac:dyDescent="0.25">
      <c r="A43" s="74" t="s">
        <v>212</v>
      </c>
      <c r="B43" s="66" t="s">
        <v>62</v>
      </c>
      <c r="C43" s="79">
        <f t="shared" si="2"/>
        <v>48.647650000000006</v>
      </c>
      <c r="D43" s="80">
        <v>0</v>
      </c>
      <c r="E43" s="76">
        <v>2.4034</v>
      </c>
      <c r="F43" s="22">
        <v>0</v>
      </c>
      <c r="G43" s="90">
        <v>0</v>
      </c>
      <c r="H43" s="22">
        <v>0</v>
      </c>
      <c r="I43" s="81"/>
      <c r="J43" s="200">
        <v>51.051050000000004</v>
      </c>
    </row>
    <row r="44" spans="1:82" s="23" customFormat="1" ht="18" customHeight="1" x14ac:dyDescent="0.25">
      <c r="A44" s="74" t="s">
        <v>3518</v>
      </c>
      <c r="B44" s="66" t="s">
        <v>62</v>
      </c>
      <c r="C44" s="79">
        <f t="shared" si="2"/>
        <v>14.092700000000001</v>
      </c>
      <c r="D44" s="79">
        <f t="shared" si="0"/>
        <v>1.5720000000000001</v>
      </c>
      <c r="E44" s="76">
        <v>1.5720000000000001</v>
      </c>
      <c r="F44" s="22">
        <v>0</v>
      </c>
      <c r="G44" s="90">
        <v>0</v>
      </c>
      <c r="H44" s="22">
        <v>0</v>
      </c>
      <c r="I44" s="81"/>
      <c r="J44" s="200">
        <v>15.6647</v>
      </c>
    </row>
    <row r="45" spans="1:82" s="23" customFormat="1" ht="18.75" customHeight="1" x14ac:dyDescent="0.25">
      <c r="A45" s="74" t="s">
        <v>216</v>
      </c>
      <c r="B45" s="66" t="s">
        <v>62</v>
      </c>
      <c r="C45" s="79">
        <f t="shared" si="2"/>
        <v>751.82614000000001</v>
      </c>
      <c r="D45" s="79">
        <f t="shared" si="0"/>
        <v>97.55574</v>
      </c>
      <c r="E45" s="76">
        <v>97.55574</v>
      </c>
      <c r="F45" s="22">
        <v>0</v>
      </c>
      <c r="G45" s="90">
        <v>0</v>
      </c>
      <c r="H45" s="22">
        <v>0</v>
      </c>
      <c r="I45" s="81"/>
      <c r="J45" s="200">
        <v>849.38188000000002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</row>
    <row r="46" spans="1:82" s="23" customFormat="1" ht="18" customHeight="1" x14ac:dyDescent="0.25">
      <c r="A46" s="74" t="s">
        <v>217</v>
      </c>
      <c r="B46" s="66" t="s">
        <v>62</v>
      </c>
      <c r="C46" s="79">
        <f t="shared" si="2"/>
        <v>306.31898000000001</v>
      </c>
      <c r="D46" s="79">
        <f t="shared" si="0"/>
        <v>14.1648</v>
      </c>
      <c r="E46" s="76">
        <v>14.1648</v>
      </c>
      <c r="F46" s="22">
        <v>0</v>
      </c>
      <c r="G46" s="90">
        <v>0</v>
      </c>
      <c r="H46" s="22">
        <v>0</v>
      </c>
      <c r="I46" s="81"/>
      <c r="J46" s="200">
        <v>320.48378000000002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</row>
    <row r="47" spans="1:82" s="23" customFormat="1" ht="18" customHeight="1" x14ac:dyDescent="0.25">
      <c r="A47" s="74" t="s">
        <v>218</v>
      </c>
      <c r="B47" s="66" t="s">
        <v>62</v>
      </c>
      <c r="C47" s="79">
        <f t="shared" si="2"/>
        <v>45.487450000000003</v>
      </c>
      <c r="D47" s="79">
        <f t="shared" si="0"/>
        <v>5.4728000000000003</v>
      </c>
      <c r="E47" s="76">
        <v>5.4728000000000003</v>
      </c>
      <c r="F47" s="22">
        <v>0</v>
      </c>
      <c r="G47" s="90">
        <v>0</v>
      </c>
      <c r="H47" s="22">
        <v>0</v>
      </c>
      <c r="I47" s="81"/>
      <c r="J47" s="200">
        <v>50.960250000000002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</row>
    <row r="48" spans="1:82" s="23" customFormat="1" ht="18" customHeight="1" x14ac:dyDescent="0.25">
      <c r="A48" s="74" t="s">
        <v>219</v>
      </c>
      <c r="B48" s="66" t="s">
        <v>62</v>
      </c>
      <c r="C48" s="79">
        <f t="shared" si="2"/>
        <v>132.90664999999998</v>
      </c>
      <c r="D48" s="79">
        <f t="shared" si="0"/>
        <v>4.1086499999999999</v>
      </c>
      <c r="E48" s="76">
        <v>4.1086499999999999</v>
      </c>
      <c r="F48" s="22">
        <v>0</v>
      </c>
      <c r="G48" s="90">
        <v>0</v>
      </c>
      <c r="H48" s="22">
        <v>0</v>
      </c>
      <c r="I48" s="81"/>
      <c r="J48" s="200">
        <v>137.0153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</row>
    <row r="49" spans="1:82" s="23" customFormat="1" ht="18" customHeight="1" x14ac:dyDescent="0.25">
      <c r="A49" s="74" t="s">
        <v>3519</v>
      </c>
      <c r="B49" s="66" t="s">
        <v>62</v>
      </c>
      <c r="C49" s="79">
        <f t="shared" si="2"/>
        <v>1200.37058</v>
      </c>
      <c r="D49" s="79">
        <f t="shared" si="0"/>
        <v>64.495919999999998</v>
      </c>
      <c r="E49" s="76">
        <v>64.495919999999998</v>
      </c>
      <c r="F49" s="33">
        <v>0</v>
      </c>
      <c r="G49" s="90">
        <v>0</v>
      </c>
      <c r="H49" s="33">
        <v>0</v>
      </c>
      <c r="I49" s="81"/>
      <c r="J49" s="200">
        <v>1264.8665000000001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</row>
    <row r="50" spans="1:82" s="23" customFormat="1" ht="18" customHeight="1" x14ac:dyDescent="0.25">
      <c r="A50" s="74" t="s">
        <v>220</v>
      </c>
      <c r="B50" s="66" t="s">
        <v>62</v>
      </c>
      <c r="C50" s="79">
        <f t="shared" si="2"/>
        <v>881.95833000000005</v>
      </c>
      <c r="D50" s="79">
        <f t="shared" si="0"/>
        <v>55.818449999999999</v>
      </c>
      <c r="E50" s="76">
        <v>55.818449999999999</v>
      </c>
      <c r="F50" s="33">
        <v>0</v>
      </c>
      <c r="G50" s="90">
        <v>0</v>
      </c>
      <c r="H50" s="33">
        <v>0</v>
      </c>
      <c r="I50" s="81"/>
      <c r="J50" s="200">
        <v>937.77678000000003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</row>
    <row r="51" spans="1:82" s="23" customFormat="1" ht="18" customHeight="1" x14ac:dyDescent="0.25">
      <c r="A51" s="74" t="s">
        <v>224</v>
      </c>
      <c r="B51" s="66" t="s">
        <v>62</v>
      </c>
      <c r="C51" s="79">
        <f t="shared" si="2"/>
        <v>2394.8008500000001</v>
      </c>
      <c r="D51" s="79">
        <f t="shared" si="0"/>
        <v>133.49564999999998</v>
      </c>
      <c r="E51" s="76">
        <v>133.49564999999998</v>
      </c>
      <c r="F51" s="22">
        <v>0</v>
      </c>
      <c r="G51" s="90">
        <v>0</v>
      </c>
      <c r="H51" s="22">
        <v>0</v>
      </c>
      <c r="I51" s="81"/>
      <c r="J51" s="200">
        <v>2528.2964999999999</v>
      </c>
    </row>
    <row r="52" spans="1:82" s="23" customFormat="1" ht="18" customHeight="1" x14ac:dyDescent="0.25">
      <c r="A52" s="74" t="s">
        <v>225</v>
      </c>
      <c r="B52" s="66" t="s">
        <v>62</v>
      </c>
      <c r="C52" s="79">
        <f t="shared" si="2"/>
        <v>1481.82212</v>
      </c>
      <c r="D52" s="80">
        <v>0</v>
      </c>
      <c r="E52" s="76">
        <v>73.197320000000005</v>
      </c>
      <c r="F52" s="22">
        <v>0</v>
      </c>
      <c r="G52" s="90">
        <v>0</v>
      </c>
      <c r="H52" s="22">
        <v>0</v>
      </c>
      <c r="I52" s="81"/>
      <c r="J52" s="200">
        <v>1555.01944</v>
      </c>
    </row>
    <row r="53" spans="1:82" s="23" customFormat="1" ht="18" customHeight="1" x14ac:dyDescent="0.25">
      <c r="A53" s="74" t="s">
        <v>226</v>
      </c>
      <c r="B53" s="66" t="s">
        <v>62</v>
      </c>
      <c r="C53" s="79">
        <f t="shared" si="2"/>
        <v>2453.9095600000001</v>
      </c>
      <c r="D53" s="79">
        <f t="shared" si="0"/>
        <v>190.3399</v>
      </c>
      <c r="E53" s="76">
        <v>190.3399</v>
      </c>
      <c r="F53" s="22">
        <v>0</v>
      </c>
      <c r="G53" s="90">
        <v>0</v>
      </c>
      <c r="H53" s="22">
        <v>0</v>
      </c>
      <c r="I53" s="81"/>
      <c r="J53" s="200">
        <v>2644.24946</v>
      </c>
    </row>
    <row r="54" spans="1:82" s="23" customFormat="1" ht="18" customHeight="1" x14ac:dyDescent="0.25">
      <c r="A54" s="74" t="s">
        <v>3520</v>
      </c>
      <c r="B54" s="66" t="s">
        <v>62</v>
      </c>
      <c r="C54" s="79">
        <f t="shared" si="2"/>
        <v>1178.5037299999999</v>
      </c>
      <c r="D54" s="79">
        <f t="shared" si="0"/>
        <v>206.84472</v>
      </c>
      <c r="E54" s="76">
        <v>206.84472</v>
      </c>
      <c r="F54" s="22">
        <v>0</v>
      </c>
      <c r="G54" s="90">
        <v>0</v>
      </c>
      <c r="H54" s="22">
        <v>0</v>
      </c>
      <c r="I54" s="81"/>
      <c r="J54" s="200">
        <v>1385.34845</v>
      </c>
    </row>
    <row r="55" spans="1:82" s="23" customFormat="1" ht="18" customHeight="1" x14ac:dyDescent="0.25">
      <c r="A55" s="74" t="s">
        <v>227</v>
      </c>
      <c r="B55" s="66" t="s">
        <v>62</v>
      </c>
      <c r="C55" s="79">
        <f t="shared" si="2"/>
        <v>2728.3359800000003</v>
      </c>
      <c r="D55" s="79">
        <f t="shared" si="0"/>
        <v>201.07859999999999</v>
      </c>
      <c r="E55" s="76">
        <v>201.07859999999999</v>
      </c>
      <c r="F55" s="22">
        <v>0</v>
      </c>
      <c r="G55" s="90">
        <v>0</v>
      </c>
      <c r="H55" s="22">
        <v>0</v>
      </c>
      <c r="I55" s="81"/>
      <c r="J55" s="200">
        <v>2929.4145800000001</v>
      </c>
    </row>
    <row r="56" spans="1:82" s="23" customFormat="1" ht="18" customHeight="1" x14ac:dyDescent="0.25">
      <c r="A56" s="74" t="s">
        <v>228</v>
      </c>
      <c r="B56" s="66" t="s">
        <v>62</v>
      </c>
      <c r="C56" s="79">
        <f t="shared" si="2"/>
        <v>3108.9288200000001</v>
      </c>
      <c r="D56" s="79">
        <f t="shared" si="0"/>
        <v>184.58895000000001</v>
      </c>
      <c r="E56" s="76">
        <v>184.58895000000001</v>
      </c>
      <c r="F56" s="22">
        <v>0</v>
      </c>
      <c r="G56" s="90">
        <v>0</v>
      </c>
      <c r="H56" s="22">
        <v>0</v>
      </c>
      <c r="I56" s="81"/>
      <c r="J56" s="200">
        <v>3293.5177699999999</v>
      </c>
    </row>
    <row r="57" spans="1:82" s="23" customFormat="1" ht="18" customHeight="1" x14ac:dyDescent="0.25">
      <c r="A57" s="74" t="s">
        <v>3521</v>
      </c>
      <c r="B57" s="66" t="s">
        <v>62</v>
      </c>
      <c r="C57" s="79">
        <f t="shared" si="2"/>
        <v>977.15929000000006</v>
      </c>
      <c r="D57" s="80">
        <v>0</v>
      </c>
      <c r="E57" s="76">
        <v>128.33089999999999</v>
      </c>
      <c r="F57" s="22">
        <v>0</v>
      </c>
      <c r="G57" s="90">
        <v>0</v>
      </c>
      <c r="H57" s="22">
        <v>0</v>
      </c>
      <c r="I57" s="81"/>
      <c r="J57" s="200">
        <v>1105.49019</v>
      </c>
    </row>
    <row r="58" spans="1:82" s="23" customFormat="1" ht="18" customHeight="1" x14ac:dyDescent="0.25">
      <c r="A58" s="74" t="s">
        <v>229</v>
      </c>
      <c r="B58" s="66" t="s">
        <v>62</v>
      </c>
      <c r="C58" s="79">
        <f t="shared" si="2"/>
        <v>1225.40876</v>
      </c>
      <c r="D58" s="79">
        <f t="shared" si="0"/>
        <v>58.589500000000001</v>
      </c>
      <c r="E58" s="76">
        <v>58.589500000000001</v>
      </c>
      <c r="F58" s="22">
        <v>0</v>
      </c>
      <c r="G58" s="90">
        <v>0</v>
      </c>
      <c r="H58" s="22">
        <v>0</v>
      </c>
      <c r="I58" s="81"/>
      <c r="J58" s="200">
        <v>1283.9982600000001</v>
      </c>
    </row>
    <row r="59" spans="1:82" s="23" customFormat="1" ht="18" customHeight="1" x14ac:dyDescent="0.25">
      <c r="A59" s="74" t="s">
        <v>230</v>
      </c>
      <c r="B59" s="66" t="s">
        <v>62</v>
      </c>
      <c r="C59" s="79">
        <f t="shared" si="2"/>
        <v>1344.6964</v>
      </c>
      <c r="D59" s="79">
        <f t="shared" si="0"/>
        <v>63.701749999999997</v>
      </c>
      <c r="E59" s="76">
        <v>63.701749999999997</v>
      </c>
      <c r="F59" s="22">
        <v>0</v>
      </c>
      <c r="G59" s="90">
        <v>0</v>
      </c>
      <c r="H59" s="22">
        <v>0</v>
      </c>
      <c r="I59" s="81"/>
      <c r="J59" s="200">
        <v>1408.39815</v>
      </c>
    </row>
    <row r="60" spans="1:82" s="23" customFormat="1" ht="18" customHeight="1" x14ac:dyDescent="0.25">
      <c r="A60" s="74" t="s">
        <v>231</v>
      </c>
      <c r="B60" s="66" t="s">
        <v>62</v>
      </c>
      <c r="C60" s="79">
        <f t="shared" si="2"/>
        <v>925.25267999999994</v>
      </c>
      <c r="D60" s="79">
        <f t="shared" si="0"/>
        <v>45.027949999999997</v>
      </c>
      <c r="E60" s="76">
        <v>45.027949999999997</v>
      </c>
      <c r="F60" s="22">
        <v>0</v>
      </c>
      <c r="G60" s="90">
        <v>0</v>
      </c>
      <c r="H60" s="22">
        <v>0</v>
      </c>
      <c r="I60" s="81"/>
      <c r="J60" s="200">
        <v>970.28062999999997</v>
      </c>
    </row>
    <row r="61" spans="1:82" s="23" customFormat="1" ht="18" customHeight="1" x14ac:dyDescent="0.25">
      <c r="A61" s="74" t="s">
        <v>232</v>
      </c>
      <c r="B61" s="66" t="s">
        <v>62</v>
      </c>
      <c r="C61" s="79">
        <f t="shared" si="2"/>
        <v>1130.5605</v>
      </c>
      <c r="D61" s="79">
        <f t="shared" si="0"/>
        <v>77.001100000000008</v>
      </c>
      <c r="E61" s="76">
        <v>77.001100000000008</v>
      </c>
      <c r="F61" s="22">
        <v>0</v>
      </c>
      <c r="G61" s="90">
        <v>0</v>
      </c>
      <c r="H61" s="22">
        <v>0</v>
      </c>
      <c r="I61" s="81"/>
      <c r="J61" s="200">
        <v>1207.5616</v>
      </c>
    </row>
    <row r="62" spans="1:82" s="23" customFormat="1" ht="18" customHeight="1" x14ac:dyDescent="0.25">
      <c r="A62" s="74" t="s">
        <v>233</v>
      </c>
      <c r="B62" s="66" t="s">
        <v>62</v>
      </c>
      <c r="C62" s="79">
        <f t="shared" si="2"/>
        <v>314.50405999999998</v>
      </c>
      <c r="D62" s="79">
        <f t="shared" si="0"/>
        <v>13.983450000000001</v>
      </c>
      <c r="E62" s="76">
        <v>13.983450000000001</v>
      </c>
      <c r="F62" s="22">
        <v>0</v>
      </c>
      <c r="G62" s="90">
        <v>0</v>
      </c>
      <c r="H62" s="22">
        <v>0</v>
      </c>
      <c r="I62" s="81"/>
      <c r="J62" s="200">
        <v>328.48750999999999</v>
      </c>
    </row>
    <row r="63" spans="1:82" s="23" customFormat="1" ht="18" customHeight="1" x14ac:dyDescent="0.25">
      <c r="A63" s="74" t="s">
        <v>234</v>
      </c>
      <c r="B63" s="66" t="s">
        <v>62</v>
      </c>
      <c r="C63" s="79">
        <f t="shared" si="2"/>
        <v>1666.4606199999998</v>
      </c>
      <c r="D63" s="79">
        <f t="shared" ref="D63:D113" si="3">E63</f>
        <v>113.76907000000001</v>
      </c>
      <c r="E63" s="76">
        <v>113.76907000000001</v>
      </c>
      <c r="F63" s="22">
        <v>0</v>
      </c>
      <c r="G63" s="90">
        <v>0</v>
      </c>
      <c r="H63" s="22">
        <v>0</v>
      </c>
      <c r="I63" s="81"/>
      <c r="J63" s="200">
        <v>1780.2296899999999</v>
      </c>
    </row>
    <row r="64" spans="1:82" s="23" customFormat="1" ht="18" customHeight="1" x14ac:dyDescent="0.25">
      <c r="A64" s="74" t="s">
        <v>235</v>
      </c>
      <c r="B64" s="66" t="s">
        <v>62</v>
      </c>
      <c r="C64" s="79">
        <f t="shared" si="2"/>
        <v>278.51253000000003</v>
      </c>
      <c r="D64" s="79">
        <f t="shared" si="3"/>
        <v>25.144500000000001</v>
      </c>
      <c r="E64" s="76">
        <v>25.144500000000001</v>
      </c>
      <c r="F64" s="22">
        <v>0</v>
      </c>
      <c r="G64" s="90">
        <v>0</v>
      </c>
      <c r="H64" s="22">
        <v>0</v>
      </c>
      <c r="I64" s="81"/>
      <c r="J64" s="200">
        <v>303.65703000000002</v>
      </c>
    </row>
    <row r="65" spans="1:10" s="23" customFormat="1" ht="18" customHeight="1" x14ac:dyDescent="0.25">
      <c r="A65" s="74" t="s">
        <v>236</v>
      </c>
      <c r="B65" s="66" t="s">
        <v>62</v>
      </c>
      <c r="C65" s="79">
        <f t="shared" ref="C65:C116" si="4">J65+I65-E65</f>
        <v>176.31608</v>
      </c>
      <c r="D65" s="80">
        <v>0</v>
      </c>
      <c r="E65" s="76">
        <v>32.698309999999999</v>
      </c>
      <c r="F65" s="22">
        <v>0</v>
      </c>
      <c r="G65" s="90">
        <v>0</v>
      </c>
      <c r="H65" s="22">
        <v>0</v>
      </c>
      <c r="I65" s="81"/>
      <c r="J65" s="200">
        <v>209.01438999999999</v>
      </c>
    </row>
    <row r="66" spans="1:10" s="23" customFormat="1" ht="18" customHeight="1" x14ac:dyDescent="0.25">
      <c r="A66" s="74" t="s">
        <v>237</v>
      </c>
      <c r="B66" s="66" t="s">
        <v>62</v>
      </c>
      <c r="C66" s="79">
        <f t="shared" si="4"/>
        <v>0.22037000000000001</v>
      </c>
      <c r="D66" s="80">
        <v>0</v>
      </c>
      <c r="E66" s="76">
        <v>0</v>
      </c>
      <c r="F66" s="22">
        <v>0</v>
      </c>
      <c r="G66" s="90">
        <v>0</v>
      </c>
      <c r="H66" s="22">
        <v>0</v>
      </c>
      <c r="I66" s="81"/>
      <c r="J66" s="200">
        <v>0.22037000000000001</v>
      </c>
    </row>
    <row r="67" spans="1:10" s="23" customFormat="1" ht="18" customHeight="1" x14ac:dyDescent="0.25">
      <c r="A67" s="74" t="s">
        <v>238</v>
      </c>
      <c r="B67" s="66" t="s">
        <v>62</v>
      </c>
      <c r="C67" s="79">
        <f t="shared" si="4"/>
        <v>66.325799999999987</v>
      </c>
      <c r="D67" s="79">
        <f t="shared" si="3"/>
        <v>2.6851500000000001</v>
      </c>
      <c r="E67" s="76">
        <v>2.6851500000000001</v>
      </c>
      <c r="F67" s="22">
        <v>0</v>
      </c>
      <c r="G67" s="90">
        <v>0</v>
      </c>
      <c r="H67" s="22">
        <v>0</v>
      </c>
      <c r="I67" s="81"/>
      <c r="J67" s="200">
        <v>69.010949999999994</v>
      </c>
    </row>
    <row r="68" spans="1:10" s="23" customFormat="1" ht="18" customHeight="1" x14ac:dyDescent="0.25">
      <c r="A68" s="74" t="s">
        <v>239</v>
      </c>
      <c r="B68" s="66" t="s">
        <v>62</v>
      </c>
      <c r="C68" s="79">
        <f t="shared" si="4"/>
        <v>128.26544999999999</v>
      </c>
      <c r="D68" s="79">
        <f t="shared" si="3"/>
        <v>8.1587999999999994</v>
      </c>
      <c r="E68" s="76">
        <v>8.1587999999999994</v>
      </c>
      <c r="F68" s="22">
        <v>0</v>
      </c>
      <c r="G68" s="90">
        <v>0</v>
      </c>
      <c r="H68" s="22">
        <v>0</v>
      </c>
      <c r="I68" s="81"/>
      <c r="J68" s="200">
        <v>136.42425</v>
      </c>
    </row>
    <row r="69" spans="1:10" s="23" customFormat="1" ht="18" customHeight="1" x14ac:dyDescent="0.25">
      <c r="A69" s="74" t="s">
        <v>3522</v>
      </c>
      <c r="B69" s="66" t="s">
        <v>62</v>
      </c>
      <c r="C69" s="79">
        <f t="shared" si="4"/>
        <v>597.70317</v>
      </c>
      <c r="D69" s="79">
        <f t="shared" si="3"/>
        <v>29.327950000000001</v>
      </c>
      <c r="E69" s="76">
        <v>29.327950000000001</v>
      </c>
      <c r="F69" s="22">
        <v>0</v>
      </c>
      <c r="G69" s="90">
        <v>0</v>
      </c>
      <c r="H69" s="22">
        <v>0</v>
      </c>
      <c r="I69" s="81">
        <v>490.61</v>
      </c>
      <c r="J69" s="78">
        <v>136.42112</v>
      </c>
    </row>
    <row r="70" spans="1:10" s="23" customFormat="1" ht="18" customHeight="1" x14ac:dyDescent="0.25">
      <c r="A70" s="74" t="s">
        <v>240</v>
      </c>
      <c r="B70" s="66" t="s">
        <v>62</v>
      </c>
      <c r="C70" s="79">
        <f t="shared" si="4"/>
        <v>475.49381</v>
      </c>
      <c r="D70" s="79">
        <f t="shared" si="3"/>
        <v>33.872300000000003</v>
      </c>
      <c r="E70" s="76">
        <v>33.872300000000003</v>
      </c>
      <c r="F70" s="22">
        <v>0</v>
      </c>
      <c r="G70" s="90">
        <v>0</v>
      </c>
      <c r="H70" s="22">
        <v>0</v>
      </c>
      <c r="I70" s="81"/>
      <c r="J70" s="78">
        <v>509.36610999999999</v>
      </c>
    </row>
    <row r="71" spans="1:10" s="23" customFormat="1" ht="18" customHeight="1" x14ac:dyDescent="0.25">
      <c r="A71" s="74" t="s">
        <v>241</v>
      </c>
      <c r="B71" s="66" t="s">
        <v>62</v>
      </c>
      <c r="C71" s="79">
        <f t="shared" si="4"/>
        <v>156.23215000000002</v>
      </c>
      <c r="D71" s="79">
        <f t="shared" si="3"/>
        <v>1.6594500000000001</v>
      </c>
      <c r="E71" s="76">
        <v>1.6594500000000001</v>
      </c>
      <c r="F71" s="22">
        <v>0</v>
      </c>
      <c r="G71" s="90">
        <v>0</v>
      </c>
      <c r="H71" s="22">
        <v>0</v>
      </c>
      <c r="I71" s="81"/>
      <c r="J71" s="78">
        <v>157.89160000000001</v>
      </c>
    </row>
    <row r="72" spans="1:10" s="23" customFormat="1" ht="18" customHeight="1" x14ac:dyDescent="0.25">
      <c r="A72" s="74" t="s">
        <v>3523</v>
      </c>
      <c r="B72" s="66" t="s">
        <v>62</v>
      </c>
      <c r="C72" s="79">
        <f t="shared" si="4"/>
        <v>580.1405400000001</v>
      </c>
      <c r="D72" s="79">
        <f t="shared" si="3"/>
        <v>18.598500000000001</v>
      </c>
      <c r="E72" s="76">
        <v>18.598500000000001</v>
      </c>
      <c r="F72" s="22">
        <v>0</v>
      </c>
      <c r="G72" s="90">
        <v>0</v>
      </c>
      <c r="H72" s="22">
        <v>0</v>
      </c>
      <c r="I72" s="81"/>
      <c r="J72" s="78">
        <v>598.73904000000005</v>
      </c>
    </row>
    <row r="73" spans="1:10" s="23" customFormat="1" ht="18" customHeight="1" x14ac:dyDescent="0.25">
      <c r="A73" s="74" t="s">
        <v>242</v>
      </c>
      <c r="B73" s="66" t="s">
        <v>62</v>
      </c>
      <c r="C73" s="79">
        <f t="shared" si="4"/>
        <v>1434.9820500000001</v>
      </c>
      <c r="D73" s="79">
        <f t="shared" si="3"/>
        <v>224.44450000000001</v>
      </c>
      <c r="E73" s="76">
        <v>224.44450000000001</v>
      </c>
      <c r="F73" s="22">
        <v>0</v>
      </c>
      <c r="G73" s="90">
        <v>0</v>
      </c>
      <c r="H73" s="22">
        <v>0</v>
      </c>
      <c r="I73" s="81"/>
      <c r="J73" s="200">
        <v>1659.4265500000001</v>
      </c>
    </row>
    <row r="74" spans="1:10" s="23" customFormat="1" ht="18" customHeight="1" x14ac:dyDescent="0.25">
      <c r="A74" s="74" t="s">
        <v>243</v>
      </c>
      <c r="B74" s="66" t="s">
        <v>62</v>
      </c>
      <c r="C74" s="79">
        <f t="shared" si="4"/>
        <v>2253.8241399999997</v>
      </c>
      <c r="D74" s="79">
        <f t="shared" si="3"/>
        <v>143.684</v>
      </c>
      <c r="E74" s="76">
        <v>143.684</v>
      </c>
      <c r="F74" s="22">
        <v>0</v>
      </c>
      <c r="G74" s="90">
        <v>0</v>
      </c>
      <c r="H74" s="22">
        <v>0</v>
      </c>
      <c r="I74" s="81"/>
      <c r="J74" s="200">
        <v>2397.5081399999999</v>
      </c>
    </row>
    <row r="75" spans="1:10" s="23" customFormat="1" ht="18" customHeight="1" x14ac:dyDescent="0.25">
      <c r="A75" s="74" t="s">
        <v>3524</v>
      </c>
      <c r="B75" s="66" t="s">
        <v>62</v>
      </c>
      <c r="C75" s="79">
        <f t="shared" si="4"/>
        <v>975.06213000000002</v>
      </c>
      <c r="D75" s="79">
        <f t="shared" si="3"/>
        <v>136.66029999999998</v>
      </c>
      <c r="E75" s="76">
        <v>136.66029999999998</v>
      </c>
      <c r="F75" s="22">
        <v>0</v>
      </c>
      <c r="G75" s="90">
        <v>0</v>
      </c>
      <c r="H75" s="22">
        <v>0</v>
      </c>
      <c r="I75" s="81"/>
      <c r="J75" s="200">
        <v>1111.72243</v>
      </c>
    </row>
    <row r="76" spans="1:10" s="23" customFormat="1" ht="18" customHeight="1" x14ac:dyDescent="0.25">
      <c r="A76" s="74" t="s">
        <v>3525</v>
      </c>
      <c r="B76" s="66" t="s">
        <v>62</v>
      </c>
      <c r="C76" s="79">
        <f t="shared" si="4"/>
        <v>868.45093000000008</v>
      </c>
      <c r="D76" s="80">
        <v>0</v>
      </c>
      <c r="E76" s="76">
        <v>68.447149999999993</v>
      </c>
      <c r="F76" s="22">
        <v>0</v>
      </c>
      <c r="G76" s="90">
        <v>0</v>
      </c>
      <c r="H76" s="22">
        <v>0</v>
      </c>
      <c r="I76" s="81"/>
      <c r="J76" s="200">
        <v>936.89808000000005</v>
      </c>
    </row>
    <row r="77" spans="1:10" s="23" customFormat="1" ht="18" customHeight="1" x14ac:dyDescent="0.25">
      <c r="A77" s="74" t="s">
        <v>244</v>
      </c>
      <c r="B77" s="66" t="s">
        <v>62</v>
      </c>
      <c r="C77" s="79">
        <f t="shared" si="4"/>
        <v>1628.1476</v>
      </c>
      <c r="D77" s="79">
        <f t="shared" si="3"/>
        <v>79.986410000000006</v>
      </c>
      <c r="E77" s="76">
        <v>79.986410000000006</v>
      </c>
      <c r="F77" s="22">
        <v>0</v>
      </c>
      <c r="G77" s="90">
        <v>0</v>
      </c>
      <c r="H77" s="22">
        <v>0</v>
      </c>
      <c r="I77" s="81"/>
      <c r="J77" s="200">
        <v>1708.13401</v>
      </c>
    </row>
    <row r="78" spans="1:10" s="23" customFormat="1" ht="18" customHeight="1" x14ac:dyDescent="0.25">
      <c r="A78" s="74" t="s">
        <v>245</v>
      </c>
      <c r="B78" s="66" t="s">
        <v>62</v>
      </c>
      <c r="C78" s="79">
        <f t="shared" si="4"/>
        <v>1247.59158</v>
      </c>
      <c r="D78" s="79">
        <f t="shared" si="3"/>
        <v>56.445349999999998</v>
      </c>
      <c r="E78" s="76">
        <v>56.445349999999998</v>
      </c>
      <c r="F78" s="22">
        <v>0</v>
      </c>
      <c r="G78" s="90">
        <v>0</v>
      </c>
      <c r="H78" s="22">
        <v>0</v>
      </c>
      <c r="I78" s="81"/>
      <c r="J78" s="200">
        <v>1304.03693</v>
      </c>
    </row>
    <row r="79" spans="1:10" s="23" customFormat="1" ht="18" customHeight="1" x14ac:dyDescent="0.25">
      <c r="A79" s="74" t="s">
        <v>246</v>
      </c>
      <c r="B79" s="66" t="s">
        <v>62</v>
      </c>
      <c r="C79" s="79">
        <f t="shared" si="4"/>
        <v>1539.1386399999999</v>
      </c>
      <c r="D79" s="80">
        <v>0</v>
      </c>
      <c r="E79" s="76">
        <v>71.290520000000001</v>
      </c>
      <c r="F79" s="22">
        <v>0</v>
      </c>
      <c r="G79" s="90">
        <v>0</v>
      </c>
      <c r="H79" s="22">
        <v>0</v>
      </c>
      <c r="I79" s="81"/>
      <c r="J79" s="200">
        <v>1610.4291599999999</v>
      </c>
    </row>
    <row r="80" spans="1:10" s="23" customFormat="1" ht="18" customHeight="1" x14ac:dyDescent="0.25">
      <c r="A80" s="74" t="s">
        <v>3526</v>
      </c>
      <c r="B80" s="66" t="s">
        <v>62</v>
      </c>
      <c r="C80" s="79">
        <f t="shared" si="4"/>
        <v>4087.1333100000002</v>
      </c>
      <c r="D80" s="80">
        <v>0</v>
      </c>
      <c r="E80" s="76">
        <v>182.38339000000002</v>
      </c>
      <c r="F80" s="22">
        <v>0</v>
      </c>
      <c r="G80" s="90">
        <v>0</v>
      </c>
      <c r="H80" s="22">
        <v>0</v>
      </c>
      <c r="I80" s="81"/>
      <c r="J80" s="78">
        <v>4269.5167000000001</v>
      </c>
    </row>
    <row r="81" spans="1:11" s="23" customFormat="1" ht="18" customHeight="1" x14ac:dyDescent="0.25">
      <c r="A81" s="74" t="s">
        <v>247</v>
      </c>
      <c r="B81" s="66" t="s">
        <v>62</v>
      </c>
      <c r="C81" s="79">
        <f t="shared" si="4"/>
        <v>1011.67132</v>
      </c>
      <c r="D81" s="79">
        <f t="shared" si="3"/>
        <v>68.245890000000003</v>
      </c>
      <c r="E81" s="76">
        <v>68.245890000000003</v>
      </c>
      <c r="F81" s="22">
        <v>0</v>
      </c>
      <c r="G81" s="90">
        <v>0</v>
      </c>
      <c r="H81" s="22">
        <v>0</v>
      </c>
      <c r="I81" s="81"/>
      <c r="J81" s="78">
        <v>1079.9172100000001</v>
      </c>
    </row>
    <row r="82" spans="1:11" s="23" customFormat="1" ht="18" customHeight="1" x14ac:dyDescent="0.25">
      <c r="A82" s="74" t="s">
        <v>3527</v>
      </c>
      <c r="B82" s="66" t="s">
        <v>62</v>
      </c>
      <c r="C82" s="79">
        <f t="shared" si="4"/>
        <v>754.84829999999999</v>
      </c>
      <c r="D82" s="79">
        <f t="shared" si="3"/>
        <v>78.62478999999999</v>
      </c>
      <c r="E82" s="76">
        <v>78.62478999999999</v>
      </c>
      <c r="F82" s="22">
        <v>0</v>
      </c>
      <c r="G82" s="90">
        <v>0</v>
      </c>
      <c r="H82" s="22">
        <v>0</v>
      </c>
      <c r="I82" s="81"/>
      <c r="J82" s="200">
        <v>833.47308999999996</v>
      </c>
    </row>
    <row r="83" spans="1:11" s="23" customFormat="1" ht="18" customHeight="1" x14ac:dyDescent="0.25">
      <c r="A83" s="74" t="s">
        <v>248</v>
      </c>
      <c r="B83" s="66" t="s">
        <v>62</v>
      </c>
      <c r="C83" s="79">
        <f t="shared" si="4"/>
        <v>555.08726000000001</v>
      </c>
      <c r="D83" s="79">
        <f t="shared" si="3"/>
        <v>56.025220000000004</v>
      </c>
      <c r="E83" s="76">
        <v>56.025220000000004</v>
      </c>
      <c r="F83" s="22">
        <v>0</v>
      </c>
      <c r="G83" s="90">
        <v>0</v>
      </c>
      <c r="H83" s="22">
        <v>0</v>
      </c>
      <c r="I83" s="81"/>
      <c r="J83" s="200">
        <v>611.11248000000001</v>
      </c>
    </row>
    <row r="84" spans="1:11" s="23" customFormat="1" ht="18" customHeight="1" x14ac:dyDescent="0.25">
      <c r="A84" s="74" t="s">
        <v>249</v>
      </c>
      <c r="B84" s="66" t="s">
        <v>62</v>
      </c>
      <c r="C84" s="79">
        <f t="shared" si="4"/>
        <v>1930.6177600000001</v>
      </c>
      <c r="D84" s="79">
        <f t="shared" si="3"/>
        <v>97.022070000000014</v>
      </c>
      <c r="E84" s="76">
        <v>97.022070000000014</v>
      </c>
      <c r="F84" s="22">
        <v>0</v>
      </c>
      <c r="G84" s="90">
        <v>0</v>
      </c>
      <c r="H84" s="22">
        <v>0</v>
      </c>
      <c r="I84" s="81"/>
      <c r="J84" s="200">
        <v>2027.6398300000001</v>
      </c>
    </row>
    <row r="85" spans="1:11" s="23" customFormat="1" ht="18" customHeight="1" x14ac:dyDescent="0.25">
      <c r="A85" s="74" t="s">
        <v>3528</v>
      </c>
      <c r="B85" s="66" t="s">
        <v>62</v>
      </c>
      <c r="C85" s="79">
        <f t="shared" si="4"/>
        <v>1871.63318</v>
      </c>
      <c r="D85" s="80">
        <v>0</v>
      </c>
      <c r="E85" s="76">
        <v>73.702199999999991</v>
      </c>
      <c r="F85" s="22">
        <v>0</v>
      </c>
      <c r="G85" s="90">
        <v>0</v>
      </c>
      <c r="H85" s="22">
        <v>0</v>
      </c>
      <c r="I85" s="81">
        <v>1698.88</v>
      </c>
      <c r="J85" s="200">
        <v>246.45537999999999</v>
      </c>
      <c r="K85" s="196"/>
    </row>
    <row r="86" spans="1:11" s="23" customFormat="1" ht="18" customHeight="1" x14ac:dyDescent="0.25">
      <c r="A86" s="74" t="s">
        <v>3529</v>
      </c>
      <c r="B86" s="66" t="s">
        <v>62</v>
      </c>
      <c r="C86" s="79">
        <f t="shared" si="4"/>
        <v>255.30124999999995</v>
      </c>
      <c r="D86" s="79">
        <f t="shared" si="3"/>
        <v>136.57273000000001</v>
      </c>
      <c r="E86" s="76">
        <v>136.57273000000001</v>
      </c>
      <c r="F86" s="22">
        <v>0</v>
      </c>
      <c r="G86" s="90">
        <v>0</v>
      </c>
      <c r="H86" s="22">
        <v>0</v>
      </c>
      <c r="I86" s="81"/>
      <c r="J86" s="200">
        <v>391.87397999999996</v>
      </c>
      <c r="K86" s="196"/>
    </row>
    <row r="87" spans="1:11" s="23" customFormat="1" ht="18" customHeight="1" x14ac:dyDescent="0.25">
      <c r="A87" s="74" t="s">
        <v>3530</v>
      </c>
      <c r="B87" s="66" t="s">
        <v>62</v>
      </c>
      <c r="C87" s="79">
        <f t="shared" si="4"/>
        <v>1028.77223</v>
      </c>
      <c r="D87" s="80">
        <v>0</v>
      </c>
      <c r="E87" s="76">
        <v>50.975050000000003</v>
      </c>
      <c r="F87" s="22">
        <v>0</v>
      </c>
      <c r="G87" s="90">
        <v>0</v>
      </c>
      <c r="H87" s="22">
        <v>0</v>
      </c>
      <c r="I87" s="81">
        <v>972.74</v>
      </c>
      <c r="J87" s="200">
        <v>107.00727999999999</v>
      </c>
      <c r="K87" s="196"/>
    </row>
    <row r="88" spans="1:11" s="23" customFormat="1" ht="18" customHeight="1" x14ac:dyDescent="0.25">
      <c r="A88" s="74" t="s">
        <v>250</v>
      </c>
      <c r="B88" s="66" t="s">
        <v>62</v>
      </c>
      <c r="C88" s="79">
        <f t="shared" si="4"/>
        <v>925.67439999999999</v>
      </c>
      <c r="D88" s="79">
        <f t="shared" si="3"/>
        <v>49.11759</v>
      </c>
      <c r="E88" s="76">
        <v>49.11759</v>
      </c>
      <c r="F88" s="22">
        <v>0</v>
      </c>
      <c r="G88" s="90">
        <v>0</v>
      </c>
      <c r="H88" s="22">
        <v>0</v>
      </c>
      <c r="I88" s="81"/>
      <c r="J88" s="200">
        <v>974.79198999999994</v>
      </c>
    </row>
    <row r="89" spans="1:11" s="23" customFormat="1" ht="18" customHeight="1" x14ac:dyDescent="0.25">
      <c r="A89" s="74" t="s">
        <v>3531</v>
      </c>
      <c r="B89" s="66" t="s">
        <v>62</v>
      </c>
      <c r="C89" s="79">
        <f t="shared" si="4"/>
        <v>1071.8065799999999</v>
      </c>
      <c r="D89" s="79">
        <f t="shared" si="3"/>
        <v>49.981099999999998</v>
      </c>
      <c r="E89" s="76">
        <v>49.981099999999998</v>
      </c>
      <c r="F89" s="22">
        <v>0</v>
      </c>
      <c r="G89" s="90">
        <v>0</v>
      </c>
      <c r="H89" s="22">
        <v>0</v>
      </c>
      <c r="I89" s="81"/>
      <c r="J89" s="200">
        <v>1121.7876799999999</v>
      </c>
    </row>
    <row r="90" spans="1:11" s="23" customFormat="1" ht="18" customHeight="1" x14ac:dyDescent="0.25">
      <c r="A90" s="74" t="s">
        <v>251</v>
      </c>
      <c r="B90" s="66" t="s">
        <v>62</v>
      </c>
      <c r="C90" s="79">
        <f t="shared" si="4"/>
        <v>53.523299999999999</v>
      </c>
      <c r="D90" s="79">
        <f t="shared" si="3"/>
        <v>2.6637</v>
      </c>
      <c r="E90" s="76">
        <v>2.6637</v>
      </c>
      <c r="F90" s="22">
        <v>0</v>
      </c>
      <c r="G90" s="90">
        <v>0</v>
      </c>
      <c r="H90" s="22">
        <v>0</v>
      </c>
      <c r="I90" s="81"/>
      <c r="J90" s="200">
        <v>56.186999999999998</v>
      </c>
    </row>
    <row r="91" spans="1:11" s="23" customFormat="1" ht="18" customHeight="1" x14ac:dyDescent="0.25">
      <c r="A91" s="74" t="s">
        <v>252</v>
      </c>
      <c r="B91" s="66" t="s">
        <v>62</v>
      </c>
      <c r="C91" s="79">
        <f t="shared" si="4"/>
        <v>179.32213999999999</v>
      </c>
      <c r="D91" s="79">
        <f t="shared" si="3"/>
        <v>6.8970500000000001</v>
      </c>
      <c r="E91" s="76">
        <v>6.8970500000000001</v>
      </c>
      <c r="F91" s="22">
        <v>0</v>
      </c>
      <c r="G91" s="90">
        <v>0</v>
      </c>
      <c r="H91" s="22">
        <v>0</v>
      </c>
      <c r="I91" s="81"/>
      <c r="J91" s="200">
        <v>186.21919</v>
      </c>
    </row>
    <row r="92" spans="1:11" s="23" customFormat="1" ht="18" customHeight="1" x14ac:dyDescent="0.25">
      <c r="A92" s="74" t="s">
        <v>253</v>
      </c>
      <c r="B92" s="66" t="s">
        <v>62</v>
      </c>
      <c r="C92" s="79">
        <f t="shared" si="4"/>
        <v>204.73235</v>
      </c>
      <c r="D92" s="79">
        <f t="shared" si="3"/>
        <v>6.8991000000000007</v>
      </c>
      <c r="E92" s="76">
        <v>6.8991000000000007</v>
      </c>
      <c r="F92" s="22">
        <v>0</v>
      </c>
      <c r="G92" s="90">
        <v>0</v>
      </c>
      <c r="H92" s="22">
        <v>0</v>
      </c>
      <c r="I92" s="81"/>
      <c r="J92" s="200">
        <v>211.63145</v>
      </c>
    </row>
    <row r="93" spans="1:11" s="23" customFormat="1" ht="18" customHeight="1" x14ac:dyDescent="0.25">
      <c r="A93" s="74" t="s">
        <v>254</v>
      </c>
      <c r="B93" s="66" t="s">
        <v>62</v>
      </c>
      <c r="C93" s="79">
        <f t="shared" si="4"/>
        <v>9.493549999999999</v>
      </c>
      <c r="D93" s="79">
        <f t="shared" si="3"/>
        <v>5.7049500000000002</v>
      </c>
      <c r="E93" s="76">
        <v>5.7049500000000002</v>
      </c>
      <c r="F93" s="22">
        <v>0</v>
      </c>
      <c r="G93" s="90">
        <v>0</v>
      </c>
      <c r="H93" s="22">
        <v>0</v>
      </c>
      <c r="I93" s="81"/>
      <c r="J93" s="200">
        <v>15.198499999999999</v>
      </c>
    </row>
    <row r="94" spans="1:11" s="23" customFormat="1" ht="18" customHeight="1" x14ac:dyDescent="0.25">
      <c r="A94" s="74" t="s">
        <v>255</v>
      </c>
      <c r="B94" s="66" t="s">
        <v>62</v>
      </c>
      <c r="C94" s="79">
        <f t="shared" si="4"/>
        <v>66.633539999999996</v>
      </c>
      <c r="D94" s="79">
        <f t="shared" si="3"/>
        <v>4.524</v>
      </c>
      <c r="E94" s="76">
        <v>4.524</v>
      </c>
      <c r="F94" s="22">
        <v>0</v>
      </c>
      <c r="G94" s="90">
        <v>0</v>
      </c>
      <c r="H94" s="22">
        <v>0</v>
      </c>
      <c r="I94" s="81"/>
      <c r="J94" s="200">
        <v>71.157539999999997</v>
      </c>
    </row>
    <row r="95" spans="1:11" s="23" customFormat="1" ht="18" customHeight="1" x14ac:dyDescent="0.25">
      <c r="A95" s="74" t="s">
        <v>256</v>
      </c>
      <c r="B95" s="66" t="s">
        <v>62</v>
      </c>
      <c r="C95" s="79">
        <f t="shared" si="4"/>
        <v>91.672700000000006</v>
      </c>
      <c r="D95" s="80">
        <v>0</v>
      </c>
      <c r="E95" s="76">
        <v>2.6216500000000003</v>
      </c>
      <c r="F95" s="22">
        <v>0</v>
      </c>
      <c r="G95" s="90">
        <v>0</v>
      </c>
      <c r="H95" s="22">
        <v>0</v>
      </c>
      <c r="I95" s="81"/>
      <c r="J95" s="200">
        <v>94.294350000000009</v>
      </c>
    </row>
    <row r="96" spans="1:11" s="23" customFormat="1" ht="18" customHeight="1" x14ac:dyDescent="0.25">
      <c r="A96" s="74" t="s">
        <v>257</v>
      </c>
      <c r="B96" s="66" t="s">
        <v>62</v>
      </c>
      <c r="C96" s="79">
        <f t="shared" si="4"/>
        <v>100.19665000000001</v>
      </c>
      <c r="D96" s="80">
        <v>0</v>
      </c>
      <c r="E96" s="76">
        <v>4.2511000000000001</v>
      </c>
      <c r="F96" s="22">
        <v>0</v>
      </c>
      <c r="G96" s="90">
        <v>0</v>
      </c>
      <c r="H96" s="22">
        <v>0</v>
      </c>
      <c r="I96" s="81"/>
      <c r="J96" s="200">
        <v>104.44775</v>
      </c>
    </row>
    <row r="97" spans="1:10" s="23" customFormat="1" ht="18" customHeight="1" x14ac:dyDescent="0.25">
      <c r="A97" s="74" t="s">
        <v>258</v>
      </c>
      <c r="B97" s="66" t="s">
        <v>62</v>
      </c>
      <c r="C97" s="79">
        <f t="shared" si="4"/>
        <v>87.378150000000005</v>
      </c>
      <c r="D97" s="79">
        <f t="shared" si="3"/>
        <v>1.0861500000000002</v>
      </c>
      <c r="E97" s="76">
        <v>1.0861500000000002</v>
      </c>
      <c r="F97" s="22">
        <v>0</v>
      </c>
      <c r="G97" s="90">
        <v>0</v>
      </c>
      <c r="H97" s="22">
        <v>0</v>
      </c>
      <c r="I97" s="81"/>
      <c r="J97" s="200">
        <v>88.464300000000009</v>
      </c>
    </row>
    <row r="98" spans="1:10" s="23" customFormat="1" ht="18" customHeight="1" x14ac:dyDescent="0.25">
      <c r="A98" s="74" t="s">
        <v>3532</v>
      </c>
      <c r="B98" s="66" t="s">
        <v>62</v>
      </c>
      <c r="C98" s="79">
        <f t="shared" si="4"/>
        <v>1541.7364700000001</v>
      </c>
      <c r="D98" s="80">
        <v>0</v>
      </c>
      <c r="E98" s="76">
        <v>57.360050000000001</v>
      </c>
      <c r="F98" s="22">
        <v>0</v>
      </c>
      <c r="G98" s="90">
        <v>0</v>
      </c>
      <c r="H98" s="22">
        <v>0</v>
      </c>
      <c r="I98" s="81"/>
      <c r="J98" s="200">
        <v>1599.0965200000001</v>
      </c>
    </row>
    <row r="99" spans="1:10" s="23" customFormat="1" ht="18" customHeight="1" x14ac:dyDescent="0.25">
      <c r="A99" s="74" t="s">
        <v>259</v>
      </c>
      <c r="B99" s="66" t="s">
        <v>62</v>
      </c>
      <c r="C99" s="79">
        <f t="shared" si="4"/>
        <v>0.14560000000000001</v>
      </c>
      <c r="D99" s="79">
        <f t="shared" si="3"/>
        <v>0</v>
      </c>
      <c r="E99" s="76">
        <v>0</v>
      </c>
      <c r="F99" s="22">
        <v>0</v>
      </c>
      <c r="G99" s="90">
        <v>0</v>
      </c>
      <c r="H99" s="22">
        <v>0</v>
      </c>
      <c r="I99" s="81"/>
      <c r="J99" s="200">
        <v>0.14560000000000001</v>
      </c>
    </row>
    <row r="100" spans="1:10" s="23" customFormat="1" ht="18" customHeight="1" x14ac:dyDescent="0.25">
      <c r="A100" s="74" t="s">
        <v>260</v>
      </c>
      <c r="B100" s="66" t="s">
        <v>62</v>
      </c>
      <c r="C100" s="79">
        <f t="shared" si="4"/>
        <v>371.11114999999995</v>
      </c>
      <c r="D100" s="79">
        <f t="shared" si="3"/>
        <v>16.081700000000001</v>
      </c>
      <c r="E100" s="76">
        <v>16.081700000000001</v>
      </c>
      <c r="F100" s="22">
        <v>0</v>
      </c>
      <c r="G100" s="90">
        <v>0</v>
      </c>
      <c r="H100" s="22">
        <v>0</v>
      </c>
      <c r="I100" s="81"/>
      <c r="J100" s="200">
        <v>387.19284999999996</v>
      </c>
    </row>
    <row r="101" spans="1:10" s="23" customFormat="1" ht="18" customHeight="1" x14ac:dyDescent="0.25">
      <c r="A101" s="74" t="s">
        <v>3533</v>
      </c>
      <c r="B101" s="66" t="s">
        <v>62</v>
      </c>
      <c r="C101" s="79">
        <f t="shared" si="4"/>
        <v>180.37738000000002</v>
      </c>
      <c r="D101" s="79">
        <f t="shared" si="3"/>
        <v>48.043150000000004</v>
      </c>
      <c r="E101" s="76">
        <v>48.043150000000004</v>
      </c>
      <c r="F101" s="22">
        <v>0</v>
      </c>
      <c r="G101" s="90">
        <v>0</v>
      </c>
      <c r="H101" s="22">
        <v>0</v>
      </c>
      <c r="I101" s="81"/>
      <c r="J101" s="200">
        <v>228.42053000000001</v>
      </c>
    </row>
    <row r="102" spans="1:10" s="23" customFormat="1" ht="18" customHeight="1" x14ac:dyDescent="0.25">
      <c r="A102" s="74" t="s">
        <v>261</v>
      </c>
      <c r="B102" s="66" t="s">
        <v>62</v>
      </c>
      <c r="C102" s="79">
        <f t="shared" si="4"/>
        <v>935.5933</v>
      </c>
      <c r="D102" s="79">
        <f t="shared" si="3"/>
        <v>49.16825</v>
      </c>
      <c r="E102" s="76">
        <v>49.16825</v>
      </c>
      <c r="F102" s="22">
        <v>0</v>
      </c>
      <c r="G102" s="90">
        <v>0</v>
      </c>
      <c r="H102" s="22">
        <v>0</v>
      </c>
      <c r="I102" s="81"/>
      <c r="J102" s="200">
        <v>984.76155000000006</v>
      </c>
    </row>
    <row r="103" spans="1:10" s="23" customFormat="1" ht="18" customHeight="1" x14ac:dyDescent="0.25">
      <c r="A103" s="74" t="s">
        <v>262</v>
      </c>
      <c r="B103" s="66" t="s">
        <v>62</v>
      </c>
      <c r="C103" s="79">
        <f t="shared" si="4"/>
        <v>84.621200000000016</v>
      </c>
      <c r="D103" s="79">
        <f t="shared" si="3"/>
        <v>2.11965</v>
      </c>
      <c r="E103" s="76">
        <v>2.11965</v>
      </c>
      <c r="F103" s="22">
        <v>0</v>
      </c>
      <c r="G103" s="90">
        <v>0</v>
      </c>
      <c r="H103" s="22">
        <v>0</v>
      </c>
      <c r="I103" s="81"/>
      <c r="J103" s="200">
        <v>86.740850000000009</v>
      </c>
    </row>
    <row r="104" spans="1:10" s="23" customFormat="1" ht="18" customHeight="1" x14ac:dyDescent="0.25">
      <c r="A104" s="74" t="s">
        <v>263</v>
      </c>
      <c r="B104" s="66" t="s">
        <v>62</v>
      </c>
      <c r="C104" s="79">
        <f t="shared" si="4"/>
        <v>296.38299999999998</v>
      </c>
      <c r="D104" s="80">
        <v>0</v>
      </c>
      <c r="E104" s="76">
        <v>12.299299999999999</v>
      </c>
      <c r="F104" s="22">
        <v>0</v>
      </c>
      <c r="G104" s="90">
        <v>0</v>
      </c>
      <c r="H104" s="22">
        <v>0</v>
      </c>
      <c r="I104" s="81"/>
      <c r="J104" s="200">
        <v>308.6823</v>
      </c>
    </row>
    <row r="105" spans="1:10" s="23" customFormat="1" ht="18" customHeight="1" x14ac:dyDescent="0.25">
      <c r="A105" s="74" t="s">
        <v>264</v>
      </c>
      <c r="B105" s="66" t="s">
        <v>62</v>
      </c>
      <c r="C105" s="79">
        <f t="shared" si="4"/>
        <v>656.30396000000007</v>
      </c>
      <c r="D105" s="80">
        <v>0</v>
      </c>
      <c r="E105" s="76">
        <v>31.53557</v>
      </c>
      <c r="F105" s="22">
        <v>0</v>
      </c>
      <c r="G105" s="90">
        <v>0</v>
      </c>
      <c r="H105" s="22">
        <v>0</v>
      </c>
      <c r="I105" s="81"/>
      <c r="J105" s="200">
        <v>687.83953000000008</v>
      </c>
    </row>
    <row r="106" spans="1:10" s="23" customFormat="1" ht="18" customHeight="1" x14ac:dyDescent="0.25">
      <c r="A106" s="74" t="s">
        <v>265</v>
      </c>
      <c r="B106" s="66" t="s">
        <v>62</v>
      </c>
      <c r="C106" s="79">
        <f t="shared" si="4"/>
        <v>209.65273000000002</v>
      </c>
      <c r="D106" s="80">
        <v>0</v>
      </c>
      <c r="E106" s="76">
        <v>8.2678999999999991</v>
      </c>
      <c r="F106" s="22">
        <v>0</v>
      </c>
      <c r="G106" s="90">
        <v>0</v>
      </c>
      <c r="H106" s="22">
        <v>0</v>
      </c>
      <c r="I106" s="81"/>
      <c r="J106" s="200">
        <v>217.92063000000002</v>
      </c>
    </row>
    <row r="107" spans="1:10" s="23" customFormat="1" ht="18" customHeight="1" x14ac:dyDescent="0.25">
      <c r="A107" s="74" t="s">
        <v>267</v>
      </c>
      <c r="B107" s="66" t="s">
        <v>62</v>
      </c>
      <c r="C107" s="79">
        <f t="shared" si="4"/>
        <v>29.387599999999996</v>
      </c>
      <c r="D107" s="79">
        <f t="shared" si="3"/>
        <v>0.28599999999999998</v>
      </c>
      <c r="E107" s="76">
        <v>0.28599999999999998</v>
      </c>
      <c r="F107" s="22">
        <v>0</v>
      </c>
      <c r="G107" s="90">
        <v>0</v>
      </c>
      <c r="H107" s="22">
        <v>0</v>
      </c>
      <c r="I107" s="81"/>
      <c r="J107" s="200">
        <v>29.673599999999997</v>
      </c>
    </row>
    <row r="108" spans="1:10" s="23" customFormat="1" ht="18" customHeight="1" x14ac:dyDescent="0.25">
      <c r="A108" s="74" t="s">
        <v>268</v>
      </c>
      <c r="B108" s="66" t="s">
        <v>62</v>
      </c>
      <c r="C108" s="79">
        <f t="shared" si="4"/>
        <v>226.08240000000001</v>
      </c>
      <c r="D108" s="79">
        <f t="shared" si="3"/>
        <v>11.5336</v>
      </c>
      <c r="E108" s="76">
        <v>11.5336</v>
      </c>
      <c r="F108" s="22">
        <v>0</v>
      </c>
      <c r="G108" s="90">
        <v>0</v>
      </c>
      <c r="H108" s="22">
        <v>0</v>
      </c>
      <c r="I108" s="81"/>
      <c r="J108" s="200">
        <v>237.61600000000001</v>
      </c>
    </row>
    <row r="109" spans="1:10" s="23" customFormat="1" ht="18" customHeight="1" x14ac:dyDescent="0.25">
      <c r="A109" s="74" t="s">
        <v>269</v>
      </c>
      <c r="B109" s="66" t="s">
        <v>62</v>
      </c>
      <c r="C109" s="79">
        <f t="shared" si="4"/>
        <v>165.08415000000002</v>
      </c>
      <c r="D109" s="79">
        <f t="shared" si="3"/>
        <v>8.5657000000000014</v>
      </c>
      <c r="E109" s="76">
        <v>8.5657000000000014</v>
      </c>
      <c r="F109" s="22">
        <v>0</v>
      </c>
      <c r="G109" s="90">
        <v>0</v>
      </c>
      <c r="H109" s="22">
        <v>0</v>
      </c>
      <c r="I109" s="81"/>
      <c r="J109" s="200">
        <v>173.64985000000001</v>
      </c>
    </row>
    <row r="110" spans="1:10" s="23" customFormat="1" ht="18" customHeight="1" x14ac:dyDescent="0.25">
      <c r="A110" s="74" t="s">
        <v>270</v>
      </c>
      <c r="B110" s="66" t="s">
        <v>62</v>
      </c>
      <c r="C110" s="79">
        <f t="shared" si="4"/>
        <v>398.21892999999994</v>
      </c>
      <c r="D110" s="79">
        <f t="shared" si="3"/>
        <v>21.664750000000002</v>
      </c>
      <c r="E110" s="76">
        <v>21.664750000000002</v>
      </c>
      <c r="F110" s="22">
        <v>0</v>
      </c>
      <c r="G110" s="90">
        <v>0</v>
      </c>
      <c r="H110" s="22">
        <v>0</v>
      </c>
      <c r="I110" s="81"/>
      <c r="J110" s="200">
        <v>419.88367999999997</v>
      </c>
    </row>
    <row r="111" spans="1:10" s="23" customFormat="1" ht="18" customHeight="1" x14ac:dyDescent="0.25">
      <c r="A111" s="74" t="s">
        <v>271</v>
      </c>
      <c r="B111" s="66" t="s">
        <v>62</v>
      </c>
      <c r="C111" s="79">
        <f t="shared" si="4"/>
        <v>185.12165000000002</v>
      </c>
      <c r="D111" s="79">
        <f t="shared" si="3"/>
        <v>8.8999500000000005</v>
      </c>
      <c r="E111" s="76">
        <v>8.8999500000000005</v>
      </c>
      <c r="F111" s="22">
        <v>0</v>
      </c>
      <c r="G111" s="90">
        <v>0</v>
      </c>
      <c r="H111" s="22">
        <v>0</v>
      </c>
      <c r="I111" s="81"/>
      <c r="J111" s="200">
        <v>194.02160000000001</v>
      </c>
    </row>
    <row r="112" spans="1:10" s="23" customFormat="1" ht="18" customHeight="1" x14ac:dyDescent="0.25">
      <c r="A112" s="74" t="s">
        <v>272</v>
      </c>
      <c r="B112" s="66" t="s">
        <v>62</v>
      </c>
      <c r="C112" s="79">
        <f t="shared" si="4"/>
        <v>455.9502</v>
      </c>
      <c r="D112" s="79">
        <f t="shared" si="3"/>
        <v>21.083349999999999</v>
      </c>
      <c r="E112" s="76">
        <v>21.083349999999999</v>
      </c>
      <c r="F112" s="22">
        <v>0</v>
      </c>
      <c r="G112" s="90">
        <v>0</v>
      </c>
      <c r="H112" s="22">
        <v>0</v>
      </c>
      <c r="I112" s="81"/>
      <c r="J112" s="200">
        <v>477.03354999999999</v>
      </c>
    </row>
    <row r="113" spans="1:10" s="23" customFormat="1" ht="18" customHeight="1" x14ac:dyDescent="0.25">
      <c r="A113" s="74" t="s">
        <v>273</v>
      </c>
      <c r="B113" s="66" t="s">
        <v>62</v>
      </c>
      <c r="C113" s="79">
        <f t="shared" si="4"/>
        <v>2159.9539499999996</v>
      </c>
      <c r="D113" s="79">
        <f t="shared" si="3"/>
        <v>149.82520000000002</v>
      </c>
      <c r="E113" s="76">
        <v>149.82520000000002</v>
      </c>
      <c r="F113" s="22">
        <v>0</v>
      </c>
      <c r="G113" s="90">
        <v>0</v>
      </c>
      <c r="H113" s="22">
        <v>0</v>
      </c>
      <c r="I113" s="81"/>
      <c r="J113" s="200">
        <v>2309.7791499999998</v>
      </c>
    </row>
    <row r="114" spans="1:10" s="23" customFormat="1" ht="18" customHeight="1" x14ac:dyDescent="0.25">
      <c r="A114" s="74" t="s">
        <v>274</v>
      </c>
      <c r="B114" s="66" t="s">
        <v>62</v>
      </c>
      <c r="C114" s="79">
        <f t="shared" si="4"/>
        <v>685.25969999999995</v>
      </c>
      <c r="D114" s="79">
        <f t="shared" ref="D114:D171" si="5">E114</f>
        <v>93.845550000000003</v>
      </c>
      <c r="E114" s="76">
        <v>93.845550000000003</v>
      </c>
      <c r="F114" s="22">
        <v>0</v>
      </c>
      <c r="G114" s="90">
        <v>0</v>
      </c>
      <c r="H114" s="22">
        <v>0</v>
      </c>
      <c r="I114" s="81"/>
      <c r="J114" s="200">
        <v>779.10524999999996</v>
      </c>
    </row>
    <row r="115" spans="1:10" s="23" customFormat="1" ht="18" customHeight="1" x14ac:dyDescent="0.25">
      <c r="A115" s="74" t="s">
        <v>275</v>
      </c>
      <c r="B115" s="66" t="s">
        <v>62</v>
      </c>
      <c r="C115" s="79">
        <f t="shared" si="4"/>
        <v>99.293199999999985</v>
      </c>
      <c r="D115" s="80">
        <v>0</v>
      </c>
      <c r="E115" s="76">
        <v>3.3007</v>
      </c>
      <c r="F115" s="22">
        <v>0</v>
      </c>
      <c r="G115" s="90">
        <v>0</v>
      </c>
      <c r="H115" s="22">
        <v>0</v>
      </c>
      <c r="I115" s="81"/>
      <c r="J115" s="200">
        <v>102.59389999999999</v>
      </c>
    </row>
    <row r="116" spans="1:10" s="23" customFormat="1" ht="18" customHeight="1" x14ac:dyDescent="0.25">
      <c r="A116" s="74" t="s">
        <v>276</v>
      </c>
      <c r="B116" s="66" t="s">
        <v>62</v>
      </c>
      <c r="C116" s="79">
        <f t="shared" si="4"/>
        <v>0.23219999999999999</v>
      </c>
      <c r="D116" s="79">
        <f t="shared" si="5"/>
        <v>0</v>
      </c>
      <c r="E116" s="76">
        <v>0</v>
      </c>
      <c r="F116" s="22">
        <v>0</v>
      </c>
      <c r="G116" s="90">
        <v>0</v>
      </c>
      <c r="H116" s="22">
        <v>0</v>
      </c>
      <c r="I116" s="81"/>
      <c r="J116" s="200">
        <v>0.23219999999999999</v>
      </c>
    </row>
    <row r="117" spans="1:10" s="23" customFormat="1" ht="18" customHeight="1" x14ac:dyDescent="0.25">
      <c r="A117" s="74" t="s">
        <v>277</v>
      </c>
      <c r="B117" s="66" t="s">
        <v>62</v>
      </c>
      <c r="C117" s="79">
        <f t="shared" ref="C117:C172" si="6">J117+I117-E117</f>
        <v>11.151899999999999</v>
      </c>
      <c r="D117" s="80">
        <v>0</v>
      </c>
      <c r="E117" s="76">
        <v>0.47189999999999999</v>
      </c>
      <c r="F117" s="22">
        <v>0</v>
      </c>
      <c r="G117" s="90">
        <v>0</v>
      </c>
      <c r="H117" s="22">
        <v>0</v>
      </c>
      <c r="I117" s="81"/>
      <c r="J117" s="200">
        <v>11.623799999999999</v>
      </c>
    </row>
    <row r="118" spans="1:10" s="23" customFormat="1" ht="18" customHeight="1" x14ac:dyDescent="0.25">
      <c r="A118" s="74" t="s">
        <v>279</v>
      </c>
      <c r="B118" s="66" t="s">
        <v>62</v>
      </c>
      <c r="C118" s="79">
        <f t="shared" si="6"/>
        <v>282.04289999999997</v>
      </c>
      <c r="D118" s="79">
        <f t="shared" si="5"/>
        <v>14.815799999999999</v>
      </c>
      <c r="E118" s="76">
        <v>14.815799999999999</v>
      </c>
      <c r="F118" s="22">
        <v>0</v>
      </c>
      <c r="G118" s="90">
        <v>0</v>
      </c>
      <c r="H118" s="22">
        <v>0</v>
      </c>
      <c r="I118" s="81"/>
      <c r="J118" s="200">
        <v>296.8587</v>
      </c>
    </row>
    <row r="119" spans="1:10" s="23" customFormat="1" ht="18" customHeight="1" x14ac:dyDescent="0.25">
      <c r="A119" s="74" t="s">
        <v>280</v>
      </c>
      <c r="B119" s="66" t="s">
        <v>62</v>
      </c>
      <c r="C119" s="79">
        <f t="shared" si="6"/>
        <v>332.12155000000001</v>
      </c>
      <c r="D119" s="79">
        <f t="shared" si="5"/>
        <v>15.3894</v>
      </c>
      <c r="E119" s="76">
        <v>15.3894</v>
      </c>
      <c r="F119" s="22">
        <v>0</v>
      </c>
      <c r="G119" s="90">
        <v>0</v>
      </c>
      <c r="H119" s="22">
        <v>0</v>
      </c>
      <c r="I119" s="81"/>
      <c r="J119" s="200">
        <v>347.51095000000004</v>
      </c>
    </row>
    <row r="120" spans="1:10" s="23" customFormat="1" ht="18" customHeight="1" x14ac:dyDescent="0.25">
      <c r="A120" s="74" t="s">
        <v>281</v>
      </c>
      <c r="B120" s="66" t="s">
        <v>62</v>
      </c>
      <c r="C120" s="79">
        <f t="shared" si="6"/>
        <v>137.70139999999998</v>
      </c>
      <c r="D120" s="79">
        <f t="shared" si="5"/>
        <v>5.5321499999999997</v>
      </c>
      <c r="E120" s="76">
        <v>5.5321499999999997</v>
      </c>
      <c r="F120" s="22">
        <v>0</v>
      </c>
      <c r="G120" s="90">
        <v>0</v>
      </c>
      <c r="H120" s="22">
        <v>0</v>
      </c>
      <c r="I120" s="81"/>
      <c r="J120" s="200">
        <v>143.23354999999998</v>
      </c>
    </row>
    <row r="121" spans="1:10" s="23" customFormat="1" ht="18" customHeight="1" x14ac:dyDescent="0.25">
      <c r="A121" s="74" t="s">
        <v>282</v>
      </c>
      <c r="B121" s="66" t="s">
        <v>62</v>
      </c>
      <c r="C121" s="79">
        <f t="shared" si="6"/>
        <v>5.9027399999999997</v>
      </c>
      <c r="D121" s="79">
        <f t="shared" si="5"/>
        <v>0</v>
      </c>
      <c r="E121" s="76">
        <v>0</v>
      </c>
      <c r="F121" s="22">
        <v>0</v>
      </c>
      <c r="G121" s="90">
        <v>0</v>
      </c>
      <c r="H121" s="22">
        <v>0</v>
      </c>
      <c r="I121" s="81"/>
      <c r="J121" s="200">
        <v>5.9027399999999997</v>
      </c>
    </row>
    <row r="122" spans="1:10" s="23" customFormat="1" ht="18" customHeight="1" x14ac:dyDescent="0.25">
      <c r="A122" s="74" t="s">
        <v>3537</v>
      </c>
      <c r="B122" s="66" t="s">
        <v>62</v>
      </c>
      <c r="C122" s="79">
        <f t="shared" si="6"/>
        <v>735.18088</v>
      </c>
      <c r="D122" s="79">
        <f t="shared" si="5"/>
        <v>50.164619999999999</v>
      </c>
      <c r="E122" s="76">
        <v>50.164619999999999</v>
      </c>
      <c r="F122" s="22">
        <v>0</v>
      </c>
      <c r="G122" s="90">
        <v>0</v>
      </c>
      <c r="H122" s="22">
        <v>0</v>
      </c>
      <c r="I122" s="81"/>
      <c r="J122" s="200">
        <v>785.34550000000002</v>
      </c>
    </row>
    <row r="123" spans="1:10" s="23" customFormat="1" ht="18" customHeight="1" x14ac:dyDescent="0.25">
      <c r="A123" s="74" t="s">
        <v>283</v>
      </c>
      <c r="B123" s="66" t="s">
        <v>62</v>
      </c>
      <c r="C123" s="79">
        <f t="shared" si="6"/>
        <v>679.63319999999999</v>
      </c>
      <c r="D123" s="79">
        <f t="shared" si="5"/>
        <v>30.95675</v>
      </c>
      <c r="E123" s="76">
        <v>30.95675</v>
      </c>
      <c r="F123" s="22">
        <v>0</v>
      </c>
      <c r="G123" s="90">
        <v>0</v>
      </c>
      <c r="H123" s="22">
        <v>0</v>
      </c>
      <c r="I123" s="81"/>
      <c r="J123" s="200">
        <v>710.58994999999993</v>
      </c>
    </row>
    <row r="124" spans="1:10" s="23" customFormat="1" ht="18" customHeight="1" x14ac:dyDescent="0.25">
      <c r="A124" s="74" t="s">
        <v>3538</v>
      </c>
      <c r="B124" s="66" t="s">
        <v>62</v>
      </c>
      <c r="C124" s="79">
        <f t="shared" si="6"/>
        <v>0.9</v>
      </c>
      <c r="D124" s="79">
        <f t="shared" si="5"/>
        <v>0</v>
      </c>
      <c r="E124" s="76">
        <v>0</v>
      </c>
      <c r="F124" s="22">
        <v>0</v>
      </c>
      <c r="G124" s="90">
        <v>0</v>
      </c>
      <c r="H124" s="22">
        <v>0</v>
      </c>
      <c r="I124" s="81"/>
      <c r="J124" s="200">
        <v>0.9</v>
      </c>
    </row>
    <row r="125" spans="1:10" s="23" customFormat="1" ht="18" customHeight="1" x14ac:dyDescent="0.25">
      <c r="A125" s="74" t="s">
        <v>284</v>
      </c>
      <c r="B125" s="66" t="s">
        <v>62</v>
      </c>
      <c r="C125" s="79">
        <f t="shared" si="6"/>
        <v>33.071629999999999</v>
      </c>
      <c r="D125" s="79">
        <f t="shared" si="5"/>
        <v>0</v>
      </c>
      <c r="E125" s="76">
        <v>0</v>
      </c>
      <c r="F125" s="22">
        <v>0</v>
      </c>
      <c r="G125" s="90">
        <v>0</v>
      </c>
      <c r="H125" s="22">
        <v>0</v>
      </c>
      <c r="I125" s="81"/>
      <c r="J125" s="200">
        <v>33.071629999999999</v>
      </c>
    </row>
    <row r="126" spans="1:10" s="23" customFormat="1" ht="18" customHeight="1" x14ac:dyDescent="0.25">
      <c r="A126" s="74" t="s">
        <v>285</v>
      </c>
      <c r="B126" s="66" t="s">
        <v>62</v>
      </c>
      <c r="C126" s="79">
        <f t="shared" si="6"/>
        <v>69.332949999999983</v>
      </c>
      <c r="D126" s="79">
        <f t="shared" si="5"/>
        <v>0.52845000000000009</v>
      </c>
      <c r="E126" s="76">
        <v>0.52845000000000009</v>
      </c>
      <c r="F126" s="22">
        <v>0</v>
      </c>
      <c r="G126" s="90">
        <v>0</v>
      </c>
      <c r="H126" s="22">
        <v>0</v>
      </c>
      <c r="I126" s="81"/>
      <c r="J126" s="200">
        <v>69.861399999999989</v>
      </c>
    </row>
    <row r="127" spans="1:10" s="23" customFormat="1" ht="18" customHeight="1" x14ac:dyDescent="0.25">
      <c r="A127" s="74" t="s">
        <v>286</v>
      </c>
      <c r="B127" s="66" t="s">
        <v>62</v>
      </c>
      <c r="C127" s="79">
        <f t="shared" si="6"/>
        <v>86.533100000000005</v>
      </c>
      <c r="D127" s="79">
        <f t="shared" si="5"/>
        <v>3.3969</v>
      </c>
      <c r="E127" s="76">
        <v>3.3969</v>
      </c>
      <c r="F127" s="22">
        <v>0</v>
      </c>
      <c r="G127" s="90">
        <v>0</v>
      </c>
      <c r="H127" s="22">
        <v>0</v>
      </c>
      <c r="I127" s="81"/>
      <c r="J127" s="200">
        <v>89.93</v>
      </c>
    </row>
    <row r="128" spans="1:10" s="23" customFormat="1" ht="18" customHeight="1" x14ac:dyDescent="0.25">
      <c r="A128" s="74" t="s">
        <v>287</v>
      </c>
      <c r="B128" s="66" t="s">
        <v>62</v>
      </c>
      <c r="C128" s="79">
        <f t="shared" si="6"/>
        <v>134.8937</v>
      </c>
      <c r="D128" s="79">
        <f t="shared" si="5"/>
        <v>6.86355</v>
      </c>
      <c r="E128" s="76">
        <v>6.86355</v>
      </c>
      <c r="F128" s="22">
        <v>0</v>
      </c>
      <c r="G128" s="90">
        <v>0</v>
      </c>
      <c r="H128" s="22">
        <v>0</v>
      </c>
      <c r="I128" s="81"/>
      <c r="J128" s="200">
        <v>141.75725</v>
      </c>
    </row>
    <row r="129" spans="1:10" s="23" customFormat="1" ht="18" customHeight="1" x14ac:dyDescent="0.25">
      <c r="A129" s="74" t="s">
        <v>288</v>
      </c>
      <c r="B129" s="66" t="s">
        <v>62</v>
      </c>
      <c r="C129" s="79">
        <f t="shared" si="6"/>
        <v>49.768250000000002</v>
      </c>
      <c r="D129" s="79">
        <f t="shared" si="5"/>
        <v>0</v>
      </c>
      <c r="E129" s="76">
        <v>0</v>
      </c>
      <c r="F129" s="22">
        <v>0</v>
      </c>
      <c r="G129" s="90">
        <v>0</v>
      </c>
      <c r="H129" s="22">
        <v>0</v>
      </c>
      <c r="I129" s="81"/>
      <c r="J129" s="200">
        <v>49.768250000000002</v>
      </c>
    </row>
    <row r="130" spans="1:10" s="23" customFormat="1" ht="18" customHeight="1" x14ac:dyDescent="0.25">
      <c r="A130" s="74" t="s">
        <v>3539</v>
      </c>
      <c r="B130" s="66" t="s">
        <v>62</v>
      </c>
      <c r="C130" s="79">
        <f t="shared" si="6"/>
        <v>1502.5123800000001</v>
      </c>
      <c r="D130" s="79">
        <f t="shared" si="5"/>
        <v>172.37971999999999</v>
      </c>
      <c r="E130" s="76">
        <v>172.37971999999999</v>
      </c>
      <c r="F130" s="22">
        <v>0</v>
      </c>
      <c r="G130" s="90">
        <v>0</v>
      </c>
      <c r="H130" s="22">
        <v>0</v>
      </c>
      <c r="I130" s="81"/>
      <c r="J130" s="200">
        <v>1674.8921</v>
      </c>
    </row>
    <row r="131" spans="1:10" s="23" customFormat="1" ht="18" customHeight="1" x14ac:dyDescent="0.25">
      <c r="A131" s="74" t="s">
        <v>290</v>
      </c>
      <c r="B131" s="66" t="s">
        <v>62</v>
      </c>
      <c r="C131" s="79">
        <f t="shared" si="6"/>
        <v>1507.74684</v>
      </c>
      <c r="D131" s="79">
        <f t="shared" si="5"/>
        <v>92.011499999999998</v>
      </c>
      <c r="E131" s="76">
        <v>92.011499999999998</v>
      </c>
      <c r="F131" s="22">
        <v>0</v>
      </c>
      <c r="G131" s="90">
        <v>0</v>
      </c>
      <c r="H131" s="22">
        <v>0</v>
      </c>
      <c r="I131" s="81"/>
      <c r="J131" s="200">
        <v>1599.7583400000001</v>
      </c>
    </row>
    <row r="132" spans="1:10" s="23" customFormat="1" ht="18" customHeight="1" x14ac:dyDescent="0.25">
      <c r="A132" s="74" t="s">
        <v>291</v>
      </c>
      <c r="B132" s="66" t="s">
        <v>62</v>
      </c>
      <c r="C132" s="79">
        <f t="shared" si="6"/>
        <v>1488.6674</v>
      </c>
      <c r="D132" s="79">
        <f t="shared" si="5"/>
        <v>82.574339999999992</v>
      </c>
      <c r="E132" s="76">
        <v>82.574339999999992</v>
      </c>
      <c r="F132" s="22">
        <v>0</v>
      </c>
      <c r="G132" s="90">
        <v>0</v>
      </c>
      <c r="H132" s="22">
        <v>0</v>
      </c>
      <c r="I132" s="81"/>
      <c r="J132" s="200">
        <v>1571.2417399999999</v>
      </c>
    </row>
    <row r="133" spans="1:10" s="23" customFormat="1" ht="18" customHeight="1" x14ac:dyDescent="0.25">
      <c r="A133" s="74" t="s">
        <v>292</v>
      </c>
      <c r="B133" s="66" t="s">
        <v>62</v>
      </c>
      <c r="C133" s="79">
        <f t="shared" si="6"/>
        <v>2332.0279500000001</v>
      </c>
      <c r="D133" s="79">
        <f t="shared" si="5"/>
        <v>167.00889999999998</v>
      </c>
      <c r="E133" s="76">
        <v>167.00889999999998</v>
      </c>
      <c r="F133" s="22">
        <v>0</v>
      </c>
      <c r="G133" s="90">
        <v>0</v>
      </c>
      <c r="H133" s="22">
        <v>0</v>
      </c>
      <c r="I133" s="81"/>
      <c r="J133" s="200">
        <v>2499.03685</v>
      </c>
    </row>
    <row r="134" spans="1:10" s="23" customFormat="1" ht="18" customHeight="1" x14ac:dyDescent="0.25">
      <c r="A134" s="74" t="s">
        <v>293</v>
      </c>
      <c r="B134" s="66" t="s">
        <v>62</v>
      </c>
      <c r="C134" s="79">
        <f t="shared" si="6"/>
        <v>1691.4864</v>
      </c>
      <c r="D134" s="79">
        <f t="shared" si="5"/>
        <v>132.4776</v>
      </c>
      <c r="E134" s="76">
        <v>132.4776</v>
      </c>
      <c r="F134" s="22">
        <v>0</v>
      </c>
      <c r="G134" s="90">
        <v>0</v>
      </c>
      <c r="H134" s="22">
        <v>0</v>
      </c>
      <c r="I134" s="81"/>
      <c r="J134" s="200">
        <v>1823.9639999999999</v>
      </c>
    </row>
    <row r="135" spans="1:10" s="23" customFormat="1" ht="18" customHeight="1" x14ac:dyDescent="0.25">
      <c r="A135" s="74" t="s">
        <v>294</v>
      </c>
      <c r="B135" s="66" t="s">
        <v>62</v>
      </c>
      <c r="C135" s="79">
        <f t="shared" si="6"/>
        <v>1700.9990499999999</v>
      </c>
      <c r="D135" s="80">
        <v>0</v>
      </c>
      <c r="E135" s="76">
        <v>121.29293</v>
      </c>
      <c r="F135" s="22">
        <v>0</v>
      </c>
      <c r="G135" s="90">
        <v>0</v>
      </c>
      <c r="H135" s="22">
        <v>0</v>
      </c>
      <c r="I135" s="81"/>
      <c r="J135" s="200">
        <v>1822.29198</v>
      </c>
    </row>
    <row r="136" spans="1:10" s="23" customFormat="1" ht="18" customHeight="1" x14ac:dyDescent="0.25">
      <c r="A136" s="74" t="s">
        <v>3540</v>
      </c>
      <c r="B136" s="66" t="s">
        <v>62</v>
      </c>
      <c r="C136" s="79">
        <f t="shared" si="6"/>
        <v>208.28982999999999</v>
      </c>
      <c r="D136" s="79">
        <f t="shared" si="5"/>
        <v>40.419800000000002</v>
      </c>
      <c r="E136" s="76">
        <v>40.419800000000002</v>
      </c>
      <c r="F136" s="22">
        <v>0</v>
      </c>
      <c r="G136" s="90">
        <v>0</v>
      </c>
      <c r="H136" s="22">
        <v>0</v>
      </c>
      <c r="I136" s="81"/>
      <c r="J136" s="200">
        <v>248.70963</v>
      </c>
    </row>
    <row r="137" spans="1:10" s="23" customFormat="1" ht="18" customHeight="1" x14ac:dyDescent="0.25">
      <c r="A137" s="74" t="s">
        <v>295</v>
      </c>
      <c r="B137" s="66" t="s">
        <v>62</v>
      </c>
      <c r="C137" s="79">
        <f t="shared" si="6"/>
        <v>708.30179999999996</v>
      </c>
      <c r="D137" s="79">
        <f t="shared" si="5"/>
        <v>44.973800000000004</v>
      </c>
      <c r="E137" s="76">
        <v>44.973800000000004</v>
      </c>
      <c r="F137" s="22">
        <v>0</v>
      </c>
      <c r="G137" s="90">
        <v>0</v>
      </c>
      <c r="H137" s="22">
        <v>0</v>
      </c>
      <c r="I137" s="81"/>
      <c r="J137" s="200">
        <v>753.27559999999994</v>
      </c>
    </row>
    <row r="138" spans="1:10" s="23" customFormat="1" ht="18" customHeight="1" x14ac:dyDescent="0.25">
      <c r="A138" s="74" t="s">
        <v>296</v>
      </c>
      <c r="B138" s="66" t="s">
        <v>62</v>
      </c>
      <c r="C138" s="79">
        <f t="shared" si="6"/>
        <v>2257.6387600000003</v>
      </c>
      <c r="D138" s="79">
        <f t="shared" si="5"/>
        <v>166.80754999999999</v>
      </c>
      <c r="E138" s="76">
        <v>166.80754999999999</v>
      </c>
      <c r="F138" s="22">
        <v>0</v>
      </c>
      <c r="G138" s="90">
        <v>0</v>
      </c>
      <c r="H138" s="22">
        <v>0</v>
      </c>
      <c r="I138" s="81"/>
      <c r="J138" s="200">
        <v>2424.4463100000003</v>
      </c>
    </row>
    <row r="139" spans="1:10" s="23" customFormat="1" ht="18" customHeight="1" x14ac:dyDescent="0.25">
      <c r="A139" s="74" t="s">
        <v>297</v>
      </c>
      <c r="B139" s="66" t="s">
        <v>62</v>
      </c>
      <c r="C139" s="79">
        <f t="shared" si="6"/>
        <v>1537.5432500000002</v>
      </c>
      <c r="D139" s="79">
        <f t="shared" si="5"/>
        <v>96.479100000000003</v>
      </c>
      <c r="E139" s="76">
        <v>96.479100000000003</v>
      </c>
      <c r="F139" s="22">
        <v>0</v>
      </c>
      <c r="G139" s="90">
        <v>0</v>
      </c>
      <c r="H139" s="22">
        <v>0</v>
      </c>
      <c r="I139" s="81"/>
      <c r="J139" s="200">
        <v>1634.0223500000002</v>
      </c>
    </row>
    <row r="140" spans="1:10" s="23" customFormat="1" ht="18" customHeight="1" x14ac:dyDescent="0.25">
      <c r="A140" s="74" t="s">
        <v>3541</v>
      </c>
      <c r="B140" s="66" t="s">
        <v>62</v>
      </c>
      <c r="C140" s="79">
        <f t="shared" si="6"/>
        <v>3600.7853500000001</v>
      </c>
      <c r="D140" s="79">
        <f t="shared" si="5"/>
        <v>203.51169000000002</v>
      </c>
      <c r="E140" s="76">
        <v>203.51169000000002</v>
      </c>
      <c r="F140" s="22">
        <v>0</v>
      </c>
      <c r="G140" s="90">
        <v>0</v>
      </c>
      <c r="H140" s="22">
        <v>0</v>
      </c>
      <c r="I140" s="81">
        <v>1413.67</v>
      </c>
      <c r="J140" s="200">
        <v>2390.6270399999999</v>
      </c>
    </row>
    <row r="141" spans="1:10" s="23" customFormat="1" ht="18" customHeight="1" x14ac:dyDescent="0.25">
      <c r="A141" s="74" t="s">
        <v>298</v>
      </c>
      <c r="B141" s="66" t="s">
        <v>62</v>
      </c>
      <c r="C141" s="79">
        <f t="shared" si="6"/>
        <v>1029.7375200000001</v>
      </c>
      <c r="D141" s="80">
        <v>0</v>
      </c>
      <c r="E141" s="76">
        <v>76.600449999999995</v>
      </c>
      <c r="F141" s="22">
        <v>0</v>
      </c>
      <c r="G141" s="90">
        <v>0</v>
      </c>
      <c r="H141" s="22">
        <v>0</v>
      </c>
      <c r="I141" s="81"/>
      <c r="J141" s="200">
        <v>1106.33797</v>
      </c>
    </row>
    <row r="142" spans="1:10" s="23" customFormat="1" ht="18" customHeight="1" x14ac:dyDescent="0.25">
      <c r="A142" s="74" t="s">
        <v>299</v>
      </c>
      <c r="B142" s="66" t="s">
        <v>62</v>
      </c>
      <c r="C142" s="79">
        <f t="shared" si="6"/>
        <v>1729.1536900000001</v>
      </c>
      <c r="D142" s="79">
        <f t="shared" si="5"/>
        <v>217.19117</v>
      </c>
      <c r="E142" s="76">
        <v>217.19117</v>
      </c>
      <c r="F142" s="22">
        <v>0</v>
      </c>
      <c r="G142" s="90">
        <v>0</v>
      </c>
      <c r="H142" s="22">
        <v>0</v>
      </c>
      <c r="I142" s="81"/>
      <c r="J142" s="200">
        <v>1946.3448600000002</v>
      </c>
    </row>
    <row r="143" spans="1:10" s="23" customFormat="1" ht="18" customHeight="1" x14ac:dyDescent="0.25">
      <c r="A143" s="74" t="s">
        <v>3542</v>
      </c>
      <c r="B143" s="66" t="s">
        <v>62</v>
      </c>
      <c r="C143" s="79">
        <f t="shared" si="6"/>
        <v>2436.46245</v>
      </c>
      <c r="D143" s="79">
        <f t="shared" si="5"/>
        <v>111.08033</v>
      </c>
      <c r="E143" s="76">
        <v>111.08033</v>
      </c>
      <c r="F143" s="22">
        <v>0</v>
      </c>
      <c r="G143" s="90">
        <v>0</v>
      </c>
      <c r="H143" s="22">
        <v>0</v>
      </c>
      <c r="I143" s="81">
        <f>862.7+513.71</f>
        <v>1376.41</v>
      </c>
      <c r="J143" s="200">
        <v>1171.1327799999999</v>
      </c>
    </row>
    <row r="144" spans="1:10" s="23" customFormat="1" ht="18" customHeight="1" x14ac:dyDescent="0.25">
      <c r="A144" s="74" t="s">
        <v>3543</v>
      </c>
      <c r="B144" s="66" t="s">
        <v>62</v>
      </c>
      <c r="C144" s="79">
        <f t="shared" si="6"/>
        <v>1543.9924800000001</v>
      </c>
      <c r="D144" s="79">
        <f t="shared" si="5"/>
        <v>82.263159999999999</v>
      </c>
      <c r="E144" s="76">
        <v>82.263159999999999</v>
      </c>
      <c r="F144" s="22">
        <v>0</v>
      </c>
      <c r="G144" s="90">
        <v>0</v>
      </c>
      <c r="H144" s="22">
        <v>0</v>
      </c>
      <c r="I144" s="81"/>
      <c r="J144" s="200">
        <v>1626.2556400000001</v>
      </c>
    </row>
    <row r="145" spans="1:10" s="23" customFormat="1" ht="18" customHeight="1" x14ac:dyDescent="0.25">
      <c r="A145" s="74" t="s">
        <v>300</v>
      </c>
      <c r="B145" s="66" t="s">
        <v>62</v>
      </c>
      <c r="C145" s="79">
        <f t="shared" si="6"/>
        <v>95.106090000000009</v>
      </c>
      <c r="D145" s="79">
        <f t="shared" si="5"/>
        <v>100.85391</v>
      </c>
      <c r="E145" s="76">
        <v>100.85391</v>
      </c>
      <c r="F145" s="22">
        <v>0</v>
      </c>
      <c r="G145" s="90">
        <v>0</v>
      </c>
      <c r="H145" s="22">
        <v>0</v>
      </c>
      <c r="I145" s="81"/>
      <c r="J145" s="200">
        <v>195.96</v>
      </c>
    </row>
    <row r="146" spans="1:10" s="23" customFormat="1" ht="18" customHeight="1" x14ac:dyDescent="0.25">
      <c r="A146" s="74" t="s">
        <v>301</v>
      </c>
      <c r="B146" s="66" t="s">
        <v>62</v>
      </c>
      <c r="C146" s="79">
        <f t="shared" si="6"/>
        <v>130.18795</v>
      </c>
      <c r="D146" s="79">
        <f t="shared" si="5"/>
        <v>6.0241999999999996</v>
      </c>
      <c r="E146" s="76">
        <v>6.0241999999999996</v>
      </c>
      <c r="F146" s="22">
        <v>0</v>
      </c>
      <c r="G146" s="90">
        <v>0</v>
      </c>
      <c r="H146" s="22">
        <v>0</v>
      </c>
      <c r="I146" s="81"/>
      <c r="J146" s="200">
        <v>136.21215000000001</v>
      </c>
    </row>
    <row r="147" spans="1:10" s="23" customFormat="1" ht="18" customHeight="1" x14ac:dyDescent="0.25">
      <c r="A147" s="74" t="s">
        <v>302</v>
      </c>
      <c r="B147" s="66" t="s">
        <v>62</v>
      </c>
      <c r="C147" s="79">
        <f t="shared" si="6"/>
        <v>1205.08014</v>
      </c>
      <c r="D147" s="79">
        <f t="shared" si="5"/>
        <v>69.862300000000005</v>
      </c>
      <c r="E147" s="76">
        <v>69.862300000000005</v>
      </c>
      <c r="F147" s="22">
        <v>0</v>
      </c>
      <c r="G147" s="90">
        <v>0</v>
      </c>
      <c r="H147" s="22">
        <v>0</v>
      </c>
      <c r="I147" s="81">
        <v>1589.16</v>
      </c>
      <c r="J147" s="200">
        <f>1274.94244-I147</f>
        <v>-314.21756000000005</v>
      </c>
    </row>
    <row r="148" spans="1:10" s="23" customFormat="1" ht="18" customHeight="1" x14ac:dyDescent="0.25">
      <c r="A148" s="74" t="s">
        <v>307</v>
      </c>
      <c r="B148" s="66" t="s">
        <v>62</v>
      </c>
      <c r="C148" s="79">
        <f t="shared" si="6"/>
        <v>2034.83014</v>
      </c>
      <c r="D148" s="79">
        <f t="shared" si="5"/>
        <v>139.58610000000002</v>
      </c>
      <c r="E148" s="76">
        <v>139.58610000000002</v>
      </c>
      <c r="F148" s="22">
        <v>0</v>
      </c>
      <c r="G148" s="90">
        <v>0</v>
      </c>
      <c r="H148" s="22">
        <v>0</v>
      </c>
      <c r="I148" s="81"/>
      <c r="J148" s="200">
        <v>2174.41624</v>
      </c>
    </row>
    <row r="149" spans="1:10" s="23" customFormat="1" ht="18" customHeight="1" x14ac:dyDescent="0.25">
      <c r="A149" s="74" t="s">
        <v>308</v>
      </c>
      <c r="B149" s="66" t="s">
        <v>62</v>
      </c>
      <c r="C149" s="79">
        <f t="shared" si="6"/>
        <v>2669.3168900000001</v>
      </c>
      <c r="D149" s="79">
        <f t="shared" si="5"/>
        <v>141.1934</v>
      </c>
      <c r="E149" s="76">
        <v>141.1934</v>
      </c>
      <c r="F149" s="22">
        <v>0</v>
      </c>
      <c r="G149" s="90">
        <v>0</v>
      </c>
      <c r="H149" s="22">
        <v>0</v>
      </c>
      <c r="I149" s="81"/>
      <c r="J149" s="200">
        <v>2810.5102900000002</v>
      </c>
    </row>
    <row r="150" spans="1:10" s="23" customFormat="1" ht="18" customHeight="1" x14ac:dyDescent="0.25">
      <c r="A150" s="74" t="s">
        <v>309</v>
      </c>
      <c r="B150" s="66" t="s">
        <v>62</v>
      </c>
      <c r="C150" s="79">
        <f t="shared" si="6"/>
        <v>1333.5913500000001</v>
      </c>
      <c r="D150" s="79">
        <f t="shared" si="5"/>
        <v>83.212519999999998</v>
      </c>
      <c r="E150" s="76">
        <v>83.212519999999998</v>
      </c>
      <c r="F150" s="22">
        <v>0</v>
      </c>
      <c r="G150" s="90">
        <v>0</v>
      </c>
      <c r="H150" s="22">
        <v>0</v>
      </c>
      <c r="I150" s="81"/>
      <c r="J150" s="200">
        <v>1416.8038700000002</v>
      </c>
    </row>
    <row r="151" spans="1:10" s="23" customFormat="1" ht="18" customHeight="1" x14ac:dyDescent="0.25">
      <c r="A151" s="74" t="s">
        <v>310</v>
      </c>
      <c r="B151" s="66" t="s">
        <v>62</v>
      </c>
      <c r="C151" s="79">
        <f t="shared" si="6"/>
        <v>992.59795999999994</v>
      </c>
      <c r="D151" s="80">
        <v>0</v>
      </c>
      <c r="E151" s="76">
        <v>53.647100000000002</v>
      </c>
      <c r="F151" s="22">
        <v>0</v>
      </c>
      <c r="G151" s="90">
        <v>0</v>
      </c>
      <c r="H151" s="22">
        <v>0</v>
      </c>
      <c r="I151" s="81"/>
      <c r="J151" s="200">
        <v>1046.24506</v>
      </c>
    </row>
    <row r="152" spans="1:10" s="23" customFormat="1" ht="18" customHeight="1" x14ac:dyDescent="0.25">
      <c r="A152" s="74" t="s">
        <v>311</v>
      </c>
      <c r="B152" s="66" t="s">
        <v>62</v>
      </c>
      <c r="C152" s="79">
        <f t="shared" si="6"/>
        <v>1206.3603900000001</v>
      </c>
      <c r="D152" s="79">
        <f t="shared" si="5"/>
        <v>70.024339999999995</v>
      </c>
      <c r="E152" s="76">
        <v>70.024339999999995</v>
      </c>
      <c r="F152" s="22">
        <v>0</v>
      </c>
      <c r="G152" s="90">
        <v>0</v>
      </c>
      <c r="H152" s="22">
        <v>0</v>
      </c>
      <c r="I152" s="81"/>
      <c r="J152" s="200">
        <v>1276.38473</v>
      </c>
    </row>
    <row r="153" spans="1:10" s="23" customFormat="1" ht="18" customHeight="1" x14ac:dyDescent="0.25">
      <c r="A153" s="74" t="s">
        <v>312</v>
      </c>
      <c r="B153" s="66" t="s">
        <v>62</v>
      </c>
      <c r="C153" s="79">
        <f t="shared" si="6"/>
        <v>1306.2103199999999</v>
      </c>
      <c r="D153" s="79">
        <f t="shared" si="5"/>
        <v>88.224399999999989</v>
      </c>
      <c r="E153" s="76">
        <v>88.224399999999989</v>
      </c>
      <c r="F153" s="22">
        <v>0</v>
      </c>
      <c r="G153" s="90">
        <v>0</v>
      </c>
      <c r="H153" s="22">
        <v>0</v>
      </c>
      <c r="I153" s="81"/>
      <c r="J153" s="200">
        <v>1394.43472</v>
      </c>
    </row>
    <row r="154" spans="1:10" s="23" customFormat="1" ht="18" customHeight="1" x14ac:dyDescent="0.25">
      <c r="A154" s="74" t="s">
        <v>313</v>
      </c>
      <c r="B154" s="66" t="s">
        <v>62</v>
      </c>
      <c r="C154" s="79">
        <f t="shared" si="6"/>
        <v>2065.4056299999997</v>
      </c>
      <c r="D154" s="80">
        <v>0</v>
      </c>
      <c r="E154" s="76">
        <v>106.76965</v>
      </c>
      <c r="F154" s="22">
        <v>0</v>
      </c>
      <c r="G154" s="90">
        <v>0</v>
      </c>
      <c r="H154" s="22">
        <v>0</v>
      </c>
      <c r="I154" s="81"/>
      <c r="J154" s="200">
        <v>2172.1752799999999</v>
      </c>
    </row>
    <row r="155" spans="1:10" s="23" customFormat="1" ht="18" customHeight="1" x14ac:dyDescent="0.25">
      <c r="A155" s="74" t="s">
        <v>314</v>
      </c>
      <c r="B155" s="66" t="s">
        <v>62</v>
      </c>
      <c r="C155" s="79">
        <f t="shared" si="6"/>
        <v>1065.78215</v>
      </c>
      <c r="D155" s="79">
        <f t="shared" si="5"/>
        <v>60.859250000000003</v>
      </c>
      <c r="E155" s="76">
        <v>60.859250000000003</v>
      </c>
      <c r="F155" s="22">
        <v>0</v>
      </c>
      <c r="G155" s="90">
        <v>0</v>
      </c>
      <c r="H155" s="22">
        <v>0</v>
      </c>
      <c r="I155" s="81"/>
      <c r="J155" s="200">
        <v>1126.6414</v>
      </c>
    </row>
    <row r="156" spans="1:10" s="23" customFormat="1" ht="18" customHeight="1" x14ac:dyDescent="0.25">
      <c r="A156" s="74" t="s">
        <v>3545</v>
      </c>
      <c r="B156" s="66" t="s">
        <v>62</v>
      </c>
      <c r="C156" s="79">
        <f t="shared" si="6"/>
        <v>2300.9236099999998</v>
      </c>
      <c r="D156" s="79">
        <f t="shared" si="5"/>
        <v>173.77327</v>
      </c>
      <c r="E156" s="76">
        <v>173.77327</v>
      </c>
      <c r="F156" s="22">
        <v>0</v>
      </c>
      <c r="G156" s="90">
        <v>0</v>
      </c>
      <c r="H156" s="22">
        <v>0</v>
      </c>
      <c r="I156" s="81">
        <f>330.63+262.2</f>
        <v>592.82999999999993</v>
      </c>
      <c r="J156" s="200">
        <v>1881.86688</v>
      </c>
    </row>
    <row r="157" spans="1:10" s="23" customFormat="1" ht="18" customHeight="1" x14ac:dyDescent="0.25">
      <c r="A157" s="74" t="s">
        <v>316</v>
      </c>
      <c r="B157" s="66" t="s">
        <v>62</v>
      </c>
      <c r="C157" s="79">
        <f t="shared" si="6"/>
        <v>2682.3559099999998</v>
      </c>
      <c r="D157" s="79">
        <f t="shared" si="5"/>
        <v>226.84184999999999</v>
      </c>
      <c r="E157" s="76">
        <v>226.84184999999999</v>
      </c>
      <c r="F157" s="22">
        <v>0</v>
      </c>
      <c r="G157" s="90">
        <v>0</v>
      </c>
      <c r="H157" s="22">
        <v>0</v>
      </c>
      <c r="I157" s="81"/>
      <c r="J157" s="200">
        <v>2909.1977599999996</v>
      </c>
    </row>
    <row r="158" spans="1:10" s="23" customFormat="1" ht="18" customHeight="1" x14ac:dyDescent="0.25">
      <c r="A158" s="74" t="s">
        <v>317</v>
      </c>
      <c r="B158" s="66" t="s">
        <v>62</v>
      </c>
      <c r="C158" s="79">
        <f t="shared" si="6"/>
        <v>3628.0501900000004</v>
      </c>
      <c r="D158" s="79">
        <f t="shared" si="5"/>
        <v>198.9512</v>
      </c>
      <c r="E158" s="76">
        <v>198.9512</v>
      </c>
      <c r="F158" s="22">
        <v>0</v>
      </c>
      <c r="G158" s="90">
        <v>0</v>
      </c>
      <c r="H158" s="22">
        <v>0</v>
      </c>
      <c r="I158" s="81"/>
      <c r="J158" s="200">
        <v>3827.0013900000004</v>
      </c>
    </row>
    <row r="159" spans="1:10" s="23" customFormat="1" ht="18" customHeight="1" x14ac:dyDescent="0.25">
      <c r="A159" s="74" t="s">
        <v>318</v>
      </c>
      <c r="B159" s="66" t="s">
        <v>62</v>
      </c>
      <c r="C159" s="79">
        <f t="shared" si="6"/>
        <v>2127.884</v>
      </c>
      <c r="D159" s="79">
        <f t="shared" si="5"/>
        <v>105.0231</v>
      </c>
      <c r="E159" s="76">
        <v>105.0231</v>
      </c>
      <c r="F159" s="22">
        <v>0</v>
      </c>
      <c r="G159" s="90">
        <v>0</v>
      </c>
      <c r="H159" s="22">
        <v>0</v>
      </c>
      <c r="I159" s="81">
        <v>2199.4699999999998</v>
      </c>
      <c r="J159" s="200">
        <f>2232.9071-I159</f>
        <v>33.4371000000001</v>
      </c>
    </row>
    <row r="160" spans="1:10" s="23" customFormat="1" ht="18" customHeight="1" x14ac:dyDescent="0.25">
      <c r="A160" s="74" t="s">
        <v>319</v>
      </c>
      <c r="B160" s="66" t="s">
        <v>62</v>
      </c>
      <c r="C160" s="79">
        <f t="shared" si="6"/>
        <v>3475.7436299999999</v>
      </c>
      <c r="D160" s="79">
        <f t="shared" si="5"/>
        <v>249.78749999999999</v>
      </c>
      <c r="E160" s="76">
        <v>249.78749999999999</v>
      </c>
      <c r="F160" s="22">
        <v>0</v>
      </c>
      <c r="G160" s="90">
        <v>0</v>
      </c>
      <c r="H160" s="22">
        <v>0</v>
      </c>
      <c r="I160" s="81"/>
      <c r="J160" s="200">
        <v>3725.5311299999998</v>
      </c>
    </row>
    <row r="161" spans="1:10" s="23" customFormat="1" ht="18" customHeight="1" x14ac:dyDescent="0.25">
      <c r="A161" s="74" t="s">
        <v>320</v>
      </c>
      <c r="B161" s="66" t="s">
        <v>62</v>
      </c>
      <c r="C161" s="79">
        <f t="shared" si="6"/>
        <v>2302.2716500000001</v>
      </c>
      <c r="D161" s="79">
        <f t="shared" si="5"/>
        <v>151.85829999999999</v>
      </c>
      <c r="E161" s="76">
        <v>151.85829999999999</v>
      </c>
      <c r="F161" s="22">
        <v>0</v>
      </c>
      <c r="G161" s="90">
        <v>0</v>
      </c>
      <c r="H161" s="22">
        <v>0</v>
      </c>
      <c r="I161" s="81"/>
      <c r="J161" s="200">
        <v>2454.12995</v>
      </c>
    </row>
    <row r="162" spans="1:10" s="23" customFormat="1" ht="18" customHeight="1" x14ac:dyDescent="0.25">
      <c r="A162" s="74" t="s">
        <v>321</v>
      </c>
      <c r="B162" s="66" t="s">
        <v>62</v>
      </c>
      <c r="C162" s="79">
        <f t="shared" si="6"/>
        <v>982.24218000000008</v>
      </c>
      <c r="D162" s="79">
        <f t="shared" si="5"/>
        <v>59.835599999999999</v>
      </c>
      <c r="E162" s="76">
        <v>59.835599999999999</v>
      </c>
      <c r="F162" s="22">
        <v>0</v>
      </c>
      <c r="G162" s="90">
        <v>0</v>
      </c>
      <c r="H162" s="22">
        <v>0</v>
      </c>
      <c r="I162" s="81"/>
      <c r="J162" s="200">
        <v>1042.0777800000001</v>
      </c>
    </row>
    <row r="163" spans="1:10" s="23" customFormat="1" ht="18" customHeight="1" x14ac:dyDescent="0.25">
      <c r="A163" s="74" t="s">
        <v>322</v>
      </c>
      <c r="B163" s="66" t="s">
        <v>62</v>
      </c>
      <c r="C163" s="79">
        <f t="shared" si="6"/>
        <v>3866.1124300000006</v>
      </c>
      <c r="D163" s="79">
        <f t="shared" si="5"/>
        <v>233.1446</v>
      </c>
      <c r="E163" s="76">
        <v>233.1446</v>
      </c>
      <c r="F163" s="22">
        <v>0</v>
      </c>
      <c r="G163" s="90">
        <v>0</v>
      </c>
      <c r="H163" s="22">
        <v>0</v>
      </c>
      <c r="I163" s="81">
        <v>16211.04</v>
      </c>
      <c r="J163" s="200">
        <f>4099.25703-I163</f>
        <v>-12111.78297</v>
      </c>
    </row>
    <row r="164" spans="1:10" s="23" customFormat="1" ht="18" customHeight="1" x14ac:dyDescent="0.25">
      <c r="A164" s="74" t="s">
        <v>323</v>
      </c>
      <c r="B164" s="66" t="s">
        <v>62</v>
      </c>
      <c r="C164" s="79">
        <f t="shared" si="6"/>
        <v>2525.0455999999995</v>
      </c>
      <c r="D164" s="79">
        <f t="shared" si="5"/>
        <v>152.19490999999999</v>
      </c>
      <c r="E164" s="76">
        <v>152.19490999999999</v>
      </c>
      <c r="F164" s="22">
        <v>0</v>
      </c>
      <c r="G164" s="90">
        <v>0</v>
      </c>
      <c r="H164" s="22">
        <v>0</v>
      </c>
      <c r="I164" s="81">
        <v>10819.72</v>
      </c>
      <c r="J164" s="200">
        <f>2677.24051-I164</f>
        <v>-8142.4794899999997</v>
      </c>
    </row>
    <row r="165" spans="1:10" s="23" customFormat="1" ht="18" customHeight="1" x14ac:dyDescent="0.25">
      <c r="A165" s="74" t="s">
        <v>324</v>
      </c>
      <c r="B165" s="66" t="s">
        <v>62</v>
      </c>
      <c r="C165" s="79">
        <f t="shared" si="6"/>
        <v>845.21365000000003</v>
      </c>
      <c r="D165" s="80">
        <v>0</v>
      </c>
      <c r="E165" s="76">
        <v>64.018599999999992</v>
      </c>
      <c r="F165" s="22">
        <v>0</v>
      </c>
      <c r="G165" s="90">
        <v>0</v>
      </c>
      <c r="H165" s="22">
        <v>0</v>
      </c>
      <c r="I165" s="81"/>
      <c r="J165" s="200">
        <v>909.23225000000002</v>
      </c>
    </row>
    <row r="166" spans="1:10" s="23" customFormat="1" ht="18" customHeight="1" x14ac:dyDescent="0.25">
      <c r="A166" s="74" t="s">
        <v>325</v>
      </c>
      <c r="B166" s="66" t="s">
        <v>62</v>
      </c>
      <c r="C166" s="79">
        <f t="shared" si="6"/>
        <v>403.07801000000001</v>
      </c>
      <c r="D166" s="79">
        <f t="shared" si="5"/>
        <v>16.896349999999998</v>
      </c>
      <c r="E166" s="76">
        <v>16.896349999999998</v>
      </c>
      <c r="F166" s="22">
        <v>0</v>
      </c>
      <c r="G166" s="90">
        <v>0</v>
      </c>
      <c r="H166" s="22">
        <v>0</v>
      </c>
      <c r="I166" s="81"/>
      <c r="J166" s="200">
        <v>419.97435999999999</v>
      </c>
    </row>
    <row r="167" spans="1:10" s="23" customFormat="1" ht="18" customHeight="1" x14ac:dyDescent="0.25">
      <c r="A167" s="74" t="s">
        <v>326</v>
      </c>
      <c r="B167" s="66" t="s">
        <v>62</v>
      </c>
      <c r="C167" s="79">
        <f t="shared" si="6"/>
        <v>623.72270000000003</v>
      </c>
      <c r="D167" s="80">
        <v>0</v>
      </c>
      <c r="E167" s="76">
        <v>25.860150000000001</v>
      </c>
      <c r="F167" s="22">
        <v>0</v>
      </c>
      <c r="G167" s="90">
        <v>0</v>
      </c>
      <c r="H167" s="22">
        <v>0</v>
      </c>
      <c r="I167" s="81"/>
      <c r="J167" s="200">
        <v>649.58285000000001</v>
      </c>
    </row>
    <row r="168" spans="1:10" s="23" customFormat="1" ht="18" customHeight="1" x14ac:dyDescent="0.25">
      <c r="A168" s="74" t="s">
        <v>3546</v>
      </c>
      <c r="B168" s="66" t="s">
        <v>62</v>
      </c>
      <c r="C168" s="79">
        <f t="shared" si="6"/>
        <v>369.83585999999997</v>
      </c>
      <c r="D168" s="79">
        <f t="shared" si="5"/>
        <v>1.3552500000000001</v>
      </c>
      <c r="E168" s="76">
        <v>1.3552500000000001</v>
      </c>
      <c r="F168" s="22">
        <v>0</v>
      </c>
      <c r="G168" s="90">
        <v>0</v>
      </c>
      <c r="H168" s="22">
        <v>0</v>
      </c>
      <c r="I168" s="81"/>
      <c r="J168" s="200">
        <v>371.19110999999998</v>
      </c>
    </row>
    <row r="169" spans="1:10" s="23" customFormat="1" ht="18" customHeight="1" x14ac:dyDescent="0.25">
      <c r="A169" s="74" t="s">
        <v>327</v>
      </c>
      <c r="B169" s="66" t="s">
        <v>62</v>
      </c>
      <c r="C169" s="79">
        <f t="shared" si="6"/>
        <v>6.2960900000000004</v>
      </c>
      <c r="D169" s="79">
        <f t="shared" si="5"/>
        <v>0</v>
      </c>
      <c r="E169" s="76">
        <v>0</v>
      </c>
      <c r="F169" s="22">
        <v>0</v>
      </c>
      <c r="G169" s="90">
        <v>0</v>
      </c>
      <c r="H169" s="22">
        <v>0</v>
      </c>
      <c r="I169" s="81"/>
      <c r="J169" s="200">
        <v>6.2960900000000004</v>
      </c>
    </row>
    <row r="170" spans="1:10" s="23" customFormat="1" ht="18" customHeight="1" x14ac:dyDescent="0.25">
      <c r="A170" s="74" t="s">
        <v>328</v>
      </c>
      <c r="B170" s="66" t="s">
        <v>62</v>
      </c>
      <c r="C170" s="79">
        <f t="shared" si="6"/>
        <v>100.88987</v>
      </c>
      <c r="D170" s="79">
        <f t="shared" si="5"/>
        <v>5.1917999999999997</v>
      </c>
      <c r="E170" s="76">
        <v>5.1917999999999997</v>
      </c>
      <c r="F170" s="22">
        <v>0</v>
      </c>
      <c r="G170" s="90">
        <v>0</v>
      </c>
      <c r="H170" s="22">
        <v>0</v>
      </c>
      <c r="I170" s="81"/>
      <c r="J170" s="200">
        <v>106.08167</v>
      </c>
    </row>
    <row r="171" spans="1:10" s="23" customFormat="1" ht="18" customHeight="1" x14ac:dyDescent="0.25">
      <c r="A171" s="74" t="s">
        <v>329</v>
      </c>
      <c r="B171" s="66" t="s">
        <v>62</v>
      </c>
      <c r="C171" s="79">
        <f t="shared" si="6"/>
        <v>42.434250000000006</v>
      </c>
      <c r="D171" s="79">
        <f t="shared" si="5"/>
        <v>1.4956500000000001</v>
      </c>
      <c r="E171" s="76">
        <v>1.4956500000000001</v>
      </c>
      <c r="F171" s="22">
        <v>0</v>
      </c>
      <c r="G171" s="90">
        <v>0</v>
      </c>
      <c r="H171" s="22">
        <v>0</v>
      </c>
      <c r="I171" s="81"/>
      <c r="J171" s="200">
        <v>43.929900000000004</v>
      </c>
    </row>
    <row r="172" spans="1:10" s="23" customFormat="1" ht="18" customHeight="1" x14ac:dyDescent="0.25">
      <c r="A172" s="74" t="s">
        <v>332</v>
      </c>
      <c r="B172" s="66" t="s">
        <v>62</v>
      </c>
      <c r="C172" s="79">
        <f t="shared" si="6"/>
        <v>76.027100000000004</v>
      </c>
      <c r="D172" s="79">
        <f t="shared" ref="D172:D214" si="7">E172</f>
        <v>2.4491999999999998</v>
      </c>
      <c r="E172" s="76">
        <v>2.4491999999999998</v>
      </c>
      <c r="F172" s="22">
        <v>0</v>
      </c>
      <c r="G172" s="90">
        <v>0</v>
      </c>
      <c r="H172" s="22">
        <v>0</v>
      </c>
      <c r="I172" s="81"/>
      <c r="J172" s="200">
        <v>78.476300000000009</v>
      </c>
    </row>
    <row r="173" spans="1:10" s="23" customFormat="1" ht="18" customHeight="1" x14ac:dyDescent="0.25">
      <c r="A173" s="74" t="s">
        <v>333</v>
      </c>
      <c r="B173" s="66" t="s">
        <v>62</v>
      </c>
      <c r="C173" s="79">
        <f t="shared" ref="C173:C215" si="8">J173+I173-E173</f>
        <v>119.77</v>
      </c>
      <c r="D173" s="79">
        <f t="shared" si="7"/>
        <v>0</v>
      </c>
      <c r="E173" s="76">
        <v>0</v>
      </c>
      <c r="F173" s="22">
        <v>0</v>
      </c>
      <c r="G173" s="90">
        <v>0</v>
      </c>
      <c r="H173" s="22">
        <v>0</v>
      </c>
      <c r="I173" s="81"/>
      <c r="J173" s="200">
        <v>119.77</v>
      </c>
    </row>
    <row r="174" spans="1:10" s="23" customFormat="1" ht="18" customHeight="1" x14ac:dyDescent="0.25">
      <c r="A174" s="74" t="s">
        <v>334</v>
      </c>
      <c r="B174" s="66" t="s">
        <v>62</v>
      </c>
      <c r="C174" s="79">
        <f t="shared" si="8"/>
        <v>210.04070000000002</v>
      </c>
      <c r="D174" s="79">
        <f t="shared" si="7"/>
        <v>13.382520000000001</v>
      </c>
      <c r="E174" s="76">
        <v>13.382520000000001</v>
      </c>
      <c r="F174" s="22">
        <v>0</v>
      </c>
      <c r="G174" s="90">
        <v>0</v>
      </c>
      <c r="H174" s="22">
        <v>0</v>
      </c>
      <c r="I174" s="81"/>
      <c r="J174" s="200">
        <v>223.42322000000001</v>
      </c>
    </row>
    <row r="175" spans="1:10" s="23" customFormat="1" ht="18" customHeight="1" x14ac:dyDescent="0.25">
      <c r="A175" s="74" t="s">
        <v>335</v>
      </c>
      <c r="B175" s="66" t="s">
        <v>62</v>
      </c>
      <c r="C175" s="79">
        <f t="shared" si="8"/>
        <v>251.2645</v>
      </c>
      <c r="D175" s="79">
        <f t="shared" si="7"/>
        <v>17.057299999999998</v>
      </c>
      <c r="E175" s="76">
        <v>17.057299999999998</v>
      </c>
      <c r="F175" s="22">
        <v>0</v>
      </c>
      <c r="G175" s="90">
        <v>0</v>
      </c>
      <c r="H175" s="22">
        <v>0</v>
      </c>
      <c r="I175" s="81"/>
      <c r="J175" s="200">
        <v>268.3218</v>
      </c>
    </row>
    <row r="176" spans="1:10" s="23" customFormat="1" ht="18" customHeight="1" x14ac:dyDescent="0.25">
      <c r="A176" s="74" t="s">
        <v>336</v>
      </c>
      <c r="B176" s="66" t="s">
        <v>62</v>
      </c>
      <c r="C176" s="79">
        <f t="shared" si="8"/>
        <v>85.090299999999999</v>
      </c>
      <c r="D176" s="79">
        <f t="shared" si="7"/>
        <v>2.1696999999999997</v>
      </c>
      <c r="E176" s="76">
        <v>2.1696999999999997</v>
      </c>
      <c r="F176" s="22">
        <v>0</v>
      </c>
      <c r="G176" s="90">
        <v>0</v>
      </c>
      <c r="H176" s="22">
        <v>0</v>
      </c>
      <c r="I176" s="81"/>
      <c r="J176" s="200">
        <v>87.26</v>
      </c>
    </row>
    <row r="177" spans="1:10" s="23" customFormat="1" ht="18" customHeight="1" x14ac:dyDescent="0.25">
      <c r="A177" s="74" t="s">
        <v>337</v>
      </c>
      <c r="B177" s="66" t="s">
        <v>62</v>
      </c>
      <c r="C177" s="79">
        <f t="shared" si="8"/>
        <v>854.11495000000002</v>
      </c>
      <c r="D177" s="79">
        <f t="shared" si="7"/>
        <v>49.009509999999999</v>
      </c>
      <c r="E177" s="76">
        <v>49.009509999999999</v>
      </c>
      <c r="F177" s="22">
        <v>0</v>
      </c>
      <c r="G177" s="90">
        <v>0</v>
      </c>
      <c r="H177" s="22">
        <v>0</v>
      </c>
      <c r="I177" s="81"/>
      <c r="J177" s="200">
        <v>903.12446</v>
      </c>
    </row>
    <row r="178" spans="1:10" s="23" customFormat="1" ht="18" customHeight="1" x14ac:dyDescent="0.25">
      <c r="A178" s="74" t="s">
        <v>338</v>
      </c>
      <c r="B178" s="66" t="s">
        <v>62</v>
      </c>
      <c r="C178" s="79">
        <f t="shared" si="8"/>
        <v>88.079350000000005</v>
      </c>
      <c r="D178" s="79">
        <f t="shared" si="7"/>
        <v>4.58575</v>
      </c>
      <c r="E178" s="76">
        <v>4.58575</v>
      </c>
      <c r="F178" s="22">
        <v>0</v>
      </c>
      <c r="G178" s="90">
        <v>0</v>
      </c>
      <c r="H178" s="22">
        <v>0</v>
      </c>
      <c r="I178" s="81"/>
      <c r="J178" s="200">
        <v>92.66510000000001</v>
      </c>
    </row>
    <row r="179" spans="1:10" s="23" customFormat="1" ht="18" customHeight="1" x14ac:dyDescent="0.25">
      <c r="A179" s="74" t="s">
        <v>340</v>
      </c>
      <c r="B179" s="66" t="s">
        <v>62</v>
      </c>
      <c r="C179" s="79">
        <f t="shared" si="8"/>
        <v>30.4482</v>
      </c>
      <c r="D179" s="79">
        <f t="shared" si="7"/>
        <v>2.0796000000000001</v>
      </c>
      <c r="E179" s="76">
        <v>2.0796000000000001</v>
      </c>
      <c r="F179" s="22">
        <v>0</v>
      </c>
      <c r="G179" s="90">
        <v>0</v>
      </c>
      <c r="H179" s="22">
        <v>0</v>
      </c>
      <c r="I179" s="81"/>
      <c r="J179" s="200">
        <v>32.527799999999999</v>
      </c>
    </row>
    <row r="180" spans="1:10" s="23" customFormat="1" ht="18" customHeight="1" x14ac:dyDescent="0.25">
      <c r="A180" s="74" t="s">
        <v>341</v>
      </c>
      <c r="B180" s="66" t="s">
        <v>62</v>
      </c>
      <c r="C180" s="79">
        <f t="shared" si="8"/>
        <v>91.034750000000003</v>
      </c>
      <c r="D180" s="79">
        <f t="shared" si="7"/>
        <v>6.7294999999999998</v>
      </c>
      <c r="E180" s="76">
        <v>6.7294999999999998</v>
      </c>
      <c r="F180" s="22">
        <v>0</v>
      </c>
      <c r="G180" s="90">
        <v>0</v>
      </c>
      <c r="H180" s="22">
        <v>0</v>
      </c>
      <c r="I180" s="81"/>
      <c r="J180" s="200">
        <v>97.764250000000004</v>
      </c>
    </row>
    <row r="181" spans="1:10" s="23" customFormat="1" ht="18" customHeight="1" x14ac:dyDescent="0.25">
      <c r="A181" s="74" t="s">
        <v>342</v>
      </c>
      <c r="B181" s="66" t="s">
        <v>62</v>
      </c>
      <c r="C181" s="79">
        <f t="shared" si="8"/>
        <v>100.45105</v>
      </c>
      <c r="D181" s="79">
        <f t="shared" si="7"/>
        <v>5.0693999999999999</v>
      </c>
      <c r="E181" s="76">
        <v>5.0693999999999999</v>
      </c>
      <c r="F181" s="22">
        <v>0</v>
      </c>
      <c r="G181" s="90">
        <v>0</v>
      </c>
      <c r="H181" s="22">
        <v>0</v>
      </c>
      <c r="I181" s="81"/>
      <c r="J181" s="200">
        <v>105.52045</v>
      </c>
    </row>
    <row r="182" spans="1:10" s="23" customFormat="1" ht="18" customHeight="1" x14ac:dyDescent="0.25">
      <c r="A182" s="74" t="s">
        <v>343</v>
      </c>
      <c r="B182" s="66" t="s">
        <v>62</v>
      </c>
      <c r="C182" s="79">
        <f t="shared" si="8"/>
        <v>66.334400000000002</v>
      </c>
      <c r="D182" s="79">
        <f t="shared" si="7"/>
        <v>4.1141999999999994</v>
      </c>
      <c r="E182" s="76">
        <v>4.1141999999999994</v>
      </c>
      <c r="F182" s="22">
        <v>0</v>
      </c>
      <c r="G182" s="90">
        <v>0</v>
      </c>
      <c r="H182" s="22">
        <v>0</v>
      </c>
      <c r="I182" s="81"/>
      <c r="J182" s="200">
        <v>70.448599999999999</v>
      </c>
    </row>
    <row r="183" spans="1:10" s="23" customFormat="1" ht="18" customHeight="1" x14ac:dyDescent="0.25">
      <c r="A183" s="74" t="s">
        <v>344</v>
      </c>
      <c r="B183" s="66" t="s">
        <v>62</v>
      </c>
      <c r="C183" s="79">
        <f t="shared" si="8"/>
        <v>47.940310000000004</v>
      </c>
      <c r="D183" s="79">
        <f t="shared" si="7"/>
        <v>0.77415</v>
      </c>
      <c r="E183" s="76">
        <v>0.77415</v>
      </c>
      <c r="F183" s="22">
        <v>0</v>
      </c>
      <c r="G183" s="90">
        <v>0</v>
      </c>
      <c r="H183" s="22">
        <v>0</v>
      </c>
      <c r="I183" s="81"/>
      <c r="J183" s="200">
        <v>48.714460000000003</v>
      </c>
    </row>
    <row r="184" spans="1:10" s="23" customFormat="1" ht="18" customHeight="1" x14ac:dyDescent="0.25">
      <c r="A184" s="74" t="s">
        <v>345</v>
      </c>
      <c r="B184" s="66" t="s">
        <v>62</v>
      </c>
      <c r="C184" s="79">
        <f t="shared" si="8"/>
        <v>54.37133</v>
      </c>
      <c r="D184" s="80">
        <v>0</v>
      </c>
      <c r="E184" s="76">
        <v>2.1664499999999998</v>
      </c>
      <c r="F184" s="22">
        <v>0</v>
      </c>
      <c r="G184" s="90">
        <v>0</v>
      </c>
      <c r="H184" s="22">
        <v>0</v>
      </c>
      <c r="I184" s="81"/>
      <c r="J184" s="200">
        <v>56.537779999999998</v>
      </c>
    </row>
    <row r="185" spans="1:10" s="23" customFormat="1" ht="18" customHeight="1" x14ac:dyDescent="0.25">
      <c r="A185" s="74" t="s">
        <v>346</v>
      </c>
      <c r="B185" s="66" t="s">
        <v>62</v>
      </c>
      <c r="C185" s="79">
        <f t="shared" si="8"/>
        <v>176.78210000000001</v>
      </c>
      <c r="D185" s="80">
        <v>0</v>
      </c>
      <c r="E185" s="76">
        <v>6.4963999999999995</v>
      </c>
      <c r="F185" s="22">
        <v>0</v>
      </c>
      <c r="G185" s="90">
        <v>0</v>
      </c>
      <c r="H185" s="22">
        <v>0</v>
      </c>
      <c r="I185" s="81"/>
      <c r="J185" s="200">
        <v>183.27850000000001</v>
      </c>
    </row>
    <row r="186" spans="1:10" s="23" customFormat="1" ht="18" customHeight="1" x14ac:dyDescent="0.25">
      <c r="A186" s="74" t="s">
        <v>347</v>
      </c>
      <c r="B186" s="66" t="s">
        <v>62</v>
      </c>
      <c r="C186" s="79">
        <f t="shared" si="8"/>
        <v>28.866900000000001</v>
      </c>
      <c r="D186" s="79">
        <f t="shared" si="7"/>
        <v>12.906799999999999</v>
      </c>
      <c r="E186" s="76">
        <v>12.906799999999999</v>
      </c>
      <c r="F186" s="22">
        <v>0</v>
      </c>
      <c r="G186" s="90">
        <v>0</v>
      </c>
      <c r="H186" s="22">
        <v>0</v>
      </c>
      <c r="I186" s="81"/>
      <c r="J186" s="200">
        <v>41.773699999999998</v>
      </c>
    </row>
    <row r="187" spans="1:10" s="23" customFormat="1" ht="18" customHeight="1" x14ac:dyDescent="0.25">
      <c r="A187" s="74" t="s">
        <v>348</v>
      </c>
      <c r="B187" s="66" t="s">
        <v>62</v>
      </c>
      <c r="C187" s="79">
        <f t="shared" si="8"/>
        <v>51.828620000000001</v>
      </c>
      <c r="D187" s="80">
        <v>0</v>
      </c>
      <c r="E187" s="76">
        <v>0.73124999999999996</v>
      </c>
      <c r="F187" s="22">
        <v>0</v>
      </c>
      <c r="G187" s="90">
        <v>0</v>
      </c>
      <c r="H187" s="22">
        <v>0</v>
      </c>
      <c r="I187" s="81"/>
      <c r="J187" s="200">
        <v>52.559870000000004</v>
      </c>
    </row>
    <row r="188" spans="1:10" s="23" customFormat="1" ht="18" customHeight="1" x14ac:dyDescent="0.25">
      <c r="A188" s="74" t="s">
        <v>351</v>
      </c>
      <c r="B188" s="66" t="s">
        <v>62</v>
      </c>
      <c r="C188" s="79">
        <f t="shared" si="8"/>
        <v>0.25701000000000002</v>
      </c>
      <c r="D188" s="79">
        <f t="shared" si="7"/>
        <v>0</v>
      </c>
      <c r="E188" s="76">
        <v>0</v>
      </c>
      <c r="F188" s="22">
        <v>0</v>
      </c>
      <c r="G188" s="90">
        <v>0</v>
      </c>
      <c r="H188" s="22">
        <v>0</v>
      </c>
      <c r="I188" s="81"/>
      <c r="J188" s="200">
        <v>0.25701000000000002</v>
      </c>
    </row>
    <row r="189" spans="1:10" s="23" customFormat="1" ht="18" customHeight="1" x14ac:dyDescent="0.25">
      <c r="A189" s="74" t="s">
        <v>352</v>
      </c>
      <c r="B189" s="66" t="s">
        <v>62</v>
      </c>
      <c r="C189" s="79">
        <f t="shared" si="8"/>
        <v>84.435900000000004</v>
      </c>
      <c r="D189" s="79">
        <f t="shared" si="7"/>
        <v>4.0170000000000003</v>
      </c>
      <c r="E189" s="76">
        <v>4.0170000000000003</v>
      </c>
      <c r="F189" s="22">
        <v>0</v>
      </c>
      <c r="G189" s="90">
        <v>0</v>
      </c>
      <c r="H189" s="22">
        <v>0</v>
      </c>
      <c r="I189" s="81"/>
      <c r="J189" s="200">
        <v>88.4529</v>
      </c>
    </row>
    <row r="190" spans="1:10" s="23" customFormat="1" ht="18" customHeight="1" x14ac:dyDescent="0.25">
      <c r="A190" s="74" t="s">
        <v>353</v>
      </c>
      <c r="B190" s="66" t="s">
        <v>62</v>
      </c>
      <c r="C190" s="79">
        <f t="shared" si="8"/>
        <v>13.191850000000001</v>
      </c>
      <c r="D190" s="80">
        <v>0</v>
      </c>
      <c r="E190" s="76">
        <v>1.0009999999999999</v>
      </c>
      <c r="F190" s="22">
        <v>0</v>
      </c>
      <c r="G190" s="90">
        <v>0</v>
      </c>
      <c r="H190" s="22">
        <v>0</v>
      </c>
      <c r="I190" s="81"/>
      <c r="J190" s="200">
        <v>14.19285</v>
      </c>
    </row>
    <row r="191" spans="1:10" s="23" customFormat="1" ht="18" customHeight="1" x14ac:dyDescent="0.25">
      <c r="A191" s="74" t="s">
        <v>355</v>
      </c>
      <c r="B191" s="66" t="s">
        <v>62</v>
      </c>
      <c r="C191" s="79">
        <f t="shared" si="8"/>
        <v>19.744600000000002</v>
      </c>
      <c r="D191" s="79">
        <f t="shared" si="7"/>
        <v>0.49530000000000002</v>
      </c>
      <c r="E191" s="76">
        <v>0.49530000000000002</v>
      </c>
      <c r="F191" s="22">
        <v>0</v>
      </c>
      <c r="G191" s="90">
        <v>0</v>
      </c>
      <c r="H191" s="22">
        <v>0</v>
      </c>
      <c r="I191" s="81"/>
      <c r="J191" s="200">
        <v>20.239900000000002</v>
      </c>
    </row>
    <row r="192" spans="1:10" s="23" customFormat="1" ht="18" customHeight="1" x14ac:dyDescent="0.25">
      <c r="A192" s="74" t="s">
        <v>356</v>
      </c>
      <c r="B192" s="66" t="s">
        <v>62</v>
      </c>
      <c r="C192" s="79">
        <f t="shared" si="8"/>
        <v>145.42225000000002</v>
      </c>
      <c r="D192" s="80">
        <v>0</v>
      </c>
      <c r="E192" s="76">
        <v>4.6130100000000001</v>
      </c>
      <c r="F192" s="22">
        <v>0</v>
      </c>
      <c r="G192" s="90">
        <v>0</v>
      </c>
      <c r="H192" s="22">
        <v>0</v>
      </c>
      <c r="I192" s="81"/>
      <c r="J192" s="200">
        <v>150.03526000000002</v>
      </c>
    </row>
    <row r="193" spans="1:10" s="23" customFormat="1" ht="18" customHeight="1" x14ac:dyDescent="0.25">
      <c r="A193" s="74" t="s">
        <v>357</v>
      </c>
      <c r="B193" s="66" t="s">
        <v>62</v>
      </c>
      <c r="C193" s="79">
        <f t="shared" si="8"/>
        <v>0.10679999999999999</v>
      </c>
      <c r="D193" s="79">
        <f t="shared" si="7"/>
        <v>0</v>
      </c>
      <c r="E193" s="76">
        <v>0</v>
      </c>
      <c r="F193" s="22">
        <v>0</v>
      </c>
      <c r="G193" s="90">
        <v>0</v>
      </c>
      <c r="H193" s="22">
        <v>0</v>
      </c>
      <c r="I193" s="81"/>
      <c r="J193" s="200">
        <v>0.10679999999999999</v>
      </c>
    </row>
    <row r="194" spans="1:10" s="23" customFormat="1" ht="18" customHeight="1" x14ac:dyDescent="0.25">
      <c r="A194" s="74" t="s">
        <v>359</v>
      </c>
      <c r="B194" s="66" t="s">
        <v>62</v>
      </c>
      <c r="C194" s="79">
        <f t="shared" si="8"/>
        <v>2550.5060699999999</v>
      </c>
      <c r="D194" s="80">
        <v>0</v>
      </c>
      <c r="E194" s="76">
        <v>176.71345000000002</v>
      </c>
      <c r="F194" s="22">
        <v>0</v>
      </c>
      <c r="G194" s="90">
        <v>0</v>
      </c>
      <c r="H194" s="22">
        <v>0</v>
      </c>
      <c r="I194" s="81"/>
      <c r="J194" s="200">
        <v>2727.2195200000001</v>
      </c>
    </row>
    <row r="195" spans="1:10" s="23" customFormat="1" ht="18" customHeight="1" x14ac:dyDescent="0.25">
      <c r="A195" s="74" t="s">
        <v>3548</v>
      </c>
      <c r="B195" s="66" t="s">
        <v>62</v>
      </c>
      <c r="C195" s="79">
        <f t="shared" si="8"/>
        <v>1153.0981899999999</v>
      </c>
      <c r="D195" s="79">
        <f t="shared" si="7"/>
        <v>118.98809</v>
      </c>
      <c r="E195" s="76">
        <v>118.98809</v>
      </c>
      <c r="F195" s="22">
        <v>0</v>
      </c>
      <c r="G195" s="90">
        <v>0</v>
      </c>
      <c r="H195" s="22">
        <v>0</v>
      </c>
      <c r="I195" s="81"/>
      <c r="J195" s="200">
        <v>1272.08628</v>
      </c>
    </row>
    <row r="196" spans="1:10" s="23" customFormat="1" ht="18" customHeight="1" x14ac:dyDescent="0.25">
      <c r="A196" s="74" t="s">
        <v>360</v>
      </c>
      <c r="B196" s="66" t="s">
        <v>62</v>
      </c>
      <c r="C196" s="79">
        <f t="shared" si="8"/>
        <v>1902.00001</v>
      </c>
      <c r="D196" s="80">
        <v>0</v>
      </c>
      <c r="E196" s="76">
        <v>187.48719</v>
      </c>
      <c r="F196" s="22">
        <v>0</v>
      </c>
      <c r="G196" s="90">
        <v>0</v>
      </c>
      <c r="H196" s="22">
        <v>0</v>
      </c>
      <c r="I196" s="81"/>
      <c r="J196" s="200">
        <v>2089.4872</v>
      </c>
    </row>
    <row r="197" spans="1:10" s="23" customFormat="1" ht="18" customHeight="1" x14ac:dyDescent="0.25">
      <c r="A197" s="74" t="s">
        <v>361</v>
      </c>
      <c r="B197" s="66" t="s">
        <v>62</v>
      </c>
      <c r="C197" s="79">
        <f t="shared" si="8"/>
        <v>2006.8631300000004</v>
      </c>
      <c r="D197" s="79">
        <f t="shared" si="7"/>
        <v>198.99211</v>
      </c>
      <c r="E197" s="76">
        <v>198.99211</v>
      </c>
      <c r="F197" s="22">
        <v>0</v>
      </c>
      <c r="G197" s="90">
        <v>0</v>
      </c>
      <c r="H197" s="22">
        <v>0</v>
      </c>
      <c r="I197" s="81"/>
      <c r="J197" s="200">
        <v>2205.8552400000003</v>
      </c>
    </row>
    <row r="198" spans="1:10" s="23" customFormat="1" ht="18" customHeight="1" x14ac:dyDescent="0.25">
      <c r="A198" s="74" t="s">
        <v>362</v>
      </c>
      <c r="B198" s="66" t="s">
        <v>62</v>
      </c>
      <c r="C198" s="79">
        <f t="shared" si="8"/>
        <v>843.14127000000008</v>
      </c>
      <c r="D198" s="79">
        <f t="shared" si="7"/>
        <v>81.605999999999995</v>
      </c>
      <c r="E198" s="76">
        <v>81.605999999999995</v>
      </c>
      <c r="F198" s="22">
        <v>0</v>
      </c>
      <c r="G198" s="90">
        <v>0</v>
      </c>
      <c r="H198" s="22">
        <v>0</v>
      </c>
      <c r="I198" s="81"/>
      <c r="J198" s="200">
        <v>924.74727000000007</v>
      </c>
    </row>
    <row r="199" spans="1:10" s="23" customFormat="1" ht="18" customHeight="1" x14ac:dyDescent="0.25">
      <c r="A199" s="74" t="s">
        <v>363</v>
      </c>
      <c r="B199" s="66" t="s">
        <v>62</v>
      </c>
      <c r="C199" s="79">
        <f t="shared" si="8"/>
        <v>3806.0541699999999</v>
      </c>
      <c r="D199" s="80">
        <v>0</v>
      </c>
      <c r="E199" s="76">
        <v>195.94710999999998</v>
      </c>
      <c r="F199" s="22">
        <v>0</v>
      </c>
      <c r="G199" s="90">
        <v>0</v>
      </c>
      <c r="H199" s="22">
        <v>0</v>
      </c>
      <c r="I199" s="81"/>
      <c r="J199" s="200">
        <v>4002.00128</v>
      </c>
    </row>
    <row r="200" spans="1:10" s="23" customFormat="1" ht="18" customHeight="1" x14ac:dyDescent="0.25">
      <c r="A200" s="74" t="s">
        <v>364</v>
      </c>
      <c r="B200" s="66" t="s">
        <v>62</v>
      </c>
      <c r="C200" s="79">
        <f t="shared" si="8"/>
        <v>2137.0244199999997</v>
      </c>
      <c r="D200" s="79">
        <f t="shared" si="7"/>
        <v>109.44565</v>
      </c>
      <c r="E200" s="76">
        <v>109.44565</v>
      </c>
      <c r="F200" s="22">
        <v>0</v>
      </c>
      <c r="G200" s="90">
        <v>0</v>
      </c>
      <c r="H200" s="22">
        <v>0</v>
      </c>
      <c r="I200" s="81"/>
      <c r="J200" s="200">
        <v>2246.4700699999999</v>
      </c>
    </row>
    <row r="201" spans="1:10" s="23" customFormat="1" ht="18" customHeight="1" x14ac:dyDescent="0.25">
      <c r="A201" s="74" t="s">
        <v>365</v>
      </c>
      <c r="B201" s="66" t="s">
        <v>62</v>
      </c>
      <c r="C201" s="79">
        <f t="shared" si="8"/>
        <v>2725.9952000000003</v>
      </c>
      <c r="D201" s="80">
        <v>0</v>
      </c>
      <c r="E201" s="76">
        <v>175.04949999999999</v>
      </c>
      <c r="F201" s="22">
        <v>0</v>
      </c>
      <c r="G201" s="90">
        <v>0</v>
      </c>
      <c r="H201" s="22">
        <v>0</v>
      </c>
      <c r="I201" s="81"/>
      <c r="J201" s="200">
        <v>2901.0447000000004</v>
      </c>
    </row>
    <row r="202" spans="1:10" s="23" customFormat="1" ht="18" customHeight="1" x14ac:dyDescent="0.25">
      <c r="A202" s="74" t="s">
        <v>3549</v>
      </c>
      <c r="B202" s="66" t="s">
        <v>62</v>
      </c>
      <c r="C202" s="79">
        <f t="shared" si="8"/>
        <v>2941.4766800000002</v>
      </c>
      <c r="D202" s="80">
        <v>0</v>
      </c>
      <c r="E202" s="76">
        <v>129.24374</v>
      </c>
      <c r="F202" s="22">
        <v>0</v>
      </c>
      <c r="G202" s="90">
        <v>0</v>
      </c>
      <c r="H202" s="22">
        <v>0</v>
      </c>
      <c r="I202" s="81"/>
      <c r="J202" s="200">
        <v>3070.7204200000001</v>
      </c>
    </row>
    <row r="203" spans="1:10" s="23" customFormat="1" ht="18" customHeight="1" x14ac:dyDescent="0.25">
      <c r="A203" s="74" t="s">
        <v>3550</v>
      </c>
      <c r="B203" s="66" t="s">
        <v>62</v>
      </c>
      <c r="C203" s="79">
        <f t="shared" si="8"/>
        <v>1079.9927700000001</v>
      </c>
      <c r="D203" s="80">
        <v>0</v>
      </c>
      <c r="E203" s="76">
        <v>124.77160000000001</v>
      </c>
      <c r="F203" s="22">
        <v>0</v>
      </c>
      <c r="G203" s="90">
        <v>0</v>
      </c>
      <c r="H203" s="22">
        <v>0</v>
      </c>
      <c r="I203" s="81"/>
      <c r="J203" s="200">
        <v>1204.7643700000001</v>
      </c>
    </row>
    <row r="204" spans="1:10" s="23" customFormat="1" ht="18" customHeight="1" x14ac:dyDescent="0.25">
      <c r="A204" s="74" t="s">
        <v>366</v>
      </c>
      <c r="B204" s="66" t="s">
        <v>62</v>
      </c>
      <c r="C204" s="79">
        <f t="shared" si="8"/>
        <v>1076.1308700000002</v>
      </c>
      <c r="D204" s="80">
        <v>0</v>
      </c>
      <c r="E204" s="76">
        <v>61.786940000000001</v>
      </c>
      <c r="F204" s="22">
        <v>0</v>
      </c>
      <c r="G204" s="90">
        <v>0</v>
      </c>
      <c r="H204" s="22">
        <v>0</v>
      </c>
      <c r="I204" s="81"/>
      <c r="J204" s="200">
        <v>1137.9178100000001</v>
      </c>
    </row>
    <row r="205" spans="1:10" s="23" customFormat="1" ht="18" customHeight="1" x14ac:dyDescent="0.25">
      <c r="A205" s="74" t="s">
        <v>3551</v>
      </c>
      <c r="B205" s="66" t="s">
        <v>62</v>
      </c>
      <c r="C205" s="79">
        <f t="shared" si="8"/>
        <v>827.69027000000006</v>
      </c>
      <c r="D205" s="80">
        <v>0</v>
      </c>
      <c r="E205" s="76">
        <v>45.8996</v>
      </c>
      <c r="F205" s="22">
        <v>0</v>
      </c>
      <c r="G205" s="90">
        <v>0</v>
      </c>
      <c r="H205" s="22">
        <v>0</v>
      </c>
      <c r="I205" s="81"/>
      <c r="J205" s="200">
        <v>873.58987000000002</v>
      </c>
    </row>
    <row r="206" spans="1:10" s="23" customFormat="1" ht="18" customHeight="1" x14ac:dyDescent="0.25">
      <c r="A206" s="74" t="s">
        <v>367</v>
      </c>
      <c r="B206" s="66" t="s">
        <v>62</v>
      </c>
      <c r="C206" s="79">
        <f t="shared" si="8"/>
        <v>2799.8741600000003</v>
      </c>
      <c r="D206" s="80">
        <v>0</v>
      </c>
      <c r="E206" s="76">
        <v>155.11799999999999</v>
      </c>
      <c r="F206" s="22">
        <v>0</v>
      </c>
      <c r="G206" s="90">
        <v>0</v>
      </c>
      <c r="H206" s="22">
        <v>0</v>
      </c>
      <c r="I206" s="81"/>
      <c r="J206" s="200">
        <v>2954.9921600000002</v>
      </c>
    </row>
    <row r="207" spans="1:10" s="23" customFormat="1" ht="18" customHeight="1" x14ac:dyDescent="0.25">
      <c r="A207" s="74" t="s">
        <v>3552</v>
      </c>
      <c r="B207" s="66" t="s">
        <v>62</v>
      </c>
      <c r="C207" s="79">
        <f t="shared" si="8"/>
        <v>982.03400999999997</v>
      </c>
      <c r="D207" s="79">
        <f t="shared" si="7"/>
        <v>81.652779999999993</v>
      </c>
      <c r="E207" s="76">
        <v>81.652779999999993</v>
      </c>
      <c r="F207" s="22">
        <v>0</v>
      </c>
      <c r="G207" s="90">
        <v>0</v>
      </c>
      <c r="H207" s="22">
        <v>0</v>
      </c>
      <c r="I207" s="81"/>
      <c r="J207" s="200">
        <v>1063.68679</v>
      </c>
    </row>
    <row r="208" spans="1:10" s="23" customFormat="1" ht="18" customHeight="1" x14ac:dyDescent="0.25">
      <c r="A208" s="74" t="s">
        <v>368</v>
      </c>
      <c r="B208" s="66" t="s">
        <v>62</v>
      </c>
      <c r="C208" s="79">
        <f t="shared" si="8"/>
        <v>1057.0874499999998</v>
      </c>
      <c r="D208" s="79">
        <f t="shared" si="7"/>
        <v>62.816699999999997</v>
      </c>
      <c r="E208" s="76">
        <v>62.816699999999997</v>
      </c>
      <c r="F208" s="22">
        <v>0</v>
      </c>
      <c r="G208" s="90">
        <v>0</v>
      </c>
      <c r="H208" s="22">
        <v>0</v>
      </c>
      <c r="I208" s="81"/>
      <c r="J208" s="200">
        <v>1119.9041499999998</v>
      </c>
    </row>
    <row r="209" spans="1:10" s="23" customFormat="1" ht="18" customHeight="1" x14ac:dyDescent="0.25">
      <c r="A209" s="74" t="s">
        <v>369</v>
      </c>
      <c r="B209" s="66" t="s">
        <v>62</v>
      </c>
      <c r="C209" s="79">
        <f t="shared" si="8"/>
        <v>664.75739999999996</v>
      </c>
      <c r="D209" s="79">
        <f t="shared" si="7"/>
        <v>35.149850000000001</v>
      </c>
      <c r="E209" s="76">
        <v>35.149850000000001</v>
      </c>
      <c r="F209" s="22">
        <v>0</v>
      </c>
      <c r="G209" s="90">
        <v>0</v>
      </c>
      <c r="H209" s="22">
        <v>0</v>
      </c>
      <c r="I209" s="81"/>
      <c r="J209" s="200">
        <v>699.90724999999998</v>
      </c>
    </row>
    <row r="210" spans="1:10" s="23" customFormat="1" ht="18" customHeight="1" x14ac:dyDescent="0.25">
      <c r="A210" s="74" t="s">
        <v>3553</v>
      </c>
      <c r="B210" s="66" t="s">
        <v>62</v>
      </c>
      <c r="C210" s="79">
        <f t="shared" si="8"/>
        <v>1613.9435700000001</v>
      </c>
      <c r="D210" s="79">
        <f t="shared" si="7"/>
        <v>142.84313</v>
      </c>
      <c r="E210" s="76">
        <v>142.84313</v>
      </c>
      <c r="F210" s="22">
        <v>0</v>
      </c>
      <c r="G210" s="90">
        <v>0</v>
      </c>
      <c r="H210" s="22">
        <v>0</v>
      </c>
      <c r="I210" s="81">
        <v>1073.55</v>
      </c>
      <c r="J210" s="200">
        <v>683.23670000000004</v>
      </c>
    </row>
    <row r="211" spans="1:10" s="23" customFormat="1" ht="18" customHeight="1" x14ac:dyDescent="0.25">
      <c r="A211" s="74" t="s">
        <v>370</v>
      </c>
      <c r="B211" s="66" t="s">
        <v>62</v>
      </c>
      <c r="C211" s="79">
        <f t="shared" si="8"/>
        <v>2349.1310799999997</v>
      </c>
      <c r="D211" s="79">
        <f t="shared" si="7"/>
        <v>149.53860999999998</v>
      </c>
      <c r="E211" s="76">
        <v>149.53860999999998</v>
      </c>
      <c r="F211" s="22">
        <v>0</v>
      </c>
      <c r="G211" s="90">
        <v>0</v>
      </c>
      <c r="H211" s="22">
        <v>0</v>
      </c>
      <c r="I211" s="81"/>
      <c r="J211" s="200">
        <v>2498.6696899999997</v>
      </c>
    </row>
    <row r="212" spans="1:10" s="23" customFormat="1" ht="18" customHeight="1" x14ac:dyDescent="0.25">
      <c r="A212" s="74" t="s">
        <v>371</v>
      </c>
      <c r="B212" s="66" t="s">
        <v>62</v>
      </c>
      <c r="C212" s="79">
        <f t="shared" si="8"/>
        <v>1531.7382399999999</v>
      </c>
      <c r="D212" s="80">
        <v>0</v>
      </c>
      <c r="E212" s="76">
        <v>77.07419999999999</v>
      </c>
      <c r="F212" s="22">
        <v>0</v>
      </c>
      <c r="G212" s="90">
        <v>0</v>
      </c>
      <c r="H212" s="22">
        <v>0</v>
      </c>
      <c r="I212" s="81"/>
      <c r="J212" s="200">
        <v>1608.8124399999999</v>
      </c>
    </row>
    <row r="213" spans="1:10" s="23" customFormat="1" ht="18" customHeight="1" x14ac:dyDescent="0.25">
      <c r="A213" s="74" t="s">
        <v>372</v>
      </c>
      <c r="B213" s="66" t="s">
        <v>62</v>
      </c>
      <c r="C213" s="79">
        <f t="shared" si="8"/>
        <v>491.29934999999995</v>
      </c>
      <c r="D213" s="80">
        <v>0</v>
      </c>
      <c r="E213" s="76">
        <v>25.315000000000001</v>
      </c>
      <c r="F213" s="22">
        <v>0</v>
      </c>
      <c r="G213" s="90">
        <v>0</v>
      </c>
      <c r="H213" s="22">
        <v>0</v>
      </c>
      <c r="I213" s="81"/>
      <c r="J213" s="200">
        <v>516.61434999999994</v>
      </c>
    </row>
    <row r="214" spans="1:10" s="23" customFormat="1" ht="18" customHeight="1" x14ac:dyDescent="0.25">
      <c r="A214" s="74" t="s">
        <v>373</v>
      </c>
      <c r="B214" s="66" t="s">
        <v>62</v>
      </c>
      <c r="C214" s="79">
        <f t="shared" si="8"/>
        <v>1654.6070999999999</v>
      </c>
      <c r="D214" s="79">
        <f t="shared" si="7"/>
        <v>87.254949999999994</v>
      </c>
      <c r="E214" s="76">
        <v>87.254949999999994</v>
      </c>
      <c r="F214" s="22">
        <v>0</v>
      </c>
      <c r="G214" s="90">
        <v>0</v>
      </c>
      <c r="H214" s="22">
        <v>0</v>
      </c>
      <c r="I214" s="81">
        <f>1862.13+84.23+549.92</f>
        <v>2496.2800000000002</v>
      </c>
      <c r="J214" s="200">
        <f>1741.86205-I214</f>
        <v>-754.41795000000025</v>
      </c>
    </row>
    <row r="215" spans="1:10" s="23" customFormat="1" ht="18" customHeight="1" x14ac:dyDescent="0.25">
      <c r="A215" s="74" t="s">
        <v>374</v>
      </c>
      <c r="B215" s="66" t="s">
        <v>62</v>
      </c>
      <c r="C215" s="79">
        <f t="shared" si="8"/>
        <v>1292.46558</v>
      </c>
      <c r="D215" s="80">
        <v>0</v>
      </c>
      <c r="E215" s="76">
        <v>87.185460000000006</v>
      </c>
      <c r="F215" s="22">
        <v>0</v>
      </c>
      <c r="G215" s="90">
        <v>0</v>
      </c>
      <c r="H215" s="22">
        <v>0</v>
      </c>
      <c r="I215" s="81"/>
      <c r="J215" s="200">
        <v>1379.65104</v>
      </c>
    </row>
    <row r="216" spans="1:10" s="23" customFormat="1" ht="18" customHeight="1" x14ac:dyDescent="0.25">
      <c r="A216" s="74" t="s">
        <v>376</v>
      </c>
      <c r="B216" s="66" t="s">
        <v>62</v>
      </c>
      <c r="C216" s="79">
        <f t="shared" ref="C216:C261" si="9">J216+I216-E216</f>
        <v>86.05046999999999</v>
      </c>
      <c r="D216" s="79">
        <f>E216</f>
        <v>32.774949999999997</v>
      </c>
      <c r="E216" s="76">
        <v>32.774949999999997</v>
      </c>
      <c r="F216" s="22">
        <v>0</v>
      </c>
      <c r="G216" s="90">
        <v>0</v>
      </c>
      <c r="H216" s="22">
        <v>0</v>
      </c>
      <c r="I216" s="81"/>
      <c r="J216" s="200">
        <v>118.82541999999999</v>
      </c>
    </row>
    <row r="217" spans="1:10" s="23" customFormat="1" ht="18" customHeight="1" x14ac:dyDescent="0.25">
      <c r="A217" s="74" t="s">
        <v>379</v>
      </c>
      <c r="B217" s="66" t="s">
        <v>62</v>
      </c>
      <c r="C217" s="79">
        <f t="shared" si="9"/>
        <v>59.43685</v>
      </c>
      <c r="D217" s="79">
        <f>E217</f>
        <v>3.6173000000000002</v>
      </c>
      <c r="E217" s="76">
        <v>3.6173000000000002</v>
      </c>
      <c r="F217" s="22">
        <v>0</v>
      </c>
      <c r="G217" s="90">
        <v>0</v>
      </c>
      <c r="H217" s="22">
        <v>0</v>
      </c>
      <c r="I217" s="81"/>
      <c r="J217" s="200">
        <v>63.05415</v>
      </c>
    </row>
    <row r="218" spans="1:10" s="23" customFormat="1" ht="18" customHeight="1" x14ac:dyDescent="0.25">
      <c r="A218" s="74" t="s">
        <v>380</v>
      </c>
      <c r="B218" s="66" t="s">
        <v>62</v>
      </c>
      <c r="C218" s="79">
        <f t="shared" si="9"/>
        <v>173.72489999999999</v>
      </c>
      <c r="D218" s="79">
        <f>E218</f>
        <v>9.9665499999999998</v>
      </c>
      <c r="E218" s="76">
        <v>9.9665499999999998</v>
      </c>
      <c r="F218" s="22">
        <v>0</v>
      </c>
      <c r="G218" s="90">
        <v>0</v>
      </c>
      <c r="H218" s="22">
        <v>0</v>
      </c>
      <c r="I218" s="81"/>
      <c r="J218" s="200">
        <v>183.69145</v>
      </c>
    </row>
    <row r="219" spans="1:10" s="23" customFormat="1" ht="18" customHeight="1" x14ac:dyDescent="0.25">
      <c r="A219" s="74" t="s">
        <v>381</v>
      </c>
      <c r="B219" s="66" t="s">
        <v>62</v>
      </c>
      <c r="C219" s="79">
        <f t="shared" si="9"/>
        <v>471.93820000000005</v>
      </c>
      <c r="D219" s="80">
        <v>0</v>
      </c>
      <c r="E219" s="76">
        <v>22.6525</v>
      </c>
      <c r="F219" s="22">
        <v>0</v>
      </c>
      <c r="G219" s="90">
        <v>0</v>
      </c>
      <c r="H219" s="22">
        <v>0</v>
      </c>
      <c r="I219" s="81"/>
      <c r="J219" s="200">
        <v>494.59070000000003</v>
      </c>
    </row>
    <row r="220" spans="1:10" s="23" customFormat="1" ht="18" customHeight="1" x14ac:dyDescent="0.25">
      <c r="A220" s="74" t="s">
        <v>382</v>
      </c>
      <c r="B220" s="66" t="s">
        <v>62</v>
      </c>
      <c r="C220" s="79">
        <f t="shared" si="9"/>
        <v>76.839300000000009</v>
      </c>
      <c r="D220" s="79">
        <f>E220</f>
        <v>4.4060500000000005</v>
      </c>
      <c r="E220" s="76">
        <v>4.4060500000000005</v>
      </c>
      <c r="F220" s="22">
        <v>0</v>
      </c>
      <c r="G220" s="90">
        <v>0</v>
      </c>
      <c r="H220" s="22">
        <v>0</v>
      </c>
      <c r="I220" s="81"/>
      <c r="J220" s="200">
        <v>81.245350000000002</v>
      </c>
    </row>
    <row r="221" spans="1:10" s="23" customFormat="1" ht="18" customHeight="1" x14ac:dyDescent="0.25">
      <c r="A221" s="74" t="s">
        <v>383</v>
      </c>
      <c r="B221" s="66" t="s">
        <v>62</v>
      </c>
      <c r="C221" s="79">
        <f t="shared" si="9"/>
        <v>0.46679999999999999</v>
      </c>
      <c r="D221" s="79">
        <f>E221</f>
        <v>0</v>
      </c>
      <c r="E221" s="76">
        <v>0</v>
      </c>
      <c r="F221" s="22">
        <v>0</v>
      </c>
      <c r="G221" s="90">
        <v>0</v>
      </c>
      <c r="H221" s="22">
        <v>0</v>
      </c>
      <c r="I221" s="81"/>
      <c r="J221" s="200">
        <v>0.46679999999999999</v>
      </c>
    </row>
    <row r="222" spans="1:10" s="23" customFormat="1" ht="18" customHeight="1" x14ac:dyDescent="0.25">
      <c r="A222" s="74" t="s">
        <v>384</v>
      </c>
      <c r="B222" s="66" t="s">
        <v>62</v>
      </c>
      <c r="C222" s="79">
        <f t="shared" si="9"/>
        <v>30.93675</v>
      </c>
      <c r="D222" s="80">
        <v>0</v>
      </c>
      <c r="E222" s="76">
        <v>0.84850000000000003</v>
      </c>
      <c r="F222" s="22">
        <v>0</v>
      </c>
      <c r="G222" s="90">
        <v>0</v>
      </c>
      <c r="H222" s="22">
        <v>0</v>
      </c>
      <c r="I222" s="81"/>
      <c r="J222" s="200">
        <v>31.785250000000001</v>
      </c>
    </row>
    <row r="223" spans="1:10" s="23" customFormat="1" ht="18" customHeight="1" x14ac:dyDescent="0.25">
      <c r="A223" s="74" t="s">
        <v>386</v>
      </c>
      <c r="B223" s="66" t="s">
        <v>62</v>
      </c>
      <c r="C223" s="79">
        <f t="shared" si="9"/>
        <v>230.47980000000001</v>
      </c>
      <c r="D223" s="80">
        <v>0</v>
      </c>
      <c r="E223" s="76">
        <v>16.398049999999998</v>
      </c>
      <c r="F223" s="22">
        <v>0</v>
      </c>
      <c r="G223" s="90">
        <v>0</v>
      </c>
      <c r="H223" s="22">
        <v>0</v>
      </c>
      <c r="I223" s="81"/>
      <c r="J223" s="200">
        <v>246.87785</v>
      </c>
    </row>
    <row r="224" spans="1:10" s="23" customFormat="1" ht="18" customHeight="1" x14ac:dyDescent="0.25">
      <c r="A224" s="74" t="s">
        <v>389</v>
      </c>
      <c r="B224" s="66" t="s">
        <v>62</v>
      </c>
      <c r="C224" s="79">
        <f t="shared" si="9"/>
        <v>24.604400000000002</v>
      </c>
      <c r="D224" s="79">
        <f t="shared" ref="D224:D230" si="10">E224</f>
        <v>0</v>
      </c>
      <c r="E224" s="76">
        <v>0</v>
      </c>
      <c r="F224" s="22">
        <v>0</v>
      </c>
      <c r="G224" s="90">
        <v>0</v>
      </c>
      <c r="H224" s="22">
        <v>0</v>
      </c>
      <c r="I224" s="81"/>
      <c r="J224" s="200">
        <v>24.604400000000002</v>
      </c>
    </row>
    <row r="225" spans="1:10" s="23" customFormat="1" ht="18" customHeight="1" x14ac:dyDescent="0.25">
      <c r="A225" s="74" t="s">
        <v>390</v>
      </c>
      <c r="B225" s="66" t="s">
        <v>62</v>
      </c>
      <c r="C225" s="79">
        <f t="shared" si="9"/>
        <v>103.43755</v>
      </c>
      <c r="D225" s="79">
        <f t="shared" si="10"/>
        <v>3.3845500000000004</v>
      </c>
      <c r="E225" s="76">
        <v>3.3845500000000004</v>
      </c>
      <c r="F225" s="22">
        <v>0</v>
      </c>
      <c r="G225" s="90">
        <v>0</v>
      </c>
      <c r="H225" s="22">
        <v>0</v>
      </c>
      <c r="I225" s="81"/>
      <c r="J225" s="200">
        <v>106.82210000000001</v>
      </c>
    </row>
    <row r="226" spans="1:10" s="23" customFormat="1" ht="18" customHeight="1" x14ac:dyDescent="0.25">
      <c r="A226" s="74" t="s">
        <v>391</v>
      </c>
      <c r="B226" s="66" t="s">
        <v>62</v>
      </c>
      <c r="C226" s="79">
        <f t="shared" si="9"/>
        <v>27.79</v>
      </c>
      <c r="D226" s="79">
        <f t="shared" si="10"/>
        <v>0.91959999999999997</v>
      </c>
      <c r="E226" s="76">
        <v>0.91959999999999997</v>
      </c>
      <c r="F226" s="22">
        <v>0</v>
      </c>
      <c r="G226" s="90">
        <v>0</v>
      </c>
      <c r="H226" s="22">
        <v>0</v>
      </c>
      <c r="I226" s="81"/>
      <c r="J226" s="200">
        <v>28.709599999999998</v>
      </c>
    </row>
    <row r="227" spans="1:10" s="23" customFormat="1" ht="18" customHeight="1" x14ac:dyDescent="0.25">
      <c r="A227" s="74" t="s">
        <v>392</v>
      </c>
      <c r="B227" s="66" t="s">
        <v>62</v>
      </c>
      <c r="C227" s="79">
        <f t="shared" si="9"/>
        <v>13.186400000000003</v>
      </c>
      <c r="D227" s="79">
        <f t="shared" si="10"/>
        <v>6</v>
      </c>
      <c r="E227" s="76">
        <v>6</v>
      </c>
      <c r="F227" s="22">
        <v>0</v>
      </c>
      <c r="G227" s="90">
        <v>0</v>
      </c>
      <c r="H227" s="22">
        <v>0</v>
      </c>
      <c r="I227" s="81"/>
      <c r="J227" s="200">
        <v>19.186400000000003</v>
      </c>
    </row>
    <row r="228" spans="1:10" s="23" customFormat="1" ht="18" customHeight="1" x14ac:dyDescent="0.25">
      <c r="A228" s="74" t="s">
        <v>393</v>
      </c>
      <c r="B228" s="66" t="s">
        <v>62</v>
      </c>
      <c r="C228" s="79">
        <f t="shared" si="9"/>
        <v>41.683500000000002</v>
      </c>
      <c r="D228" s="79">
        <f t="shared" si="10"/>
        <v>1.5015000000000001</v>
      </c>
      <c r="E228" s="76">
        <v>1.5015000000000001</v>
      </c>
      <c r="F228" s="22">
        <v>0</v>
      </c>
      <c r="G228" s="90">
        <v>0</v>
      </c>
      <c r="H228" s="22">
        <v>0</v>
      </c>
      <c r="I228" s="81"/>
      <c r="J228" s="200">
        <v>43.185000000000002</v>
      </c>
    </row>
    <row r="229" spans="1:10" s="23" customFormat="1" ht="18" customHeight="1" x14ac:dyDescent="0.25">
      <c r="A229" s="74" t="s">
        <v>395</v>
      </c>
      <c r="B229" s="66" t="s">
        <v>62</v>
      </c>
      <c r="C229" s="79">
        <f t="shared" si="9"/>
        <v>17.0825</v>
      </c>
      <c r="D229" s="79">
        <f t="shared" si="10"/>
        <v>1.014</v>
      </c>
      <c r="E229" s="76">
        <v>1.014</v>
      </c>
      <c r="F229" s="22">
        <v>0</v>
      </c>
      <c r="G229" s="90">
        <v>0</v>
      </c>
      <c r="H229" s="22">
        <v>0</v>
      </c>
      <c r="I229" s="81"/>
      <c r="J229" s="200">
        <v>18.096499999999999</v>
      </c>
    </row>
    <row r="230" spans="1:10" s="23" customFormat="1" ht="18" customHeight="1" x14ac:dyDescent="0.25">
      <c r="A230" s="74" t="s">
        <v>397</v>
      </c>
      <c r="B230" s="66" t="s">
        <v>62</v>
      </c>
      <c r="C230" s="79">
        <f t="shared" si="9"/>
        <v>1044.29475</v>
      </c>
      <c r="D230" s="79">
        <f t="shared" si="10"/>
        <v>42.502249999999997</v>
      </c>
      <c r="E230" s="76">
        <v>42.502249999999997</v>
      </c>
      <c r="F230" s="22">
        <v>0</v>
      </c>
      <c r="G230" s="90">
        <v>0</v>
      </c>
      <c r="H230" s="22">
        <v>0</v>
      </c>
      <c r="I230" s="81">
        <v>2140.19</v>
      </c>
      <c r="J230" s="200">
        <f>1086.797-I230</f>
        <v>-1053.393</v>
      </c>
    </row>
    <row r="231" spans="1:10" s="23" customFormat="1" ht="18" customHeight="1" x14ac:dyDescent="0.25">
      <c r="A231" s="74" t="s">
        <v>399</v>
      </c>
      <c r="B231" s="66" t="s">
        <v>62</v>
      </c>
      <c r="C231" s="79">
        <f t="shared" si="9"/>
        <v>11.323799999999999</v>
      </c>
      <c r="D231" s="79">
        <f t="shared" ref="D231:D241" si="11">E231</f>
        <v>0</v>
      </c>
      <c r="E231" s="76">
        <v>0</v>
      </c>
      <c r="F231" s="22">
        <v>0</v>
      </c>
      <c r="G231" s="90">
        <v>0</v>
      </c>
      <c r="H231" s="22">
        <v>0</v>
      </c>
      <c r="I231" s="81"/>
      <c r="J231" s="200">
        <v>11.323799999999999</v>
      </c>
    </row>
    <row r="232" spans="1:10" s="23" customFormat="1" ht="18" customHeight="1" x14ac:dyDescent="0.25">
      <c r="A232" s="74" t="s">
        <v>400</v>
      </c>
      <c r="B232" s="66" t="s">
        <v>62</v>
      </c>
      <c r="C232" s="79">
        <f t="shared" si="9"/>
        <v>1.1652</v>
      </c>
      <c r="D232" s="79">
        <f t="shared" si="11"/>
        <v>0</v>
      </c>
      <c r="E232" s="76">
        <v>0</v>
      </c>
      <c r="F232" s="22">
        <v>0</v>
      </c>
      <c r="G232" s="90">
        <v>0</v>
      </c>
      <c r="H232" s="22">
        <v>0</v>
      </c>
      <c r="I232" s="81"/>
      <c r="J232" s="200">
        <v>1.1652</v>
      </c>
    </row>
    <row r="233" spans="1:10" s="23" customFormat="1" ht="18" customHeight="1" x14ac:dyDescent="0.25">
      <c r="A233" s="74" t="s">
        <v>401</v>
      </c>
      <c r="B233" s="66" t="s">
        <v>62</v>
      </c>
      <c r="C233" s="79">
        <f t="shared" si="9"/>
        <v>63.057050000000004</v>
      </c>
      <c r="D233" s="79">
        <f t="shared" si="11"/>
        <v>2.6536999999999997</v>
      </c>
      <c r="E233" s="76">
        <v>2.6536999999999997</v>
      </c>
      <c r="F233" s="22">
        <v>0</v>
      </c>
      <c r="G233" s="90">
        <v>0</v>
      </c>
      <c r="H233" s="22">
        <v>0</v>
      </c>
      <c r="I233" s="81"/>
      <c r="J233" s="200">
        <v>65.710750000000004</v>
      </c>
    </row>
    <row r="234" spans="1:10" s="23" customFormat="1" ht="18" customHeight="1" x14ac:dyDescent="0.25">
      <c r="A234" s="74" t="s">
        <v>402</v>
      </c>
      <c r="B234" s="66" t="s">
        <v>62</v>
      </c>
      <c r="C234" s="79">
        <f t="shared" si="9"/>
        <v>185.91968999999997</v>
      </c>
      <c r="D234" s="79">
        <f t="shared" si="11"/>
        <v>8.5137999999999998</v>
      </c>
      <c r="E234" s="76">
        <v>8.5137999999999998</v>
      </c>
      <c r="F234" s="22">
        <v>0</v>
      </c>
      <c r="G234" s="90">
        <v>0</v>
      </c>
      <c r="H234" s="22">
        <v>0</v>
      </c>
      <c r="I234" s="81"/>
      <c r="J234" s="200">
        <v>194.43348999999998</v>
      </c>
    </row>
    <row r="235" spans="1:10" s="23" customFormat="1" ht="18" customHeight="1" x14ac:dyDescent="0.25">
      <c r="A235" s="74" t="s">
        <v>403</v>
      </c>
      <c r="B235" s="66" t="s">
        <v>62</v>
      </c>
      <c r="C235" s="79">
        <f t="shared" si="9"/>
        <v>60.917999999999999</v>
      </c>
      <c r="D235" s="79">
        <f t="shared" si="11"/>
        <v>2.7885</v>
      </c>
      <c r="E235" s="76">
        <v>2.7885</v>
      </c>
      <c r="F235" s="22">
        <v>0</v>
      </c>
      <c r="G235" s="90">
        <v>0</v>
      </c>
      <c r="H235" s="22">
        <v>0</v>
      </c>
      <c r="I235" s="81"/>
      <c r="J235" s="200">
        <v>63.706499999999998</v>
      </c>
    </row>
    <row r="236" spans="1:10" s="23" customFormat="1" ht="18" customHeight="1" x14ac:dyDescent="0.25">
      <c r="A236" s="74" t="s">
        <v>404</v>
      </c>
      <c r="B236" s="66" t="s">
        <v>62</v>
      </c>
      <c r="C236" s="79">
        <f t="shared" si="9"/>
        <v>804.26824999999997</v>
      </c>
      <c r="D236" s="79">
        <f t="shared" si="11"/>
        <v>34.642650000000003</v>
      </c>
      <c r="E236" s="76">
        <v>34.642650000000003</v>
      </c>
      <c r="F236" s="22">
        <v>0</v>
      </c>
      <c r="G236" s="90">
        <v>0</v>
      </c>
      <c r="H236" s="22">
        <v>0</v>
      </c>
      <c r="I236" s="81"/>
      <c r="J236" s="200">
        <v>838.91089999999997</v>
      </c>
    </row>
    <row r="237" spans="1:10" s="23" customFormat="1" ht="18" customHeight="1" x14ac:dyDescent="0.25">
      <c r="A237" s="74" t="s">
        <v>405</v>
      </c>
      <c r="B237" s="66" t="s">
        <v>62</v>
      </c>
      <c r="C237" s="79">
        <f t="shared" si="9"/>
        <v>231.85120000000001</v>
      </c>
      <c r="D237" s="79">
        <f t="shared" si="11"/>
        <v>9.6447000000000003</v>
      </c>
      <c r="E237" s="76">
        <v>9.6447000000000003</v>
      </c>
      <c r="F237" s="22">
        <v>0</v>
      </c>
      <c r="G237" s="90">
        <v>0</v>
      </c>
      <c r="H237" s="22">
        <v>0</v>
      </c>
      <c r="I237" s="81"/>
      <c r="J237" s="200">
        <v>241.49590000000001</v>
      </c>
    </row>
    <row r="238" spans="1:10" s="23" customFormat="1" ht="18" customHeight="1" x14ac:dyDescent="0.25">
      <c r="A238" s="74" t="s">
        <v>407</v>
      </c>
      <c r="B238" s="66" t="s">
        <v>62</v>
      </c>
      <c r="C238" s="79">
        <f t="shared" si="9"/>
        <v>33.100200000000001</v>
      </c>
      <c r="D238" s="79">
        <f t="shared" si="11"/>
        <v>1.52515</v>
      </c>
      <c r="E238" s="76">
        <v>1.52515</v>
      </c>
      <c r="F238" s="22">
        <v>0</v>
      </c>
      <c r="G238" s="90">
        <v>0</v>
      </c>
      <c r="H238" s="22">
        <v>0</v>
      </c>
      <c r="I238" s="81"/>
      <c r="J238" s="200">
        <v>34.625349999999997</v>
      </c>
    </row>
    <row r="239" spans="1:10" s="23" customFormat="1" ht="18" customHeight="1" x14ac:dyDescent="0.25">
      <c r="A239" s="74" t="s">
        <v>408</v>
      </c>
      <c r="B239" s="66" t="s">
        <v>62</v>
      </c>
      <c r="C239" s="79">
        <f t="shared" si="9"/>
        <v>16.044700000000002</v>
      </c>
      <c r="D239" s="79">
        <f t="shared" si="11"/>
        <v>0</v>
      </c>
      <c r="E239" s="76">
        <v>0</v>
      </c>
      <c r="F239" s="22">
        <v>0</v>
      </c>
      <c r="G239" s="90">
        <v>0</v>
      </c>
      <c r="H239" s="22">
        <v>0</v>
      </c>
      <c r="I239" s="81"/>
      <c r="J239" s="200">
        <v>16.044700000000002</v>
      </c>
    </row>
    <row r="240" spans="1:10" s="23" customFormat="1" ht="18" customHeight="1" x14ac:dyDescent="0.25">
      <c r="A240" s="74" t="s">
        <v>409</v>
      </c>
      <c r="B240" s="66" t="s">
        <v>62</v>
      </c>
      <c r="C240" s="79">
        <f t="shared" si="9"/>
        <v>131.22415000000001</v>
      </c>
      <c r="D240" s="79">
        <f t="shared" si="11"/>
        <v>5.1349999999999998</v>
      </c>
      <c r="E240" s="76">
        <v>5.1349999999999998</v>
      </c>
      <c r="F240" s="22">
        <v>0</v>
      </c>
      <c r="G240" s="90">
        <v>0</v>
      </c>
      <c r="H240" s="22">
        <v>0</v>
      </c>
      <c r="I240" s="81"/>
      <c r="J240" s="200">
        <v>136.35915</v>
      </c>
    </row>
    <row r="241" spans="1:10" s="23" customFormat="1" ht="18" customHeight="1" x14ac:dyDescent="0.25">
      <c r="A241" s="74" t="s">
        <v>3554</v>
      </c>
      <c r="B241" s="66" t="s">
        <v>62</v>
      </c>
      <c r="C241" s="79">
        <f t="shared" si="9"/>
        <v>852.40572999999995</v>
      </c>
      <c r="D241" s="79">
        <f t="shared" si="11"/>
        <v>72.963899999999995</v>
      </c>
      <c r="E241" s="76">
        <v>72.963899999999995</v>
      </c>
      <c r="F241" s="22">
        <v>0</v>
      </c>
      <c r="G241" s="90">
        <v>0</v>
      </c>
      <c r="H241" s="22">
        <v>0</v>
      </c>
      <c r="I241" s="81">
        <f>460.73+300.57</f>
        <v>761.3</v>
      </c>
      <c r="J241" s="200">
        <v>164.06962999999999</v>
      </c>
    </row>
    <row r="242" spans="1:10" s="23" customFormat="1" ht="18" customHeight="1" x14ac:dyDescent="0.25">
      <c r="A242" s="74" t="s">
        <v>411</v>
      </c>
      <c r="B242" s="66" t="s">
        <v>62</v>
      </c>
      <c r="C242" s="79">
        <f t="shared" si="9"/>
        <v>47.232600000000005</v>
      </c>
      <c r="D242" s="80">
        <v>0</v>
      </c>
      <c r="E242" s="76">
        <v>1.5287999999999999</v>
      </c>
      <c r="F242" s="22">
        <v>0</v>
      </c>
      <c r="G242" s="90">
        <v>0</v>
      </c>
      <c r="H242" s="22">
        <v>0</v>
      </c>
      <c r="I242" s="81"/>
      <c r="J242" s="200">
        <v>48.761400000000002</v>
      </c>
    </row>
    <row r="243" spans="1:10" s="23" customFormat="1" ht="18" customHeight="1" x14ac:dyDescent="0.25">
      <c r="A243" s="74" t="s">
        <v>412</v>
      </c>
      <c r="B243" s="66" t="s">
        <v>62</v>
      </c>
      <c r="C243" s="79">
        <f t="shared" si="9"/>
        <v>550.83150999999998</v>
      </c>
      <c r="D243" s="79">
        <f>E243</f>
        <v>23.418849999999999</v>
      </c>
      <c r="E243" s="76">
        <v>23.418849999999999</v>
      </c>
      <c r="F243" s="22">
        <v>0</v>
      </c>
      <c r="G243" s="90">
        <v>0</v>
      </c>
      <c r="H243" s="22">
        <v>0</v>
      </c>
      <c r="I243" s="81"/>
      <c r="J243" s="200">
        <v>574.25036</v>
      </c>
    </row>
    <row r="244" spans="1:10" s="23" customFormat="1" ht="18" customHeight="1" x14ac:dyDescent="0.25">
      <c r="A244" s="74" t="s">
        <v>413</v>
      </c>
      <c r="B244" s="66" t="s">
        <v>62</v>
      </c>
      <c r="C244" s="79">
        <f t="shared" si="9"/>
        <v>163.98699999999999</v>
      </c>
      <c r="D244" s="79">
        <f>E244</f>
        <v>16.825400000000002</v>
      </c>
      <c r="E244" s="76">
        <v>16.825400000000002</v>
      </c>
      <c r="F244" s="22">
        <v>0</v>
      </c>
      <c r="G244" s="90">
        <v>0</v>
      </c>
      <c r="H244" s="22">
        <v>0</v>
      </c>
      <c r="I244" s="81"/>
      <c r="J244" s="200">
        <v>180.8124</v>
      </c>
    </row>
    <row r="245" spans="1:10" s="23" customFormat="1" ht="18" customHeight="1" x14ac:dyDescent="0.25">
      <c r="A245" s="74" t="s">
        <v>3555</v>
      </c>
      <c r="B245" s="66" t="s">
        <v>62</v>
      </c>
      <c r="C245" s="79">
        <f t="shared" si="9"/>
        <v>157.05427</v>
      </c>
      <c r="D245" s="80">
        <v>0</v>
      </c>
      <c r="E245" s="76">
        <v>4.81975</v>
      </c>
      <c r="F245" s="22">
        <v>0</v>
      </c>
      <c r="G245" s="90">
        <v>0</v>
      </c>
      <c r="H245" s="22">
        <v>0</v>
      </c>
      <c r="I245" s="81"/>
      <c r="J245" s="200">
        <v>161.87402</v>
      </c>
    </row>
    <row r="246" spans="1:10" s="23" customFormat="1" ht="18" customHeight="1" x14ac:dyDescent="0.25">
      <c r="A246" s="74" t="s">
        <v>414</v>
      </c>
      <c r="B246" s="66" t="s">
        <v>62</v>
      </c>
      <c r="C246" s="79">
        <f t="shared" si="9"/>
        <v>566.12520000000006</v>
      </c>
      <c r="D246" s="79">
        <f t="shared" ref="D246:D251" si="12">E246</f>
        <v>29.492139999999999</v>
      </c>
      <c r="E246" s="76">
        <v>29.492139999999999</v>
      </c>
      <c r="F246" s="22">
        <v>0</v>
      </c>
      <c r="G246" s="90">
        <v>0</v>
      </c>
      <c r="H246" s="22">
        <v>0</v>
      </c>
      <c r="I246" s="81"/>
      <c r="J246" s="200">
        <v>595.61734000000001</v>
      </c>
    </row>
    <row r="247" spans="1:10" s="23" customFormat="1" ht="18" customHeight="1" x14ac:dyDescent="0.25">
      <c r="A247" s="74" t="s">
        <v>415</v>
      </c>
      <c r="B247" s="66" t="s">
        <v>62</v>
      </c>
      <c r="C247" s="79">
        <f t="shared" si="9"/>
        <v>68.172709999999995</v>
      </c>
      <c r="D247" s="79">
        <f t="shared" si="12"/>
        <v>1.1596</v>
      </c>
      <c r="E247" s="76">
        <v>1.1596</v>
      </c>
      <c r="F247" s="22">
        <v>0</v>
      </c>
      <c r="G247" s="90">
        <v>0</v>
      </c>
      <c r="H247" s="22">
        <v>0</v>
      </c>
      <c r="I247" s="81"/>
      <c r="J247" s="200">
        <v>69.332309999999993</v>
      </c>
    </row>
    <row r="248" spans="1:10" s="23" customFormat="1" ht="18" customHeight="1" x14ac:dyDescent="0.25">
      <c r="A248" s="74" t="s">
        <v>416</v>
      </c>
      <c r="B248" s="66" t="s">
        <v>62</v>
      </c>
      <c r="C248" s="79">
        <f t="shared" si="9"/>
        <v>0.99</v>
      </c>
      <c r="D248" s="79">
        <f t="shared" si="12"/>
        <v>0</v>
      </c>
      <c r="E248" s="76">
        <v>0</v>
      </c>
      <c r="F248" s="22">
        <v>0</v>
      </c>
      <c r="G248" s="90">
        <v>0</v>
      </c>
      <c r="H248" s="22">
        <v>0</v>
      </c>
      <c r="I248" s="81"/>
      <c r="J248" s="200">
        <v>0.99</v>
      </c>
    </row>
    <row r="249" spans="1:10" s="23" customFormat="1" ht="18" customHeight="1" x14ac:dyDescent="0.25">
      <c r="A249" s="74" t="s">
        <v>419</v>
      </c>
      <c r="B249" s="66" t="s">
        <v>62</v>
      </c>
      <c r="C249" s="79">
        <f t="shared" si="9"/>
        <v>930.89287999999988</v>
      </c>
      <c r="D249" s="79">
        <f t="shared" si="12"/>
        <v>50.047449999999998</v>
      </c>
      <c r="E249" s="76">
        <v>50.047449999999998</v>
      </c>
      <c r="F249" s="22">
        <v>0</v>
      </c>
      <c r="G249" s="90">
        <v>0</v>
      </c>
      <c r="H249" s="22">
        <v>0</v>
      </c>
      <c r="I249" s="81"/>
      <c r="J249" s="200">
        <v>980.9403299999999</v>
      </c>
    </row>
    <row r="250" spans="1:10" s="23" customFormat="1" ht="18" customHeight="1" x14ac:dyDescent="0.25">
      <c r="A250" s="74" t="s">
        <v>420</v>
      </c>
      <c r="B250" s="66" t="s">
        <v>62</v>
      </c>
      <c r="C250" s="79">
        <f t="shared" si="9"/>
        <v>23.955389999999998</v>
      </c>
      <c r="D250" s="79">
        <f t="shared" si="12"/>
        <v>0</v>
      </c>
      <c r="E250" s="76">
        <v>0</v>
      </c>
      <c r="F250" s="22">
        <v>0</v>
      </c>
      <c r="G250" s="90">
        <v>0</v>
      </c>
      <c r="H250" s="22">
        <v>0</v>
      </c>
      <c r="I250" s="81"/>
      <c r="J250" s="200">
        <v>23.955389999999998</v>
      </c>
    </row>
    <row r="251" spans="1:10" s="23" customFormat="1" ht="18" customHeight="1" x14ac:dyDescent="0.25">
      <c r="A251" s="74" t="s">
        <v>421</v>
      </c>
      <c r="B251" s="66" t="s">
        <v>62</v>
      </c>
      <c r="C251" s="79">
        <f t="shared" si="9"/>
        <v>18</v>
      </c>
      <c r="D251" s="79">
        <f t="shared" si="12"/>
        <v>0</v>
      </c>
      <c r="E251" s="76">
        <v>0</v>
      </c>
      <c r="F251" s="22">
        <v>0</v>
      </c>
      <c r="G251" s="90">
        <v>0</v>
      </c>
      <c r="H251" s="22">
        <v>0</v>
      </c>
      <c r="I251" s="81"/>
      <c r="J251" s="200">
        <v>18</v>
      </c>
    </row>
    <row r="252" spans="1:10" s="23" customFormat="1" ht="18" customHeight="1" x14ac:dyDescent="0.25">
      <c r="A252" s="74" t="s">
        <v>422</v>
      </c>
      <c r="B252" s="66" t="s">
        <v>62</v>
      </c>
      <c r="C252" s="79">
        <f t="shared" si="9"/>
        <v>1.3549500000000001</v>
      </c>
      <c r="D252" s="80">
        <v>0</v>
      </c>
      <c r="E252" s="76">
        <v>0</v>
      </c>
      <c r="F252" s="22">
        <v>0</v>
      </c>
      <c r="G252" s="90">
        <v>0</v>
      </c>
      <c r="H252" s="22">
        <v>0</v>
      </c>
      <c r="I252" s="81"/>
      <c r="J252" s="200">
        <v>1.3549500000000001</v>
      </c>
    </row>
    <row r="253" spans="1:10" s="23" customFormat="1" ht="18" customHeight="1" x14ac:dyDescent="0.25">
      <c r="A253" s="74" t="s">
        <v>423</v>
      </c>
      <c r="B253" s="66" t="s">
        <v>62</v>
      </c>
      <c r="C253" s="79">
        <f t="shared" si="9"/>
        <v>70.975650000000002</v>
      </c>
      <c r="D253" s="79">
        <f t="shared" ref="D253:D270" si="13">E253</f>
        <v>5.0466000000000006</v>
      </c>
      <c r="E253" s="76">
        <v>5.0466000000000006</v>
      </c>
      <c r="F253" s="22">
        <v>0</v>
      </c>
      <c r="G253" s="90">
        <v>0</v>
      </c>
      <c r="H253" s="22">
        <v>0</v>
      </c>
      <c r="I253" s="81"/>
      <c r="J253" s="200">
        <v>76.02225</v>
      </c>
    </row>
    <row r="254" spans="1:10" s="23" customFormat="1" ht="18" customHeight="1" x14ac:dyDescent="0.25">
      <c r="A254" s="74" t="s">
        <v>424</v>
      </c>
      <c r="B254" s="66" t="s">
        <v>62</v>
      </c>
      <c r="C254" s="79">
        <f t="shared" si="9"/>
        <v>233.12209999999999</v>
      </c>
      <c r="D254" s="79">
        <f t="shared" si="13"/>
        <v>17.38147</v>
      </c>
      <c r="E254" s="76">
        <v>17.38147</v>
      </c>
      <c r="F254" s="22">
        <v>0</v>
      </c>
      <c r="G254" s="90">
        <v>0</v>
      </c>
      <c r="H254" s="22">
        <v>0</v>
      </c>
      <c r="I254" s="81"/>
      <c r="J254" s="200">
        <v>250.50357</v>
      </c>
    </row>
    <row r="255" spans="1:10" s="23" customFormat="1" ht="18" customHeight="1" x14ac:dyDescent="0.25">
      <c r="A255" s="74" t="s">
        <v>425</v>
      </c>
      <c r="B255" s="66" t="s">
        <v>62</v>
      </c>
      <c r="C255" s="79">
        <f t="shared" si="9"/>
        <v>765.12270999999998</v>
      </c>
      <c r="D255" s="79">
        <f t="shared" si="13"/>
        <v>31.014650000000003</v>
      </c>
      <c r="E255" s="76">
        <v>31.014650000000003</v>
      </c>
      <c r="F255" s="22">
        <v>0</v>
      </c>
      <c r="G255" s="90">
        <v>0</v>
      </c>
      <c r="H255" s="22">
        <v>0</v>
      </c>
      <c r="I255" s="81"/>
      <c r="J255" s="200">
        <v>796.13735999999994</v>
      </c>
    </row>
    <row r="256" spans="1:10" s="23" customFormat="1" ht="18" customHeight="1" x14ac:dyDescent="0.25">
      <c r="A256" s="74" t="s">
        <v>426</v>
      </c>
      <c r="B256" s="66" t="s">
        <v>62</v>
      </c>
      <c r="C256" s="79">
        <f t="shared" si="9"/>
        <v>995.55651999999998</v>
      </c>
      <c r="D256" s="79">
        <f t="shared" si="13"/>
        <v>39.046620000000004</v>
      </c>
      <c r="E256" s="76">
        <v>39.046620000000004</v>
      </c>
      <c r="F256" s="22">
        <v>0</v>
      </c>
      <c r="G256" s="90">
        <v>0</v>
      </c>
      <c r="H256" s="22">
        <v>0</v>
      </c>
      <c r="I256" s="81"/>
      <c r="J256" s="200">
        <v>1034.6031399999999</v>
      </c>
    </row>
    <row r="257" spans="1:10" s="23" customFormat="1" ht="18" customHeight="1" x14ac:dyDescent="0.25">
      <c r="A257" s="74" t="s">
        <v>427</v>
      </c>
      <c r="B257" s="66" t="s">
        <v>62</v>
      </c>
      <c r="C257" s="79">
        <f t="shared" si="9"/>
        <v>159.46825000000001</v>
      </c>
      <c r="D257" s="79">
        <f t="shared" si="13"/>
        <v>6.6820000000000004</v>
      </c>
      <c r="E257" s="76">
        <v>6.6820000000000004</v>
      </c>
      <c r="F257" s="22">
        <v>0</v>
      </c>
      <c r="G257" s="90">
        <v>0</v>
      </c>
      <c r="H257" s="22">
        <v>0</v>
      </c>
      <c r="I257" s="81"/>
      <c r="J257" s="200">
        <v>166.15025</v>
      </c>
    </row>
    <row r="258" spans="1:10" s="23" customFormat="1" ht="18" customHeight="1" x14ac:dyDescent="0.25">
      <c r="A258" s="74" t="s">
        <v>428</v>
      </c>
      <c r="B258" s="66" t="s">
        <v>62</v>
      </c>
      <c r="C258" s="79">
        <f t="shared" si="9"/>
        <v>1562.5051999999998</v>
      </c>
      <c r="D258" s="79">
        <f t="shared" si="13"/>
        <v>73.18719999999999</v>
      </c>
      <c r="E258" s="76">
        <v>73.18719999999999</v>
      </c>
      <c r="F258" s="22">
        <v>0</v>
      </c>
      <c r="G258" s="90">
        <v>0</v>
      </c>
      <c r="H258" s="22">
        <v>0</v>
      </c>
      <c r="I258" s="81"/>
      <c r="J258" s="200">
        <v>1635.6923999999999</v>
      </c>
    </row>
    <row r="259" spans="1:10" s="23" customFormat="1" ht="18" customHeight="1" x14ac:dyDescent="0.25">
      <c r="A259" s="74" t="s">
        <v>3557</v>
      </c>
      <c r="B259" s="66" t="s">
        <v>62</v>
      </c>
      <c r="C259" s="79">
        <f t="shared" si="9"/>
        <v>2240.2645999999995</v>
      </c>
      <c r="D259" s="79">
        <f t="shared" si="13"/>
        <v>212.7276</v>
      </c>
      <c r="E259" s="76">
        <v>212.7276</v>
      </c>
      <c r="F259" s="22">
        <v>0</v>
      </c>
      <c r="G259" s="90">
        <v>0</v>
      </c>
      <c r="H259" s="22">
        <v>0</v>
      </c>
      <c r="I259" s="81">
        <v>1203.0899999999999</v>
      </c>
      <c r="J259" s="200">
        <v>1249.9022</v>
      </c>
    </row>
    <row r="260" spans="1:10" s="23" customFormat="1" ht="18" customHeight="1" x14ac:dyDescent="0.25">
      <c r="A260" s="74" t="s">
        <v>429</v>
      </c>
      <c r="B260" s="66" t="s">
        <v>62</v>
      </c>
      <c r="C260" s="79">
        <f t="shared" si="9"/>
        <v>1174.2877799999999</v>
      </c>
      <c r="D260" s="79">
        <f t="shared" si="13"/>
        <v>78.144800000000004</v>
      </c>
      <c r="E260" s="76">
        <v>78.144800000000004</v>
      </c>
      <c r="F260" s="22">
        <v>0</v>
      </c>
      <c r="G260" s="90">
        <v>0</v>
      </c>
      <c r="H260" s="22">
        <v>0</v>
      </c>
      <c r="I260" s="81">
        <f>724.51+1116.78+233.06</f>
        <v>2074.35</v>
      </c>
      <c r="J260" s="200">
        <f>1252.43258-I260</f>
        <v>-821.91741999999999</v>
      </c>
    </row>
    <row r="261" spans="1:10" s="23" customFormat="1" ht="18" customHeight="1" x14ac:dyDescent="0.25">
      <c r="A261" s="74" t="s">
        <v>430</v>
      </c>
      <c r="B261" s="66" t="s">
        <v>62</v>
      </c>
      <c r="C261" s="79">
        <f t="shared" si="9"/>
        <v>1177.2957299999998</v>
      </c>
      <c r="D261" s="79">
        <f t="shared" si="13"/>
        <v>75.13685000000001</v>
      </c>
      <c r="E261" s="76">
        <v>75.13685000000001</v>
      </c>
      <c r="F261" s="22">
        <v>0</v>
      </c>
      <c r="G261" s="90">
        <v>0</v>
      </c>
      <c r="H261" s="22">
        <v>0</v>
      </c>
      <c r="I261" s="81">
        <f>631.09+987.92</f>
        <v>1619.01</v>
      </c>
      <c r="J261" s="200">
        <f>1252.43258-I261</f>
        <v>-366.57742000000007</v>
      </c>
    </row>
    <row r="262" spans="1:10" s="23" customFormat="1" ht="18" customHeight="1" x14ac:dyDescent="0.25">
      <c r="A262" s="74" t="s">
        <v>3558</v>
      </c>
      <c r="B262" s="66" t="s">
        <v>62</v>
      </c>
      <c r="C262" s="79">
        <f t="shared" ref="C262:C319" si="14">J262+I262-E262</f>
        <v>829.24948999999992</v>
      </c>
      <c r="D262" s="79">
        <f t="shared" si="13"/>
        <v>160.35160000000002</v>
      </c>
      <c r="E262" s="76">
        <v>160.35160000000002</v>
      </c>
      <c r="F262" s="22">
        <v>0</v>
      </c>
      <c r="G262" s="90">
        <v>0</v>
      </c>
      <c r="H262" s="22">
        <v>0</v>
      </c>
      <c r="I262" s="81"/>
      <c r="J262" s="200">
        <v>989.60109</v>
      </c>
    </row>
    <row r="263" spans="1:10" s="23" customFormat="1" ht="18" customHeight="1" x14ac:dyDescent="0.25">
      <c r="A263" s="74" t="s">
        <v>431</v>
      </c>
      <c r="B263" s="66" t="s">
        <v>62</v>
      </c>
      <c r="C263" s="79">
        <f t="shared" si="14"/>
        <v>13.890700000000001</v>
      </c>
      <c r="D263" s="79">
        <f t="shared" si="13"/>
        <v>1.0627500000000001</v>
      </c>
      <c r="E263" s="76">
        <v>1.0627500000000001</v>
      </c>
      <c r="F263" s="22">
        <v>0</v>
      </c>
      <c r="G263" s="90">
        <v>0</v>
      </c>
      <c r="H263" s="22">
        <v>0</v>
      </c>
      <c r="I263" s="81"/>
      <c r="J263" s="200">
        <v>14.95345</v>
      </c>
    </row>
    <row r="264" spans="1:10" s="23" customFormat="1" ht="18" customHeight="1" x14ac:dyDescent="0.25">
      <c r="A264" s="74" t="s">
        <v>3559</v>
      </c>
      <c r="B264" s="66" t="s">
        <v>62</v>
      </c>
      <c r="C264" s="79">
        <f t="shared" si="14"/>
        <v>95.088130000000007</v>
      </c>
      <c r="D264" s="79">
        <f t="shared" si="13"/>
        <v>0</v>
      </c>
      <c r="E264" s="76">
        <v>0</v>
      </c>
      <c r="F264" s="22">
        <v>0</v>
      </c>
      <c r="G264" s="90">
        <v>0</v>
      </c>
      <c r="H264" s="22">
        <v>0</v>
      </c>
      <c r="I264" s="81"/>
      <c r="J264" s="200">
        <v>95.088130000000007</v>
      </c>
    </row>
    <row r="265" spans="1:10" s="23" customFormat="1" ht="18" customHeight="1" x14ac:dyDescent="0.25">
      <c r="A265" s="74" t="s">
        <v>432</v>
      </c>
      <c r="B265" s="66" t="s">
        <v>62</v>
      </c>
      <c r="C265" s="79">
        <f t="shared" si="14"/>
        <v>94.713400000000007</v>
      </c>
      <c r="D265" s="79">
        <f t="shared" si="13"/>
        <v>2.7643499999999999</v>
      </c>
      <c r="E265" s="76">
        <v>2.7643499999999999</v>
      </c>
      <c r="F265" s="22">
        <v>0</v>
      </c>
      <c r="G265" s="90">
        <v>0</v>
      </c>
      <c r="H265" s="22">
        <v>0</v>
      </c>
      <c r="I265" s="81"/>
      <c r="J265" s="200">
        <v>97.47775</v>
      </c>
    </row>
    <row r="266" spans="1:10" s="23" customFormat="1" ht="18" customHeight="1" x14ac:dyDescent="0.25">
      <c r="A266" s="74" t="s">
        <v>433</v>
      </c>
      <c r="B266" s="66" t="s">
        <v>62</v>
      </c>
      <c r="C266" s="79">
        <f t="shared" si="14"/>
        <v>700.04304999999999</v>
      </c>
      <c r="D266" s="79">
        <f t="shared" si="13"/>
        <v>28.662800000000001</v>
      </c>
      <c r="E266" s="76">
        <v>28.662800000000001</v>
      </c>
      <c r="F266" s="22">
        <v>0</v>
      </c>
      <c r="G266" s="90">
        <v>0</v>
      </c>
      <c r="H266" s="22">
        <v>0</v>
      </c>
      <c r="I266" s="81"/>
      <c r="J266" s="200">
        <v>728.70584999999994</v>
      </c>
    </row>
    <row r="267" spans="1:10" s="23" customFormat="1" ht="18" customHeight="1" x14ac:dyDescent="0.25">
      <c r="A267" s="74" t="s">
        <v>434</v>
      </c>
      <c r="B267" s="66" t="s">
        <v>62</v>
      </c>
      <c r="C267" s="79">
        <f t="shared" si="14"/>
        <v>60.207850000000001</v>
      </c>
      <c r="D267" s="79">
        <f t="shared" si="13"/>
        <v>0</v>
      </c>
      <c r="E267" s="76">
        <v>0</v>
      </c>
      <c r="F267" s="22">
        <v>0</v>
      </c>
      <c r="G267" s="90">
        <v>0</v>
      </c>
      <c r="H267" s="22">
        <v>0</v>
      </c>
      <c r="I267" s="81"/>
      <c r="J267" s="200">
        <v>60.207850000000001</v>
      </c>
    </row>
    <row r="268" spans="1:10" s="23" customFormat="1" ht="18" customHeight="1" x14ac:dyDescent="0.25">
      <c r="A268" s="74" t="s">
        <v>435</v>
      </c>
      <c r="B268" s="66" t="s">
        <v>62</v>
      </c>
      <c r="C268" s="79">
        <f t="shared" si="14"/>
        <v>268.65944999999999</v>
      </c>
      <c r="D268" s="79">
        <f t="shared" si="13"/>
        <v>12.927299999999999</v>
      </c>
      <c r="E268" s="76">
        <v>12.927299999999999</v>
      </c>
      <c r="F268" s="22">
        <v>0</v>
      </c>
      <c r="G268" s="90">
        <v>0</v>
      </c>
      <c r="H268" s="22">
        <v>0</v>
      </c>
      <c r="I268" s="81"/>
      <c r="J268" s="200">
        <v>281.58674999999999</v>
      </c>
    </row>
    <row r="269" spans="1:10" s="23" customFormat="1" ht="18" customHeight="1" x14ac:dyDescent="0.25">
      <c r="A269" s="74" t="s">
        <v>436</v>
      </c>
      <c r="B269" s="66" t="s">
        <v>62</v>
      </c>
      <c r="C269" s="79">
        <f t="shared" si="14"/>
        <v>112.65867</v>
      </c>
      <c r="D269" s="79">
        <f t="shared" si="13"/>
        <v>6.5948000000000002</v>
      </c>
      <c r="E269" s="76">
        <v>6.5948000000000002</v>
      </c>
      <c r="F269" s="22">
        <v>0</v>
      </c>
      <c r="G269" s="90">
        <v>0</v>
      </c>
      <c r="H269" s="22">
        <v>0</v>
      </c>
      <c r="I269" s="81"/>
      <c r="J269" s="200">
        <v>119.25347000000001</v>
      </c>
    </row>
    <row r="270" spans="1:10" s="23" customFormat="1" ht="18" customHeight="1" x14ac:dyDescent="0.25">
      <c r="A270" s="74" t="s">
        <v>438</v>
      </c>
      <c r="B270" s="66" t="s">
        <v>62</v>
      </c>
      <c r="C270" s="79">
        <f t="shared" si="14"/>
        <v>76.820099999999996</v>
      </c>
      <c r="D270" s="79">
        <f t="shared" si="13"/>
        <v>1.6588000000000001</v>
      </c>
      <c r="E270" s="76">
        <v>1.6588000000000001</v>
      </c>
      <c r="F270" s="22">
        <v>0</v>
      </c>
      <c r="G270" s="90">
        <v>0</v>
      </c>
      <c r="H270" s="22">
        <v>0</v>
      </c>
      <c r="I270" s="81"/>
      <c r="J270" s="200">
        <v>78.478899999999996</v>
      </c>
    </row>
    <row r="271" spans="1:10" s="23" customFormat="1" ht="18" customHeight="1" x14ac:dyDescent="0.25">
      <c r="A271" s="74" t="s">
        <v>439</v>
      </c>
      <c r="B271" s="66" t="s">
        <v>62</v>
      </c>
      <c r="C271" s="79">
        <f t="shared" si="14"/>
        <v>43.319899999999997</v>
      </c>
      <c r="D271" s="80">
        <v>0</v>
      </c>
      <c r="E271" s="76">
        <v>1.5579499999999999</v>
      </c>
      <c r="F271" s="22">
        <v>0</v>
      </c>
      <c r="G271" s="90">
        <v>0</v>
      </c>
      <c r="H271" s="22">
        <v>0</v>
      </c>
      <c r="I271" s="81"/>
      <c r="J271" s="200">
        <v>44.877849999999995</v>
      </c>
    </row>
    <row r="272" spans="1:10" s="23" customFormat="1" ht="18" customHeight="1" x14ac:dyDescent="0.25">
      <c r="A272" s="74" t="s">
        <v>3560</v>
      </c>
      <c r="B272" s="66" t="s">
        <v>62</v>
      </c>
      <c r="C272" s="79">
        <f t="shared" si="14"/>
        <v>588.14335000000005</v>
      </c>
      <c r="D272" s="79">
        <f t="shared" ref="D272:D289" si="15">E272</f>
        <v>24.445029999999999</v>
      </c>
      <c r="E272" s="76">
        <v>24.445029999999999</v>
      </c>
      <c r="F272" s="22">
        <v>0</v>
      </c>
      <c r="G272" s="90">
        <v>0</v>
      </c>
      <c r="H272" s="22">
        <v>0</v>
      </c>
      <c r="I272" s="81"/>
      <c r="J272" s="200">
        <v>612.58838000000003</v>
      </c>
    </row>
    <row r="273" spans="1:10" s="23" customFormat="1" ht="18" customHeight="1" x14ac:dyDescent="0.25">
      <c r="A273" s="74" t="s">
        <v>440</v>
      </c>
      <c r="B273" s="66" t="s">
        <v>62</v>
      </c>
      <c r="C273" s="79">
        <f t="shared" si="14"/>
        <v>8.3800000000000008</v>
      </c>
      <c r="D273" s="79">
        <f t="shared" si="15"/>
        <v>1</v>
      </c>
      <c r="E273" s="76">
        <v>1</v>
      </c>
      <c r="F273" s="22">
        <v>0</v>
      </c>
      <c r="G273" s="90">
        <v>0</v>
      </c>
      <c r="H273" s="22">
        <v>0</v>
      </c>
      <c r="I273" s="81"/>
      <c r="J273" s="200">
        <v>9.3800000000000008</v>
      </c>
    </row>
    <row r="274" spans="1:10" s="23" customFormat="1" ht="18" customHeight="1" x14ac:dyDescent="0.25">
      <c r="A274" s="74" t="s">
        <v>441</v>
      </c>
      <c r="B274" s="66" t="s">
        <v>62</v>
      </c>
      <c r="C274" s="79">
        <f t="shared" si="14"/>
        <v>25.817700000000002</v>
      </c>
      <c r="D274" s="79">
        <f t="shared" si="15"/>
        <v>0</v>
      </c>
      <c r="E274" s="76">
        <v>0</v>
      </c>
      <c r="F274" s="22">
        <v>0</v>
      </c>
      <c r="G274" s="90">
        <v>0</v>
      </c>
      <c r="H274" s="22">
        <v>0</v>
      </c>
      <c r="I274" s="81"/>
      <c r="J274" s="200">
        <v>25.817700000000002</v>
      </c>
    </row>
    <row r="275" spans="1:10" s="23" customFormat="1" ht="18" customHeight="1" x14ac:dyDescent="0.25">
      <c r="A275" s="74" t="s">
        <v>442</v>
      </c>
      <c r="B275" s="66" t="s">
        <v>62</v>
      </c>
      <c r="C275" s="79">
        <f t="shared" si="14"/>
        <v>68.216200000000001</v>
      </c>
      <c r="D275" s="79">
        <f t="shared" si="15"/>
        <v>4.3148</v>
      </c>
      <c r="E275" s="76">
        <v>4.3148</v>
      </c>
      <c r="F275" s="22">
        <v>0</v>
      </c>
      <c r="G275" s="90">
        <v>0</v>
      </c>
      <c r="H275" s="22">
        <v>0</v>
      </c>
      <c r="I275" s="81"/>
      <c r="J275" s="200">
        <v>72.531000000000006</v>
      </c>
    </row>
    <row r="276" spans="1:10" s="23" customFormat="1" ht="18" customHeight="1" x14ac:dyDescent="0.25">
      <c r="A276" s="74" t="s">
        <v>443</v>
      </c>
      <c r="B276" s="66" t="s">
        <v>62</v>
      </c>
      <c r="C276" s="79">
        <f t="shared" si="14"/>
        <v>152.93448000000001</v>
      </c>
      <c r="D276" s="79">
        <f t="shared" si="15"/>
        <v>7.9816499999999992</v>
      </c>
      <c r="E276" s="76">
        <v>7.9816499999999992</v>
      </c>
      <c r="F276" s="22">
        <v>0</v>
      </c>
      <c r="G276" s="90">
        <v>0</v>
      </c>
      <c r="H276" s="22">
        <v>0</v>
      </c>
      <c r="I276" s="81"/>
      <c r="J276" s="200">
        <v>160.91613000000001</v>
      </c>
    </row>
    <row r="277" spans="1:10" s="23" customFormat="1" ht="18" customHeight="1" x14ac:dyDescent="0.25">
      <c r="A277" s="74" t="s">
        <v>444</v>
      </c>
      <c r="B277" s="66" t="s">
        <v>62</v>
      </c>
      <c r="C277" s="79">
        <f t="shared" si="14"/>
        <v>230.93496999999999</v>
      </c>
      <c r="D277" s="79">
        <f t="shared" si="15"/>
        <v>10.679799999999998</v>
      </c>
      <c r="E277" s="76">
        <v>10.679799999999998</v>
      </c>
      <c r="F277" s="22">
        <v>0</v>
      </c>
      <c r="G277" s="90">
        <v>0</v>
      </c>
      <c r="H277" s="22">
        <v>0</v>
      </c>
      <c r="I277" s="81"/>
      <c r="J277" s="200">
        <v>241.61476999999999</v>
      </c>
    </row>
    <row r="278" spans="1:10" s="23" customFormat="1" ht="18" customHeight="1" x14ac:dyDescent="0.25">
      <c r="A278" s="74" t="s">
        <v>445</v>
      </c>
      <c r="B278" s="66" t="s">
        <v>62</v>
      </c>
      <c r="C278" s="79">
        <f t="shared" si="14"/>
        <v>94.925280000000001</v>
      </c>
      <c r="D278" s="79">
        <f t="shared" si="15"/>
        <v>33.418750000000003</v>
      </c>
      <c r="E278" s="76">
        <v>33.418750000000003</v>
      </c>
      <c r="F278" s="22">
        <v>0</v>
      </c>
      <c r="G278" s="90">
        <v>0</v>
      </c>
      <c r="H278" s="22">
        <v>0</v>
      </c>
      <c r="I278" s="81"/>
      <c r="J278" s="200">
        <v>128.34403</v>
      </c>
    </row>
    <row r="279" spans="1:10" s="23" customFormat="1" ht="18" customHeight="1" x14ac:dyDescent="0.25">
      <c r="A279" s="74" t="s">
        <v>447</v>
      </c>
      <c r="B279" s="66" t="s">
        <v>62</v>
      </c>
      <c r="C279" s="79">
        <f t="shared" si="14"/>
        <v>65.751249999999999</v>
      </c>
      <c r="D279" s="79">
        <f t="shared" si="15"/>
        <v>3.5938499999999998</v>
      </c>
      <c r="E279" s="76">
        <v>3.5938499999999998</v>
      </c>
      <c r="F279" s="22">
        <v>0</v>
      </c>
      <c r="G279" s="90">
        <v>0</v>
      </c>
      <c r="H279" s="22">
        <v>0</v>
      </c>
      <c r="I279" s="81"/>
      <c r="J279" s="200">
        <v>69.345100000000002</v>
      </c>
    </row>
    <row r="280" spans="1:10" s="23" customFormat="1" ht="18" customHeight="1" x14ac:dyDescent="0.25">
      <c r="A280" s="74" t="s">
        <v>448</v>
      </c>
      <c r="B280" s="66" t="s">
        <v>62</v>
      </c>
      <c r="C280" s="79">
        <f t="shared" si="14"/>
        <v>65.86999999999999</v>
      </c>
      <c r="D280" s="79">
        <f t="shared" si="15"/>
        <v>2.2756500000000002</v>
      </c>
      <c r="E280" s="76">
        <v>2.2756500000000002</v>
      </c>
      <c r="F280" s="22">
        <v>0</v>
      </c>
      <c r="G280" s="90">
        <v>0</v>
      </c>
      <c r="H280" s="22">
        <v>0</v>
      </c>
      <c r="I280" s="81"/>
      <c r="J280" s="200">
        <v>68.145649999999989</v>
      </c>
    </row>
    <row r="281" spans="1:10" s="23" customFormat="1" ht="18" customHeight="1" x14ac:dyDescent="0.25">
      <c r="A281" s="74" t="s">
        <v>3562</v>
      </c>
      <c r="B281" s="66" t="s">
        <v>62</v>
      </c>
      <c r="C281" s="79">
        <f t="shared" si="14"/>
        <v>49.619000000000007</v>
      </c>
      <c r="D281" s="79">
        <f t="shared" si="15"/>
        <v>1.8304</v>
      </c>
      <c r="E281" s="76">
        <v>1.8304</v>
      </c>
      <c r="F281" s="22">
        <v>0</v>
      </c>
      <c r="G281" s="90">
        <v>0</v>
      </c>
      <c r="H281" s="22">
        <v>0</v>
      </c>
      <c r="I281" s="81"/>
      <c r="J281" s="200">
        <v>51.449400000000004</v>
      </c>
    </row>
    <row r="282" spans="1:10" s="23" customFormat="1" ht="18" customHeight="1" x14ac:dyDescent="0.25">
      <c r="A282" s="74" t="s">
        <v>449</v>
      </c>
      <c r="B282" s="66" t="s">
        <v>62</v>
      </c>
      <c r="C282" s="79">
        <f t="shared" si="14"/>
        <v>97.199150000000003</v>
      </c>
      <c r="D282" s="79">
        <f t="shared" si="15"/>
        <v>2.0008499999999998</v>
      </c>
      <c r="E282" s="76">
        <v>2.0008499999999998</v>
      </c>
      <c r="F282" s="22">
        <v>0</v>
      </c>
      <c r="G282" s="90">
        <v>0</v>
      </c>
      <c r="H282" s="22">
        <v>0</v>
      </c>
      <c r="I282" s="81"/>
      <c r="J282" s="200">
        <v>99.2</v>
      </c>
    </row>
    <row r="283" spans="1:10" s="23" customFormat="1" ht="18" customHeight="1" x14ac:dyDescent="0.25">
      <c r="A283" s="74" t="s">
        <v>450</v>
      </c>
      <c r="B283" s="66" t="s">
        <v>62</v>
      </c>
      <c r="C283" s="79">
        <f t="shared" si="14"/>
        <v>134.69484999999997</v>
      </c>
      <c r="D283" s="79">
        <f t="shared" si="15"/>
        <v>9.1477000000000004</v>
      </c>
      <c r="E283" s="76">
        <v>9.1477000000000004</v>
      </c>
      <c r="F283" s="22">
        <v>0</v>
      </c>
      <c r="G283" s="90">
        <v>0</v>
      </c>
      <c r="H283" s="22">
        <v>0</v>
      </c>
      <c r="I283" s="81"/>
      <c r="J283" s="200">
        <v>143.84254999999999</v>
      </c>
    </row>
    <row r="284" spans="1:10" s="23" customFormat="1" ht="18" customHeight="1" x14ac:dyDescent="0.25">
      <c r="A284" s="74" t="s">
        <v>451</v>
      </c>
      <c r="B284" s="66" t="s">
        <v>62</v>
      </c>
      <c r="C284" s="79">
        <f t="shared" si="14"/>
        <v>58.521899999999995</v>
      </c>
      <c r="D284" s="79">
        <f t="shared" si="15"/>
        <v>5.2265500000000005</v>
      </c>
      <c r="E284" s="76">
        <v>5.2265500000000005</v>
      </c>
      <c r="F284" s="22">
        <v>0</v>
      </c>
      <c r="G284" s="90">
        <v>0</v>
      </c>
      <c r="H284" s="22">
        <v>0</v>
      </c>
      <c r="I284" s="81"/>
      <c r="J284" s="200">
        <v>63.748449999999998</v>
      </c>
    </row>
    <row r="285" spans="1:10" s="23" customFormat="1" ht="18" customHeight="1" x14ac:dyDescent="0.25">
      <c r="A285" s="74" t="s">
        <v>452</v>
      </c>
      <c r="B285" s="66" t="s">
        <v>62</v>
      </c>
      <c r="C285" s="79">
        <f t="shared" si="14"/>
        <v>278.38555000000002</v>
      </c>
      <c r="D285" s="79">
        <f t="shared" si="15"/>
        <v>12.148849999999999</v>
      </c>
      <c r="E285" s="76">
        <v>12.148849999999999</v>
      </c>
      <c r="F285" s="22">
        <v>0</v>
      </c>
      <c r="G285" s="90">
        <v>0</v>
      </c>
      <c r="H285" s="22">
        <v>0</v>
      </c>
      <c r="I285" s="81"/>
      <c r="J285" s="200">
        <v>290.53440000000001</v>
      </c>
    </row>
    <row r="286" spans="1:10" s="23" customFormat="1" ht="18" customHeight="1" x14ac:dyDescent="0.25">
      <c r="A286" s="74" t="s">
        <v>453</v>
      </c>
      <c r="B286" s="66" t="s">
        <v>62</v>
      </c>
      <c r="C286" s="79">
        <f t="shared" si="14"/>
        <v>261.79945000000004</v>
      </c>
      <c r="D286" s="79">
        <f t="shared" si="15"/>
        <v>12.911049999999999</v>
      </c>
      <c r="E286" s="76">
        <v>12.911049999999999</v>
      </c>
      <c r="F286" s="22">
        <v>0</v>
      </c>
      <c r="G286" s="90">
        <v>0</v>
      </c>
      <c r="H286" s="22">
        <v>0</v>
      </c>
      <c r="I286" s="81"/>
      <c r="J286" s="200">
        <v>274.71050000000002</v>
      </c>
    </row>
    <row r="287" spans="1:10" s="23" customFormat="1" ht="18" customHeight="1" x14ac:dyDescent="0.25">
      <c r="A287" s="74" t="s">
        <v>3563</v>
      </c>
      <c r="B287" s="66" t="s">
        <v>62</v>
      </c>
      <c r="C287" s="79">
        <f t="shared" si="14"/>
        <v>141.13709</v>
      </c>
      <c r="D287" s="79">
        <f t="shared" si="15"/>
        <v>5.4287999999999998</v>
      </c>
      <c r="E287" s="76">
        <v>5.4287999999999998</v>
      </c>
      <c r="F287" s="22">
        <v>0</v>
      </c>
      <c r="G287" s="90">
        <v>0</v>
      </c>
      <c r="H287" s="22">
        <v>0</v>
      </c>
      <c r="I287" s="81"/>
      <c r="J287" s="200">
        <v>146.56589</v>
      </c>
    </row>
    <row r="288" spans="1:10" s="23" customFormat="1" ht="18" customHeight="1" x14ac:dyDescent="0.25">
      <c r="A288" s="74" t="s">
        <v>3564</v>
      </c>
      <c r="B288" s="66" t="s">
        <v>62</v>
      </c>
      <c r="C288" s="79">
        <f t="shared" si="14"/>
        <v>174.03658999999999</v>
      </c>
      <c r="D288" s="79">
        <f t="shared" si="15"/>
        <v>3.2857500000000002</v>
      </c>
      <c r="E288" s="76">
        <v>3.2857500000000002</v>
      </c>
      <c r="F288" s="22">
        <v>0</v>
      </c>
      <c r="G288" s="90">
        <v>0</v>
      </c>
      <c r="H288" s="22">
        <v>0</v>
      </c>
      <c r="I288" s="81"/>
      <c r="J288" s="200">
        <v>177.32234</v>
      </c>
    </row>
    <row r="289" spans="1:82" s="23" customFormat="1" ht="18" customHeight="1" x14ac:dyDescent="0.25">
      <c r="A289" s="74" t="s">
        <v>3565</v>
      </c>
      <c r="B289" s="66" t="s">
        <v>62</v>
      </c>
      <c r="C289" s="79">
        <f t="shared" si="14"/>
        <v>81.511480000000006</v>
      </c>
      <c r="D289" s="79">
        <f t="shared" si="15"/>
        <v>24.6922</v>
      </c>
      <c r="E289" s="76">
        <v>24.6922</v>
      </c>
      <c r="F289" s="22">
        <v>0</v>
      </c>
      <c r="G289" s="90">
        <v>0</v>
      </c>
      <c r="H289" s="22">
        <v>0</v>
      </c>
      <c r="I289" s="81"/>
      <c r="J289" s="200">
        <v>106.20368000000001</v>
      </c>
    </row>
    <row r="290" spans="1:82" s="23" customFormat="1" ht="18" customHeight="1" x14ac:dyDescent="0.25">
      <c r="A290" s="74" t="s">
        <v>454</v>
      </c>
      <c r="B290" s="66" t="s">
        <v>62</v>
      </c>
      <c r="C290" s="79">
        <f t="shared" si="14"/>
        <v>41.234749999999998</v>
      </c>
      <c r="D290" s="80">
        <v>0</v>
      </c>
      <c r="E290" s="76">
        <v>0.44524999999999998</v>
      </c>
      <c r="F290" s="22">
        <v>0</v>
      </c>
      <c r="G290" s="90">
        <v>0</v>
      </c>
      <c r="H290" s="22">
        <v>0</v>
      </c>
      <c r="I290" s="81"/>
      <c r="J290" s="200">
        <v>41.68</v>
      </c>
    </row>
    <row r="291" spans="1:82" s="23" customFormat="1" ht="18" customHeight="1" x14ac:dyDescent="0.25">
      <c r="A291" s="74" t="s">
        <v>455</v>
      </c>
      <c r="B291" s="66" t="s">
        <v>62</v>
      </c>
      <c r="C291" s="79">
        <f t="shared" si="14"/>
        <v>57.378900000000002</v>
      </c>
      <c r="D291" s="79">
        <f t="shared" ref="D291:D299" si="16">E291</f>
        <v>1.6971500000000002</v>
      </c>
      <c r="E291" s="76">
        <v>1.6971500000000002</v>
      </c>
      <c r="F291" s="33">
        <v>0</v>
      </c>
      <c r="G291" s="90">
        <v>0</v>
      </c>
      <c r="H291" s="33">
        <v>0</v>
      </c>
      <c r="I291" s="81"/>
      <c r="J291" s="200">
        <v>59.076050000000002</v>
      </c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</row>
    <row r="292" spans="1:82" s="23" customFormat="1" ht="18" customHeight="1" x14ac:dyDescent="0.25">
      <c r="A292" s="74" t="s">
        <v>3566</v>
      </c>
      <c r="B292" s="66" t="s">
        <v>62</v>
      </c>
      <c r="C292" s="79">
        <f t="shared" si="14"/>
        <v>0.8</v>
      </c>
      <c r="D292" s="79">
        <f t="shared" si="16"/>
        <v>0</v>
      </c>
      <c r="E292" s="76">
        <v>0</v>
      </c>
      <c r="F292" s="33">
        <v>0</v>
      </c>
      <c r="G292" s="90">
        <v>0</v>
      </c>
      <c r="H292" s="33">
        <v>0</v>
      </c>
      <c r="I292" s="81"/>
      <c r="J292" s="200">
        <v>0.8</v>
      </c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</row>
    <row r="293" spans="1:82" s="23" customFormat="1" ht="18" customHeight="1" x14ac:dyDescent="0.25">
      <c r="A293" s="74" t="s">
        <v>456</v>
      </c>
      <c r="B293" s="66" t="s">
        <v>62</v>
      </c>
      <c r="C293" s="79">
        <f t="shared" si="14"/>
        <v>320.57576</v>
      </c>
      <c r="D293" s="79">
        <f t="shared" si="16"/>
        <v>15.559049999999999</v>
      </c>
      <c r="E293" s="76">
        <v>15.559049999999999</v>
      </c>
      <c r="F293" s="33">
        <v>0</v>
      </c>
      <c r="G293" s="90">
        <v>0</v>
      </c>
      <c r="H293" s="33">
        <v>0</v>
      </c>
      <c r="I293" s="81"/>
      <c r="J293" s="200">
        <v>336.13481000000002</v>
      </c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</row>
    <row r="294" spans="1:82" s="23" customFormat="1" ht="18" customHeight="1" x14ac:dyDescent="0.25">
      <c r="A294" s="74" t="s">
        <v>457</v>
      </c>
      <c r="B294" s="66" t="s">
        <v>62</v>
      </c>
      <c r="C294" s="79">
        <f t="shared" si="14"/>
        <v>26.171279999999999</v>
      </c>
      <c r="D294" s="79">
        <f t="shared" si="16"/>
        <v>1.27725</v>
      </c>
      <c r="E294" s="76">
        <v>1.27725</v>
      </c>
      <c r="F294" s="33">
        <v>0</v>
      </c>
      <c r="G294" s="90">
        <v>0</v>
      </c>
      <c r="H294" s="33">
        <v>0</v>
      </c>
      <c r="I294" s="81"/>
      <c r="J294" s="200">
        <v>27.448529999999998</v>
      </c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</row>
    <row r="295" spans="1:82" s="23" customFormat="1" ht="18" customHeight="1" x14ac:dyDescent="0.25">
      <c r="A295" s="74" t="s">
        <v>3567</v>
      </c>
      <c r="B295" s="66" t="s">
        <v>62</v>
      </c>
      <c r="C295" s="79">
        <f t="shared" si="14"/>
        <v>834.64526000000001</v>
      </c>
      <c r="D295" s="79">
        <f t="shared" si="16"/>
        <v>49.796399999999998</v>
      </c>
      <c r="E295" s="76">
        <v>49.796399999999998</v>
      </c>
      <c r="F295" s="33">
        <v>0</v>
      </c>
      <c r="G295" s="90">
        <v>0</v>
      </c>
      <c r="H295" s="33">
        <v>0</v>
      </c>
      <c r="I295" s="81"/>
      <c r="J295" s="200">
        <v>884.44165999999996</v>
      </c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</row>
    <row r="296" spans="1:82" s="23" customFormat="1" ht="18" customHeight="1" x14ac:dyDescent="0.25">
      <c r="A296" s="74" t="s">
        <v>458</v>
      </c>
      <c r="B296" s="66" t="s">
        <v>62</v>
      </c>
      <c r="C296" s="79">
        <f t="shared" si="14"/>
        <v>2007.5792000000001</v>
      </c>
      <c r="D296" s="79">
        <f t="shared" si="16"/>
        <v>143.86079999999998</v>
      </c>
      <c r="E296" s="76">
        <v>143.86079999999998</v>
      </c>
      <c r="F296" s="33">
        <v>0</v>
      </c>
      <c r="G296" s="90">
        <v>0</v>
      </c>
      <c r="H296" s="33">
        <v>0</v>
      </c>
      <c r="I296" s="81"/>
      <c r="J296" s="200">
        <v>2151.44</v>
      </c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</row>
    <row r="297" spans="1:82" s="23" customFormat="1" ht="18" customHeight="1" x14ac:dyDescent="0.25">
      <c r="A297" s="74" t="s">
        <v>459</v>
      </c>
      <c r="B297" s="66" t="s">
        <v>62</v>
      </c>
      <c r="C297" s="79">
        <f t="shared" si="14"/>
        <v>2124.4492700000005</v>
      </c>
      <c r="D297" s="79">
        <f t="shared" si="16"/>
        <v>99.265199999999993</v>
      </c>
      <c r="E297" s="76">
        <v>99.265199999999993</v>
      </c>
      <c r="F297" s="33">
        <v>0</v>
      </c>
      <c r="G297" s="90">
        <v>0</v>
      </c>
      <c r="H297" s="33">
        <v>0</v>
      </c>
      <c r="I297" s="81"/>
      <c r="J297" s="200">
        <v>2223.7144700000003</v>
      </c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</row>
    <row r="298" spans="1:82" s="23" customFormat="1" ht="18" customHeight="1" x14ac:dyDescent="0.25">
      <c r="A298" s="74" t="s">
        <v>3568</v>
      </c>
      <c r="B298" s="66" t="s">
        <v>62</v>
      </c>
      <c r="C298" s="79">
        <f t="shared" si="14"/>
        <v>1056.3723</v>
      </c>
      <c r="D298" s="79">
        <f t="shared" si="16"/>
        <v>113.44794999999999</v>
      </c>
      <c r="E298" s="76">
        <v>113.44794999999999</v>
      </c>
      <c r="F298" s="33">
        <v>0</v>
      </c>
      <c r="G298" s="90">
        <v>0</v>
      </c>
      <c r="H298" s="33">
        <v>0</v>
      </c>
      <c r="I298" s="81"/>
      <c r="J298" s="200">
        <v>1169.82025</v>
      </c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</row>
    <row r="299" spans="1:82" s="23" customFormat="1" ht="18" customHeight="1" x14ac:dyDescent="0.25">
      <c r="A299" s="74" t="s">
        <v>3569</v>
      </c>
      <c r="B299" s="66" t="s">
        <v>62</v>
      </c>
      <c r="C299" s="79">
        <f t="shared" si="14"/>
        <v>1692.9217900000001</v>
      </c>
      <c r="D299" s="79">
        <f t="shared" si="16"/>
        <v>125.7411</v>
      </c>
      <c r="E299" s="76">
        <v>125.7411</v>
      </c>
      <c r="F299" s="33">
        <v>0</v>
      </c>
      <c r="G299" s="90">
        <v>0</v>
      </c>
      <c r="H299" s="33">
        <v>0</v>
      </c>
      <c r="I299" s="81">
        <v>1150</v>
      </c>
      <c r="J299" s="200">
        <v>668.66288999999995</v>
      </c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</row>
    <row r="300" spans="1:82" s="23" customFormat="1" ht="18" customHeight="1" x14ac:dyDescent="0.25">
      <c r="A300" s="74" t="s">
        <v>460</v>
      </c>
      <c r="B300" s="66" t="s">
        <v>62</v>
      </c>
      <c r="C300" s="79">
        <f t="shared" si="14"/>
        <v>1458.4046999999998</v>
      </c>
      <c r="D300" s="80">
        <v>0</v>
      </c>
      <c r="E300" s="76">
        <v>112.26780000000001</v>
      </c>
      <c r="F300" s="22">
        <v>0</v>
      </c>
      <c r="G300" s="90">
        <v>0</v>
      </c>
      <c r="H300" s="22">
        <v>0</v>
      </c>
      <c r="I300" s="81"/>
      <c r="J300" s="200">
        <v>1570.6724999999999</v>
      </c>
    </row>
    <row r="301" spans="1:82" s="23" customFormat="1" ht="18" customHeight="1" x14ac:dyDescent="0.25">
      <c r="A301" s="74" t="s">
        <v>461</v>
      </c>
      <c r="B301" s="66" t="s">
        <v>62</v>
      </c>
      <c r="C301" s="79">
        <f t="shared" si="14"/>
        <v>2226.5258999999996</v>
      </c>
      <c r="D301" s="79">
        <f t="shared" ref="D301:D308" si="17">E301</f>
        <v>117.23910000000001</v>
      </c>
      <c r="E301" s="76">
        <v>117.23910000000001</v>
      </c>
      <c r="F301" s="22">
        <v>0</v>
      </c>
      <c r="G301" s="90">
        <v>0</v>
      </c>
      <c r="H301" s="22">
        <v>0</v>
      </c>
      <c r="I301" s="81"/>
      <c r="J301" s="200">
        <v>2343.7649999999999</v>
      </c>
    </row>
    <row r="302" spans="1:82" s="23" customFormat="1" ht="18" customHeight="1" x14ac:dyDescent="0.25">
      <c r="A302" s="74" t="s">
        <v>462</v>
      </c>
      <c r="B302" s="66" t="s">
        <v>62</v>
      </c>
      <c r="C302" s="79">
        <f t="shared" si="14"/>
        <v>2668.3945000000003</v>
      </c>
      <c r="D302" s="79">
        <f t="shared" si="17"/>
        <v>193.07091</v>
      </c>
      <c r="E302" s="76">
        <v>193.07091</v>
      </c>
      <c r="F302" s="22">
        <v>0</v>
      </c>
      <c r="G302" s="90">
        <v>0</v>
      </c>
      <c r="H302" s="22">
        <v>0</v>
      </c>
      <c r="I302" s="81"/>
      <c r="J302" s="200">
        <v>2861.4654100000002</v>
      </c>
    </row>
    <row r="303" spans="1:82" s="23" customFormat="1" ht="18" customHeight="1" x14ac:dyDescent="0.25">
      <c r="A303" s="74" t="s">
        <v>463</v>
      </c>
      <c r="B303" s="66" t="s">
        <v>62</v>
      </c>
      <c r="C303" s="79">
        <f t="shared" si="14"/>
        <v>29.153099999999998</v>
      </c>
      <c r="D303" s="79">
        <f t="shared" si="17"/>
        <v>19.171150000000001</v>
      </c>
      <c r="E303" s="76">
        <v>19.171150000000001</v>
      </c>
      <c r="F303" s="22">
        <v>0</v>
      </c>
      <c r="G303" s="90">
        <v>0</v>
      </c>
      <c r="H303" s="22">
        <v>0</v>
      </c>
      <c r="I303" s="81"/>
      <c r="J303" s="200">
        <v>48.324249999999999</v>
      </c>
    </row>
    <row r="304" spans="1:82" s="23" customFormat="1" ht="18" customHeight="1" x14ac:dyDescent="0.25">
      <c r="A304" s="74" t="s">
        <v>3570</v>
      </c>
      <c r="B304" s="66" t="s">
        <v>62</v>
      </c>
      <c r="C304" s="79">
        <f t="shared" si="14"/>
        <v>1655.1881799999999</v>
      </c>
      <c r="D304" s="79">
        <f t="shared" si="17"/>
        <v>73.721600000000009</v>
      </c>
      <c r="E304" s="76">
        <v>73.721600000000009</v>
      </c>
      <c r="F304" s="22">
        <v>0</v>
      </c>
      <c r="G304" s="90">
        <v>0</v>
      </c>
      <c r="H304" s="22">
        <v>0</v>
      </c>
      <c r="I304" s="81"/>
      <c r="J304" s="200">
        <v>1728.90978</v>
      </c>
    </row>
    <row r="305" spans="1:11" s="23" customFormat="1" ht="18" customHeight="1" x14ac:dyDescent="0.25">
      <c r="A305" s="74" t="s">
        <v>3571</v>
      </c>
      <c r="B305" s="66" t="s">
        <v>62</v>
      </c>
      <c r="C305" s="79">
        <f t="shared" si="14"/>
        <v>3182.8509900000004</v>
      </c>
      <c r="D305" s="79">
        <f t="shared" si="17"/>
        <v>132.74549999999999</v>
      </c>
      <c r="E305" s="76">
        <v>132.74549999999999</v>
      </c>
      <c r="F305" s="22">
        <v>0</v>
      </c>
      <c r="G305" s="90">
        <v>0</v>
      </c>
      <c r="H305" s="22">
        <v>0</v>
      </c>
      <c r="I305" s="81">
        <v>238.84</v>
      </c>
      <c r="J305" s="200">
        <v>3076.7564900000002</v>
      </c>
      <c r="K305" s="196"/>
    </row>
    <row r="306" spans="1:11" s="23" customFormat="1" ht="18" customHeight="1" x14ac:dyDescent="0.25">
      <c r="A306" s="74" t="s">
        <v>464</v>
      </c>
      <c r="B306" s="66" t="s">
        <v>62</v>
      </c>
      <c r="C306" s="79">
        <f t="shared" si="14"/>
        <v>2885.0876900000003</v>
      </c>
      <c r="D306" s="79">
        <f t="shared" si="17"/>
        <v>156.7252</v>
      </c>
      <c r="E306" s="76">
        <v>156.7252</v>
      </c>
      <c r="F306" s="22">
        <v>0</v>
      </c>
      <c r="G306" s="90">
        <v>0</v>
      </c>
      <c r="H306" s="22">
        <v>0</v>
      </c>
      <c r="I306" s="81"/>
      <c r="J306" s="200">
        <v>3041.8128900000002</v>
      </c>
      <c r="K306" s="196"/>
    </row>
    <row r="307" spans="1:11" s="23" customFormat="1" ht="18" customHeight="1" x14ac:dyDescent="0.25">
      <c r="A307" s="74" t="s">
        <v>3572</v>
      </c>
      <c r="B307" s="66" t="s">
        <v>62</v>
      </c>
      <c r="C307" s="79">
        <f t="shared" si="14"/>
        <v>1414.1980900000001</v>
      </c>
      <c r="D307" s="79">
        <f t="shared" si="17"/>
        <v>68.513899999999992</v>
      </c>
      <c r="E307" s="76">
        <v>68.513899999999992</v>
      </c>
      <c r="F307" s="22">
        <v>0</v>
      </c>
      <c r="G307" s="90">
        <v>0</v>
      </c>
      <c r="H307" s="22">
        <v>0</v>
      </c>
      <c r="I307" s="81"/>
      <c r="J307" s="200">
        <v>1482.71199</v>
      </c>
      <c r="K307" s="196"/>
    </row>
    <row r="308" spans="1:11" s="23" customFormat="1" ht="18" customHeight="1" x14ac:dyDescent="0.25">
      <c r="A308" s="74" t="s">
        <v>465</v>
      </c>
      <c r="B308" s="66" t="s">
        <v>62</v>
      </c>
      <c r="C308" s="79">
        <f t="shared" si="14"/>
        <v>2399.6654600000002</v>
      </c>
      <c r="D308" s="79">
        <f t="shared" si="17"/>
        <v>132.56920000000002</v>
      </c>
      <c r="E308" s="76">
        <v>132.56920000000002</v>
      </c>
      <c r="F308" s="22">
        <v>0</v>
      </c>
      <c r="G308" s="90">
        <v>0</v>
      </c>
      <c r="H308" s="22">
        <v>0</v>
      </c>
      <c r="I308" s="81"/>
      <c r="J308" s="200">
        <v>2532.2346600000001</v>
      </c>
      <c r="K308" s="196"/>
    </row>
    <row r="309" spans="1:11" s="23" customFormat="1" ht="18" customHeight="1" x14ac:dyDescent="0.25">
      <c r="A309" s="74" t="s">
        <v>3573</v>
      </c>
      <c r="B309" s="66" t="s">
        <v>62</v>
      </c>
      <c r="C309" s="79">
        <f t="shared" si="14"/>
        <v>1473.3150699999999</v>
      </c>
      <c r="D309" s="80">
        <v>0</v>
      </c>
      <c r="E309" s="76">
        <v>80.550399999999996</v>
      </c>
      <c r="F309" s="22">
        <v>0</v>
      </c>
      <c r="G309" s="90">
        <v>0</v>
      </c>
      <c r="H309" s="22">
        <v>0</v>
      </c>
      <c r="I309" s="81"/>
      <c r="J309" s="200">
        <v>1553.86547</v>
      </c>
      <c r="K309" s="196"/>
    </row>
    <row r="310" spans="1:11" s="23" customFormat="1" ht="18" customHeight="1" x14ac:dyDescent="0.25">
      <c r="A310" s="74" t="s">
        <v>466</v>
      </c>
      <c r="B310" s="66" t="s">
        <v>62</v>
      </c>
      <c r="C310" s="79">
        <f t="shared" si="14"/>
        <v>4404.3019000000004</v>
      </c>
      <c r="D310" s="80">
        <v>0</v>
      </c>
      <c r="E310" s="76">
        <v>332.30284</v>
      </c>
      <c r="F310" s="22">
        <v>0</v>
      </c>
      <c r="G310" s="90">
        <v>0</v>
      </c>
      <c r="H310" s="22">
        <v>0</v>
      </c>
      <c r="I310" s="81"/>
      <c r="J310" s="200">
        <v>4736.6047400000007</v>
      </c>
      <c r="K310" s="196"/>
    </row>
    <row r="311" spans="1:11" s="23" customFormat="1" ht="18" customHeight="1" x14ac:dyDescent="0.25">
      <c r="A311" s="74" t="s">
        <v>3574</v>
      </c>
      <c r="B311" s="66" t="s">
        <v>62</v>
      </c>
      <c r="C311" s="79">
        <f t="shared" si="14"/>
        <v>1464.1223199999999</v>
      </c>
      <c r="D311" s="80">
        <v>0</v>
      </c>
      <c r="E311" s="76">
        <v>87.658149999999992</v>
      </c>
      <c r="F311" s="22">
        <v>0</v>
      </c>
      <c r="G311" s="90">
        <v>0</v>
      </c>
      <c r="H311" s="22">
        <v>0</v>
      </c>
      <c r="I311" s="81"/>
      <c r="J311" s="200">
        <v>1551.7804699999999</v>
      </c>
      <c r="K311" s="196"/>
    </row>
    <row r="312" spans="1:11" s="23" customFormat="1" ht="18" customHeight="1" x14ac:dyDescent="0.25">
      <c r="A312" s="74" t="s">
        <v>3575</v>
      </c>
      <c r="B312" s="66" t="s">
        <v>62</v>
      </c>
      <c r="C312" s="79">
        <f t="shared" si="14"/>
        <v>1472.6937800000001</v>
      </c>
      <c r="D312" s="80">
        <v>0</v>
      </c>
      <c r="E312" s="76">
        <v>90.772000000000006</v>
      </c>
      <c r="F312" s="22">
        <v>0</v>
      </c>
      <c r="G312" s="90">
        <v>0</v>
      </c>
      <c r="H312" s="22">
        <v>0</v>
      </c>
      <c r="I312" s="81"/>
      <c r="J312" s="200">
        <v>1563.46578</v>
      </c>
      <c r="K312" s="196"/>
    </row>
    <row r="313" spans="1:11" s="23" customFormat="1" ht="18" customHeight="1" x14ac:dyDescent="0.25">
      <c r="A313" s="74" t="s">
        <v>3576</v>
      </c>
      <c r="B313" s="66" t="s">
        <v>62</v>
      </c>
      <c r="C313" s="79">
        <f t="shared" si="14"/>
        <v>558.66435000000001</v>
      </c>
      <c r="D313" s="79">
        <f t="shared" ref="D313:D333" si="18">E313</f>
        <v>29.871400000000001</v>
      </c>
      <c r="E313" s="76">
        <v>29.871400000000001</v>
      </c>
      <c r="F313" s="22">
        <v>0</v>
      </c>
      <c r="G313" s="90">
        <v>0</v>
      </c>
      <c r="H313" s="22">
        <v>0</v>
      </c>
      <c r="I313" s="81">
        <v>331.25</v>
      </c>
      <c r="J313" s="200">
        <v>257.28575000000001</v>
      </c>
      <c r="K313" s="196"/>
    </row>
    <row r="314" spans="1:11" s="23" customFormat="1" ht="18" customHeight="1" x14ac:dyDescent="0.25">
      <c r="A314" s="74" t="s">
        <v>467</v>
      </c>
      <c r="B314" s="66" t="s">
        <v>62</v>
      </c>
      <c r="C314" s="79">
        <f t="shared" si="14"/>
        <v>3827.8906400000001</v>
      </c>
      <c r="D314" s="79">
        <f t="shared" si="18"/>
        <v>199.11048000000002</v>
      </c>
      <c r="E314" s="76">
        <v>199.11048000000002</v>
      </c>
      <c r="F314" s="22">
        <v>0</v>
      </c>
      <c r="G314" s="90">
        <v>0</v>
      </c>
      <c r="H314" s="22">
        <v>0</v>
      </c>
      <c r="I314" s="81"/>
      <c r="J314" s="200">
        <v>4027.0011199999999</v>
      </c>
    </row>
    <row r="315" spans="1:11" s="23" customFormat="1" ht="18" customHeight="1" x14ac:dyDescent="0.25">
      <c r="A315" s="74" t="s">
        <v>468</v>
      </c>
      <c r="B315" s="66" t="s">
        <v>62</v>
      </c>
      <c r="C315" s="79">
        <f t="shared" si="14"/>
        <v>4072.5478599999997</v>
      </c>
      <c r="D315" s="79">
        <f t="shared" si="18"/>
        <v>228.14223999999999</v>
      </c>
      <c r="E315" s="76">
        <v>228.14223999999999</v>
      </c>
      <c r="F315" s="22">
        <v>0</v>
      </c>
      <c r="G315" s="90">
        <v>0</v>
      </c>
      <c r="H315" s="22">
        <v>0</v>
      </c>
      <c r="I315" s="81"/>
      <c r="J315" s="200">
        <v>4300.6900999999998</v>
      </c>
    </row>
    <row r="316" spans="1:11" s="23" customFormat="1" ht="18" customHeight="1" x14ac:dyDescent="0.25">
      <c r="A316" s="74" t="s">
        <v>469</v>
      </c>
      <c r="B316" s="66" t="s">
        <v>62</v>
      </c>
      <c r="C316" s="79">
        <f t="shared" si="14"/>
        <v>1510.18958</v>
      </c>
      <c r="D316" s="79">
        <f t="shared" si="18"/>
        <v>91.112270000000009</v>
      </c>
      <c r="E316" s="76">
        <v>91.112270000000009</v>
      </c>
      <c r="F316" s="22">
        <v>0</v>
      </c>
      <c r="G316" s="90">
        <v>0</v>
      </c>
      <c r="H316" s="22">
        <v>0</v>
      </c>
      <c r="I316" s="81"/>
      <c r="J316" s="200">
        <v>1601.3018500000001</v>
      </c>
    </row>
    <row r="317" spans="1:11" s="23" customFormat="1" ht="18" customHeight="1" x14ac:dyDescent="0.25">
      <c r="A317" s="74" t="s">
        <v>470</v>
      </c>
      <c r="B317" s="66" t="s">
        <v>62</v>
      </c>
      <c r="C317" s="79">
        <f t="shared" si="14"/>
        <v>2769.2413200000001</v>
      </c>
      <c r="D317" s="79">
        <f t="shared" si="18"/>
        <v>151.19149999999999</v>
      </c>
      <c r="E317" s="76">
        <v>151.19149999999999</v>
      </c>
      <c r="F317" s="22">
        <v>0</v>
      </c>
      <c r="G317" s="90">
        <v>0</v>
      </c>
      <c r="H317" s="22">
        <v>0</v>
      </c>
      <c r="I317" s="81"/>
      <c r="J317" s="200">
        <v>2920.43282</v>
      </c>
    </row>
    <row r="318" spans="1:11" s="23" customFormat="1" ht="18" customHeight="1" x14ac:dyDescent="0.25">
      <c r="A318" s="74" t="s">
        <v>471</v>
      </c>
      <c r="B318" s="66" t="s">
        <v>62</v>
      </c>
      <c r="C318" s="79">
        <f t="shared" si="14"/>
        <v>1455.0694700000001</v>
      </c>
      <c r="D318" s="79">
        <f t="shared" si="18"/>
        <v>72.18262</v>
      </c>
      <c r="E318" s="76">
        <v>72.18262</v>
      </c>
      <c r="F318" s="22">
        <v>0</v>
      </c>
      <c r="G318" s="90">
        <v>0</v>
      </c>
      <c r="H318" s="22">
        <v>0</v>
      </c>
      <c r="I318" s="81"/>
      <c r="J318" s="200">
        <v>1527.2520900000002</v>
      </c>
    </row>
    <row r="319" spans="1:11" s="23" customFormat="1" ht="18" customHeight="1" x14ac:dyDescent="0.25">
      <c r="A319" s="74" t="s">
        <v>472</v>
      </c>
      <c r="B319" s="66" t="s">
        <v>62</v>
      </c>
      <c r="C319" s="79">
        <f t="shared" si="14"/>
        <v>694.00405000000012</v>
      </c>
      <c r="D319" s="79">
        <f t="shared" si="18"/>
        <v>51.9771</v>
      </c>
      <c r="E319" s="76">
        <v>51.9771</v>
      </c>
      <c r="F319" s="22">
        <v>0</v>
      </c>
      <c r="G319" s="90">
        <v>0</v>
      </c>
      <c r="H319" s="22">
        <v>0</v>
      </c>
      <c r="I319" s="81"/>
      <c r="J319" s="200">
        <v>745.98115000000007</v>
      </c>
    </row>
    <row r="320" spans="1:11" s="23" customFormat="1" ht="18" customHeight="1" x14ac:dyDescent="0.25">
      <c r="A320" s="74" t="s">
        <v>473</v>
      </c>
      <c r="B320" s="66" t="s">
        <v>62</v>
      </c>
      <c r="C320" s="79">
        <f t="shared" ref="C320:C380" si="19">J320+I320-E320</f>
        <v>1000.6100799999999</v>
      </c>
      <c r="D320" s="79">
        <f t="shared" si="18"/>
        <v>59.38843</v>
      </c>
      <c r="E320" s="76">
        <v>59.38843</v>
      </c>
      <c r="F320" s="22">
        <v>0</v>
      </c>
      <c r="G320" s="90">
        <v>0</v>
      </c>
      <c r="H320" s="22">
        <v>0</v>
      </c>
      <c r="I320" s="81"/>
      <c r="J320" s="200">
        <v>1059.9985099999999</v>
      </c>
    </row>
    <row r="321" spans="1:10" s="23" customFormat="1" ht="18" customHeight="1" x14ac:dyDescent="0.25">
      <c r="A321" s="74" t="s">
        <v>3577</v>
      </c>
      <c r="B321" s="66" t="s">
        <v>62</v>
      </c>
      <c r="C321" s="79">
        <f t="shared" si="19"/>
        <v>1059.9777300000001</v>
      </c>
      <c r="D321" s="79">
        <f t="shared" si="18"/>
        <v>72.1524</v>
      </c>
      <c r="E321" s="76">
        <v>72.1524</v>
      </c>
      <c r="F321" s="22">
        <v>0</v>
      </c>
      <c r="G321" s="90">
        <v>0</v>
      </c>
      <c r="H321" s="22">
        <v>0</v>
      </c>
      <c r="I321" s="81"/>
      <c r="J321" s="200">
        <v>1132.13013</v>
      </c>
    </row>
    <row r="322" spans="1:10" s="23" customFormat="1" ht="18" customHeight="1" x14ac:dyDescent="0.25">
      <c r="A322" s="74" t="s">
        <v>474</v>
      </c>
      <c r="B322" s="66" t="s">
        <v>62</v>
      </c>
      <c r="C322" s="79">
        <f t="shared" si="19"/>
        <v>1383.9188800000002</v>
      </c>
      <c r="D322" s="79">
        <f t="shared" si="18"/>
        <v>70.032889999999995</v>
      </c>
      <c r="E322" s="76">
        <v>70.032889999999995</v>
      </c>
      <c r="F322" s="22">
        <v>0</v>
      </c>
      <c r="G322" s="90">
        <v>0</v>
      </c>
      <c r="H322" s="22">
        <v>0</v>
      </c>
      <c r="I322" s="81"/>
      <c r="J322" s="200">
        <v>1453.9517700000001</v>
      </c>
    </row>
    <row r="323" spans="1:10" s="23" customFormat="1" ht="18" customHeight="1" x14ac:dyDescent="0.25">
      <c r="A323" s="74" t="s">
        <v>3578</v>
      </c>
      <c r="B323" s="66" t="s">
        <v>62</v>
      </c>
      <c r="C323" s="79">
        <f t="shared" si="19"/>
        <v>1120.3324700000001</v>
      </c>
      <c r="D323" s="79">
        <f t="shared" si="18"/>
        <v>184.0446</v>
      </c>
      <c r="E323" s="76">
        <v>184.0446</v>
      </c>
      <c r="F323" s="22">
        <v>0</v>
      </c>
      <c r="G323" s="90">
        <v>0</v>
      </c>
      <c r="H323" s="22">
        <v>0</v>
      </c>
      <c r="I323" s="81"/>
      <c r="J323" s="200">
        <v>1304.37707</v>
      </c>
    </row>
    <row r="324" spans="1:10" s="23" customFormat="1" ht="18" customHeight="1" x14ac:dyDescent="0.25">
      <c r="A324" s="74" t="s">
        <v>475</v>
      </c>
      <c r="B324" s="66" t="s">
        <v>62</v>
      </c>
      <c r="C324" s="79">
        <f t="shared" si="19"/>
        <v>1520.2542800000001</v>
      </c>
      <c r="D324" s="79">
        <f t="shared" si="18"/>
        <v>81.547200000000004</v>
      </c>
      <c r="E324" s="76">
        <v>81.547200000000004</v>
      </c>
      <c r="F324" s="22">
        <v>0</v>
      </c>
      <c r="G324" s="90">
        <v>0</v>
      </c>
      <c r="H324" s="22">
        <v>0</v>
      </c>
      <c r="I324" s="81"/>
      <c r="J324" s="200">
        <v>1601.8014800000001</v>
      </c>
    </row>
    <row r="325" spans="1:10" s="23" customFormat="1" ht="18" customHeight="1" x14ac:dyDescent="0.25">
      <c r="A325" s="74" t="s">
        <v>3580</v>
      </c>
      <c r="B325" s="66" t="s">
        <v>62</v>
      </c>
      <c r="C325" s="79">
        <f t="shared" si="19"/>
        <v>1518.0410499999998</v>
      </c>
      <c r="D325" s="79">
        <f t="shared" si="18"/>
        <v>52.866500000000002</v>
      </c>
      <c r="E325" s="76">
        <v>52.866500000000002</v>
      </c>
      <c r="F325" s="22">
        <v>0</v>
      </c>
      <c r="G325" s="90">
        <v>0</v>
      </c>
      <c r="H325" s="22">
        <v>0</v>
      </c>
      <c r="I325" s="81"/>
      <c r="J325" s="200">
        <v>1570.9075499999999</v>
      </c>
    </row>
    <row r="326" spans="1:10" s="23" customFormat="1" ht="18" customHeight="1" x14ac:dyDescent="0.25">
      <c r="A326" s="74" t="s">
        <v>476</v>
      </c>
      <c r="B326" s="66" t="s">
        <v>62</v>
      </c>
      <c r="C326" s="79">
        <f t="shared" si="19"/>
        <v>1485.37105</v>
      </c>
      <c r="D326" s="79">
        <f t="shared" si="18"/>
        <v>89.011649999999989</v>
      </c>
      <c r="E326" s="76">
        <v>89.011649999999989</v>
      </c>
      <c r="F326" s="22">
        <v>0</v>
      </c>
      <c r="G326" s="90">
        <v>0</v>
      </c>
      <c r="H326" s="22">
        <v>0</v>
      </c>
      <c r="I326" s="81"/>
      <c r="J326" s="200">
        <v>1574.3826999999999</v>
      </c>
    </row>
    <row r="327" spans="1:10" s="23" customFormat="1" ht="18" customHeight="1" x14ac:dyDescent="0.25">
      <c r="A327" s="74" t="s">
        <v>477</v>
      </c>
      <c r="B327" s="66" t="s">
        <v>62</v>
      </c>
      <c r="C327" s="79">
        <f t="shared" si="19"/>
        <v>2058.5476600000002</v>
      </c>
      <c r="D327" s="79">
        <f t="shared" si="18"/>
        <v>90.350850000000008</v>
      </c>
      <c r="E327" s="76">
        <v>90.350850000000008</v>
      </c>
      <c r="F327" s="22">
        <v>0</v>
      </c>
      <c r="G327" s="90">
        <v>0</v>
      </c>
      <c r="H327" s="22">
        <v>0</v>
      </c>
      <c r="I327" s="81"/>
      <c r="J327" s="200">
        <v>2148.89851</v>
      </c>
    </row>
    <row r="328" spans="1:10" s="23" customFormat="1" ht="18" customHeight="1" x14ac:dyDescent="0.25">
      <c r="A328" s="74" t="s">
        <v>3581</v>
      </c>
      <c r="B328" s="66" t="s">
        <v>62</v>
      </c>
      <c r="C328" s="79">
        <f t="shared" si="19"/>
        <v>886.16714999999999</v>
      </c>
      <c r="D328" s="79">
        <f t="shared" si="18"/>
        <v>132.32655</v>
      </c>
      <c r="E328" s="76">
        <v>132.32655</v>
      </c>
      <c r="F328" s="22">
        <v>0</v>
      </c>
      <c r="G328" s="90">
        <v>0</v>
      </c>
      <c r="H328" s="22">
        <v>0</v>
      </c>
      <c r="I328" s="81"/>
      <c r="J328" s="200">
        <v>1018.4937</v>
      </c>
    </row>
    <row r="329" spans="1:10" s="23" customFormat="1" ht="18" customHeight="1" x14ac:dyDescent="0.25">
      <c r="A329" s="74" t="s">
        <v>478</v>
      </c>
      <c r="B329" s="66" t="s">
        <v>62</v>
      </c>
      <c r="C329" s="79">
        <f t="shared" si="19"/>
        <v>1769.20823</v>
      </c>
      <c r="D329" s="79">
        <f t="shared" si="18"/>
        <v>93.353800000000007</v>
      </c>
      <c r="E329" s="76">
        <v>93.353800000000007</v>
      </c>
      <c r="F329" s="22">
        <v>0</v>
      </c>
      <c r="G329" s="90">
        <v>0</v>
      </c>
      <c r="H329" s="22">
        <v>0</v>
      </c>
      <c r="I329" s="81"/>
      <c r="J329" s="200">
        <v>1862.56203</v>
      </c>
    </row>
    <row r="330" spans="1:10" s="23" customFormat="1" ht="18" customHeight="1" x14ac:dyDescent="0.25">
      <c r="A330" s="74" t="s">
        <v>479</v>
      </c>
      <c r="B330" s="66" t="s">
        <v>62</v>
      </c>
      <c r="C330" s="79">
        <f t="shared" si="19"/>
        <v>2699.5717900000004</v>
      </c>
      <c r="D330" s="79">
        <f t="shared" si="18"/>
        <v>164.6472</v>
      </c>
      <c r="E330" s="76">
        <v>164.6472</v>
      </c>
      <c r="F330" s="22">
        <v>0</v>
      </c>
      <c r="G330" s="90">
        <v>0</v>
      </c>
      <c r="H330" s="22">
        <v>0</v>
      </c>
      <c r="I330" s="81"/>
      <c r="J330" s="200">
        <v>2864.2189900000003</v>
      </c>
    </row>
    <row r="331" spans="1:10" s="23" customFormat="1" ht="18" customHeight="1" x14ac:dyDescent="0.25">
      <c r="A331" s="74" t="s">
        <v>480</v>
      </c>
      <c r="B331" s="66" t="s">
        <v>62</v>
      </c>
      <c r="C331" s="79">
        <f t="shared" si="19"/>
        <v>1392.9335299999998</v>
      </c>
      <c r="D331" s="79">
        <f t="shared" si="18"/>
        <v>62.552599999999998</v>
      </c>
      <c r="E331" s="76">
        <v>62.552599999999998</v>
      </c>
      <c r="F331" s="22">
        <v>0</v>
      </c>
      <c r="G331" s="90">
        <v>0</v>
      </c>
      <c r="H331" s="22">
        <v>0</v>
      </c>
      <c r="I331" s="81"/>
      <c r="J331" s="200">
        <v>1455.4861299999998</v>
      </c>
    </row>
    <row r="332" spans="1:10" s="23" customFormat="1" ht="18" customHeight="1" x14ac:dyDescent="0.25">
      <c r="A332" s="74" t="s">
        <v>481</v>
      </c>
      <c r="B332" s="66" t="s">
        <v>62</v>
      </c>
      <c r="C332" s="79">
        <f t="shared" si="19"/>
        <v>984.09764000000007</v>
      </c>
      <c r="D332" s="79">
        <f t="shared" si="18"/>
        <v>42.373699999999999</v>
      </c>
      <c r="E332" s="76">
        <v>42.373699999999999</v>
      </c>
      <c r="F332" s="22">
        <v>0</v>
      </c>
      <c r="G332" s="90">
        <v>0</v>
      </c>
      <c r="H332" s="22">
        <v>0</v>
      </c>
      <c r="I332" s="81"/>
      <c r="J332" s="200">
        <v>1026.4713400000001</v>
      </c>
    </row>
    <row r="333" spans="1:10" s="23" customFormat="1" ht="18" customHeight="1" x14ac:dyDescent="0.25">
      <c r="A333" s="74" t="s">
        <v>3582</v>
      </c>
      <c r="B333" s="66" t="s">
        <v>62</v>
      </c>
      <c r="C333" s="79">
        <f t="shared" si="19"/>
        <v>634.36991</v>
      </c>
      <c r="D333" s="79">
        <f t="shared" si="18"/>
        <v>104.49265</v>
      </c>
      <c r="E333" s="76">
        <v>104.49265</v>
      </c>
      <c r="F333" s="22">
        <v>0</v>
      </c>
      <c r="G333" s="90">
        <v>0</v>
      </c>
      <c r="H333" s="22">
        <v>0</v>
      </c>
      <c r="I333" s="81"/>
      <c r="J333" s="200">
        <v>738.86256000000003</v>
      </c>
    </row>
    <row r="334" spans="1:10" s="23" customFormat="1" ht="18" customHeight="1" x14ac:dyDescent="0.25">
      <c r="A334" s="74" t="s">
        <v>482</v>
      </c>
      <c r="B334" s="66" t="s">
        <v>62</v>
      </c>
      <c r="C334" s="79">
        <f t="shared" si="19"/>
        <v>684.99095</v>
      </c>
      <c r="D334" s="80">
        <v>0</v>
      </c>
      <c r="E334" s="76">
        <v>95.542299999999997</v>
      </c>
      <c r="F334" s="22">
        <v>0</v>
      </c>
      <c r="G334" s="90">
        <v>0</v>
      </c>
      <c r="H334" s="22">
        <v>0</v>
      </c>
      <c r="I334" s="81"/>
      <c r="J334" s="200">
        <v>780.53324999999995</v>
      </c>
    </row>
    <row r="335" spans="1:10" s="23" customFormat="1" ht="18" customHeight="1" x14ac:dyDescent="0.25">
      <c r="A335" s="74" t="s">
        <v>3583</v>
      </c>
      <c r="B335" s="66" t="s">
        <v>62</v>
      </c>
      <c r="C335" s="79">
        <f t="shared" si="19"/>
        <v>828.18985999999995</v>
      </c>
      <c r="D335" s="79">
        <f>E335</f>
        <v>232.08754999999999</v>
      </c>
      <c r="E335" s="76">
        <v>232.08754999999999</v>
      </c>
      <c r="F335" s="22">
        <v>0</v>
      </c>
      <c r="G335" s="90">
        <v>0</v>
      </c>
      <c r="H335" s="22">
        <v>0</v>
      </c>
      <c r="I335" s="81"/>
      <c r="J335" s="200">
        <v>1060.2774099999999</v>
      </c>
    </row>
    <row r="336" spans="1:10" s="23" customFormat="1" ht="18" customHeight="1" x14ac:dyDescent="0.25">
      <c r="A336" s="74" t="s">
        <v>483</v>
      </c>
      <c r="B336" s="66" t="s">
        <v>62</v>
      </c>
      <c r="C336" s="79">
        <f t="shared" si="19"/>
        <v>1391.22964</v>
      </c>
      <c r="D336" s="79">
        <f>E336</f>
        <v>69.644449999999992</v>
      </c>
      <c r="E336" s="76">
        <v>69.644449999999992</v>
      </c>
      <c r="F336" s="22">
        <v>0</v>
      </c>
      <c r="G336" s="90">
        <v>0</v>
      </c>
      <c r="H336" s="22">
        <v>0</v>
      </c>
      <c r="I336" s="81"/>
      <c r="J336" s="200">
        <v>1460.87409</v>
      </c>
    </row>
    <row r="337" spans="1:10" s="23" customFormat="1" ht="18" customHeight="1" x14ac:dyDescent="0.25">
      <c r="A337" s="74" t="s">
        <v>3584</v>
      </c>
      <c r="B337" s="66" t="s">
        <v>62</v>
      </c>
      <c r="C337" s="79">
        <f t="shared" si="19"/>
        <v>895.19317999999998</v>
      </c>
      <c r="D337" s="80">
        <v>0</v>
      </c>
      <c r="E337" s="76">
        <v>38.653800000000004</v>
      </c>
      <c r="F337" s="22">
        <v>0</v>
      </c>
      <c r="G337" s="90">
        <v>0</v>
      </c>
      <c r="H337" s="22">
        <v>0</v>
      </c>
      <c r="I337" s="81"/>
      <c r="J337" s="200">
        <v>933.84698000000003</v>
      </c>
    </row>
    <row r="338" spans="1:10" s="23" customFormat="1" ht="18" customHeight="1" x14ac:dyDescent="0.25">
      <c r="A338" s="74" t="s">
        <v>484</v>
      </c>
      <c r="B338" s="66" t="s">
        <v>62</v>
      </c>
      <c r="C338" s="79">
        <f t="shared" si="19"/>
        <v>1935.30412</v>
      </c>
      <c r="D338" s="79">
        <f>E338</f>
        <v>122.37219999999999</v>
      </c>
      <c r="E338" s="76">
        <v>122.37219999999999</v>
      </c>
      <c r="F338" s="22">
        <v>0</v>
      </c>
      <c r="G338" s="90">
        <v>0</v>
      </c>
      <c r="H338" s="22">
        <v>0</v>
      </c>
      <c r="I338" s="81"/>
      <c r="J338" s="200">
        <v>2057.67632</v>
      </c>
    </row>
    <row r="339" spans="1:10" s="23" customFormat="1" ht="18" customHeight="1" x14ac:dyDescent="0.25">
      <c r="A339" s="74" t="s">
        <v>485</v>
      </c>
      <c r="B339" s="66" t="s">
        <v>62</v>
      </c>
      <c r="C339" s="79">
        <f t="shared" si="19"/>
        <v>2068.6618800000001</v>
      </c>
      <c r="D339" s="80">
        <v>0</v>
      </c>
      <c r="E339" s="76">
        <v>131.7912</v>
      </c>
      <c r="F339" s="22">
        <v>0</v>
      </c>
      <c r="G339" s="90">
        <v>0</v>
      </c>
      <c r="H339" s="22">
        <v>0</v>
      </c>
      <c r="I339" s="81"/>
      <c r="J339" s="200">
        <v>2200.4530800000002</v>
      </c>
    </row>
    <row r="340" spans="1:10" s="23" customFormat="1" ht="18" customHeight="1" x14ac:dyDescent="0.25">
      <c r="A340" s="74" t="s">
        <v>486</v>
      </c>
      <c r="B340" s="66" t="s">
        <v>62</v>
      </c>
      <c r="C340" s="79">
        <f t="shared" si="19"/>
        <v>2634.4940200000005</v>
      </c>
      <c r="D340" s="80">
        <v>0</v>
      </c>
      <c r="E340" s="76">
        <v>136.26067999999998</v>
      </c>
      <c r="F340" s="22">
        <v>0</v>
      </c>
      <c r="G340" s="90">
        <v>0</v>
      </c>
      <c r="H340" s="22">
        <v>0</v>
      </c>
      <c r="I340" s="81"/>
      <c r="J340" s="200">
        <v>2770.7547000000004</v>
      </c>
    </row>
    <row r="341" spans="1:10" s="23" customFormat="1" ht="18" customHeight="1" x14ac:dyDescent="0.25">
      <c r="A341" s="74" t="s">
        <v>487</v>
      </c>
      <c r="B341" s="66" t="s">
        <v>62</v>
      </c>
      <c r="C341" s="79">
        <f t="shared" si="19"/>
        <v>1656.13726</v>
      </c>
      <c r="D341" s="80">
        <v>0</v>
      </c>
      <c r="E341" s="76">
        <v>108.74628999999999</v>
      </c>
      <c r="F341" s="22">
        <v>0</v>
      </c>
      <c r="G341" s="90">
        <v>0</v>
      </c>
      <c r="H341" s="22">
        <v>0</v>
      </c>
      <c r="I341" s="81"/>
      <c r="J341" s="200">
        <v>1764.88355</v>
      </c>
    </row>
    <row r="342" spans="1:10" s="23" customFormat="1" ht="18" customHeight="1" x14ac:dyDescent="0.25">
      <c r="A342" s="74" t="s">
        <v>488</v>
      </c>
      <c r="B342" s="66" t="s">
        <v>62</v>
      </c>
      <c r="C342" s="79">
        <f t="shared" si="19"/>
        <v>2342.6232199999995</v>
      </c>
      <c r="D342" s="80">
        <v>0</v>
      </c>
      <c r="E342" s="76">
        <v>191.44833</v>
      </c>
      <c r="F342" s="22">
        <v>0</v>
      </c>
      <c r="G342" s="90">
        <v>0</v>
      </c>
      <c r="H342" s="22">
        <v>0</v>
      </c>
      <c r="I342" s="81"/>
      <c r="J342" s="200">
        <v>2534.0715499999997</v>
      </c>
    </row>
    <row r="343" spans="1:10" s="23" customFormat="1" ht="18" customHeight="1" x14ac:dyDescent="0.25">
      <c r="A343" s="74" t="s">
        <v>489</v>
      </c>
      <c r="B343" s="66" t="s">
        <v>62</v>
      </c>
      <c r="C343" s="79">
        <f t="shared" si="19"/>
        <v>1806.90518</v>
      </c>
      <c r="D343" s="80">
        <v>0</v>
      </c>
      <c r="E343" s="76">
        <v>166.30629999999999</v>
      </c>
      <c r="F343" s="22">
        <v>0</v>
      </c>
      <c r="G343" s="90">
        <v>0</v>
      </c>
      <c r="H343" s="22">
        <v>0</v>
      </c>
      <c r="I343" s="81"/>
      <c r="J343" s="200">
        <v>1973.2114799999999</v>
      </c>
    </row>
    <row r="344" spans="1:10" s="23" customFormat="1" ht="18" customHeight="1" x14ac:dyDescent="0.25">
      <c r="A344" s="74" t="s">
        <v>490</v>
      </c>
      <c r="B344" s="66" t="s">
        <v>62</v>
      </c>
      <c r="C344" s="79">
        <f t="shared" si="19"/>
        <v>2637.67238</v>
      </c>
      <c r="D344" s="79">
        <f t="shared" ref="D344:D355" si="20">E344</f>
        <v>150.74789999999999</v>
      </c>
      <c r="E344" s="76">
        <v>150.74789999999999</v>
      </c>
      <c r="F344" s="22">
        <v>0</v>
      </c>
      <c r="G344" s="90">
        <v>0</v>
      </c>
      <c r="H344" s="22">
        <v>0</v>
      </c>
      <c r="I344" s="81"/>
      <c r="J344" s="200">
        <v>2788.4202799999998</v>
      </c>
    </row>
    <row r="345" spans="1:10" s="23" customFormat="1" ht="18" customHeight="1" x14ac:dyDescent="0.25">
      <c r="A345" s="74" t="s">
        <v>491</v>
      </c>
      <c r="B345" s="66" t="s">
        <v>62</v>
      </c>
      <c r="C345" s="79">
        <f t="shared" si="19"/>
        <v>2457.8352500000001</v>
      </c>
      <c r="D345" s="79">
        <f t="shared" si="20"/>
        <v>194.69024999999999</v>
      </c>
      <c r="E345" s="76">
        <v>194.69024999999999</v>
      </c>
      <c r="F345" s="22">
        <v>0</v>
      </c>
      <c r="G345" s="90">
        <v>0</v>
      </c>
      <c r="H345" s="22">
        <v>0</v>
      </c>
      <c r="I345" s="81"/>
      <c r="J345" s="200">
        <v>2652.5255000000002</v>
      </c>
    </row>
    <row r="346" spans="1:10" s="23" customFormat="1" ht="18" customHeight="1" x14ac:dyDescent="0.25">
      <c r="A346" s="74" t="s">
        <v>492</v>
      </c>
      <c r="B346" s="66" t="s">
        <v>62</v>
      </c>
      <c r="C346" s="79">
        <f t="shared" si="19"/>
        <v>1781.8912000000003</v>
      </c>
      <c r="D346" s="79">
        <f t="shared" si="20"/>
        <v>135.88339999999999</v>
      </c>
      <c r="E346" s="76">
        <v>135.88339999999999</v>
      </c>
      <c r="F346" s="22">
        <v>0</v>
      </c>
      <c r="G346" s="90">
        <v>0</v>
      </c>
      <c r="H346" s="22">
        <v>0</v>
      </c>
      <c r="I346" s="81"/>
      <c r="J346" s="200">
        <v>1917.7746000000002</v>
      </c>
    </row>
    <row r="347" spans="1:10" s="23" customFormat="1" ht="18" customHeight="1" x14ac:dyDescent="0.25">
      <c r="A347" s="74" t="s">
        <v>493</v>
      </c>
      <c r="B347" s="66" t="s">
        <v>62</v>
      </c>
      <c r="C347" s="79">
        <f t="shared" si="19"/>
        <v>1998.3416099999997</v>
      </c>
      <c r="D347" s="79">
        <f t="shared" si="20"/>
        <v>152.75839999999999</v>
      </c>
      <c r="E347" s="76">
        <v>152.75839999999999</v>
      </c>
      <c r="F347" s="22">
        <v>0</v>
      </c>
      <c r="G347" s="90">
        <v>0</v>
      </c>
      <c r="H347" s="22">
        <v>0</v>
      </c>
      <c r="I347" s="81"/>
      <c r="J347" s="200">
        <v>2151.1000099999997</v>
      </c>
    </row>
    <row r="348" spans="1:10" s="23" customFormat="1" ht="18" customHeight="1" x14ac:dyDescent="0.25">
      <c r="A348" s="74" t="s">
        <v>494</v>
      </c>
      <c r="B348" s="66" t="s">
        <v>62</v>
      </c>
      <c r="C348" s="79">
        <f t="shared" si="19"/>
        <v>319.09400000000005</v>
      </c>
      <c r="D348" s="79">
        <f t="shared" si="20"/>
        <v>254.0658</v>
      </c>
      <c r="E348" s="76">
        <v>254.0658</v>
      </c>
      <c r="F348" s="22">
        <v>0</v>
      </c>
      <c r="G348" s="90">
        <v>0</v>
      </c>
      <c r="H348" s="22">
        <v>0</v>
      </c>
      <c r="I348" s="81"/>
      <c r="J348" s="200">
        <v>573.15980000000002</v>
      </c>
    </row>
    <row r="349" spans="1:10" s="23" customFormat="1" ht="18" customHeight="1" x14ac:dyDescent="0.25">
      <c r="A349" s="74" t="s">
        <v>495</v>
      </c>
      <c r="B349" s="66" t="s">
        <v>62</v>
      </c>
      <c r="C349" s="79">
        <f t="shared" si="19"/>
        <v>1552.6262099999999</v>
      </c>
      <c r="D349" s="79">
        <f t="shared" si="20"/>
        <v>110.64821999999999</v>
      </c>
      <c r="E349" s="76">
        <v>110.64821999999999</v>
      </c>
      <c r="F349" s="22">
        <v>0</v>
      </c>
      <c r="G349" s="90">
        <v>0</v>
      </c>
      <c r="H349" s="22">
        <v>0</v>
      </c>
      <c r="I349" s="81"/>
      <c r="J349" s="200">
        <v>1663.2744299999999</v>
      </c>
    </row>
    <row r="350" spans="1:10" s="23" customFormat="1" ht="18" customHeight="1" x14ac:dyDescent="0.25">
      <c r="A350" s="74" t="s">
        <v>496</v>
      </c>
      <c r="B350" s="66" t="s">
        <v>62</v>
      </c>
      <c r="C350" s="79">
        <f t="shared" si="19"/>
        <v>2269.9809299999997</v>
      </c>
      <c r="D350" s="79">
        <f t="shared" si="20"/>
        <v>192.15988000000002</v>
      </c>
      <c r="E350" s="76">
        <v>192.15988000000002</v>
      </c>
      <c r="F350" s="22">
        <v>0</v>
      </c>
      <c r="G350" s="90">
        <v>0</v>
      </c>
      <c r="H350" s="22">
        <v>0</v>
      </c>
      <c r="I350" s="81"/>
      <c r="J350" s="200">
        <v>2462.1408099999999</v>
      </c>
    </row>
    <row r="351" spans="1:10" s="23" customFormat="1" ht="18" customHeight="1" x14ac:dyDescent="0.25">
      <c r="A351" s="74" t="s">
        <v>497</v>
      </c>
      <c r="B351" s="66" t="s">
        <v>62</v>
      </c>
      <c r="C351" s="79">
        <f t="shared" si="19"/>
        <v>1708.30314</v>
      </c>
      <c r="D351" s="79">
        <f t="shared" si="20"/>
        <v>97.232860000000002</v>
      </c>
      <c r="E351" s="76">
        <v>97.232860000000002</v>
      </c>
      <c r="F351" s="22">
        <v>0</v>
      </c>
      <c r="G351" s="90">
        <v>0</v>
      </c>
      <c r="H351" s="22">
        <v>0</v>
      </c>
      <c r="I351" s="81"/>
      <c r="J351" s="200">
        <v>1805.5360000000001</v>
      </c>
    </row>
    <row r="352" spans="1:10" s="23" customFormat="1" ht="18" customHeight="1" x14ac:dyDescent="0.25">
      <c r="A352" s="74" t="s">
        <v>498</v>
      </c>
      <c r="B352" s="66" t="s">
        <v>62</v>
      </c>
      <c r="C352" s="79">
        <f t="shared" si="19"/>
        <v>2823.1451499999998</v>
      </c>
      <c r="D352" s="79">
        <f t="shared" si="20"/>
        <v>175.72020000000001</v>
      </c>
      <c r="E352" s="76">
        <v>175.72020000000001</v>
      </c>
      <c r="F352" s="22">
        <v>0</v>
      </c>
      <c r="G352" s="90">
        <v>0</v>
      </c>
      <c r="H352" s="22">
        <v>0</v>
      </c>
      <c r="I352" s="81"/>
      <c r="J352" s="78">
        <v>2998.86535</v>
      </c>
    </row>
    <row r="353" spans="1:10" s="23" customFormat="1" ht="18" customHeight="1" x14ac:dyDescent="0.25">
      <c r="A353" s="74" t="s">
        <v>499</v>
      </c>
      <c r="B353" s="66" t="s">
        <v>62</v>
      </c>
      <c r="C353" s="79">
        <f t="shared" si="19"/>
        <v>2819.6123499999999</v>
      </c>
      <c r="D353" s="79">
        <f t="shared" si="20"/>
        <v>179.25299999999999</v>
      </c>
      <c r="E353" s="76">
        <v>179.25299999999999</v>
      </c>
      <c r="F353" s="22">
        <v>0</v>
      </c>
      <c r="G353" s="90">
        <v>0</v>
      </c>
      <c r="H353" s="22">
        <v>0</v>
      </c>
      <c r="I353" s="81"/>
      <c r="J353" s="200">
        <v>2998.86535</v>
      </c>
    </row>
    <row r="354" spans="1:10" s="23" customFormat="1" ht="18" customHeight="1" x14ac:dyDescent="0.25">
      <c r="A354" s="74" t="s">
        <v>500</v>
      </c>
      <c r="B354" s="66" t="s">
        <v>62</v>
      </c>
      <c r="C354" s="79">
        <f t="shared" si="19"/>
        <v>2612.8456800000004</v>
      </c>
      <c r="D354" s="79">
        <f t="shared" si="20"/>
        <v>165.10330999999999</v>
      </c>
      <c r="E354" s="76">
        <v>165.10330999999999</v>
      </c>
      <c r="F354" s="22">
        <v>0</v>
      </c>
      <c r="G354" s="90">
        <v>0</v>
      </c>
      <c r="H354" s="22">
        <v>0</v>
      </c>
      <c r="I354" s="81"/>
      <c r="J354" s="200">
        <v>2777.9489900000003</v>
      </c>
    </row>
    <row r="355" spans="1:10" s="23" customFormat="1" ht="18" customHeight="1" x14ac:dyDescent="0.25">
      <c r="A355" s="74" t="s">
        <v>501</v>
      </c>
      <c r="B355" s="66" t="s">
        <v>62</v>
      </c>
      <c r="C355" s="79">
        <f t="shared" si="19"/>
        <v>1941.94172</v>
      </c>
      <c r="D355" s="79">
        <f t="shared" si="20"/>
        <v>171.49039999999999</v>
      </c>
      <c r="E355" s="76">
        <v>171.49039999999999</v>
      </c>
      <c r="F355" s="22">
        <v>0</v>
      </c>
      <c r="G355" s="90">
        <v>0</v>
      </c>
      <c r="H355" s="22">
        <v>0</v>
      </c>
      <c r="I355" s="81"/>
      <c r="J355" s="200">
        <v>2113.4321199999999</v>
      </c>
    </row>
    <row r="356" spans="1:10" s="23" customFormat="1" ht="18" customHeight="1" x14ac:dyDescent="0.25">
      <c r="A356" s="74" t="s">
        <v>502</v>
      </c>
      <c r="B356" s="66" t="s">
        <v>62</v>
      </c>
      <c r="C356" s="79">
        <f t="shared" si="19"/>
        <v>3620.1493400000004</v>
      </c>
      <c r="D356" s="80">
        <v>0</v>
      </c>
      <c r="E356" s="76">
        <v>241.56039999999999</v>
      </c>
      <c r="F356" s="22">
        <v>0</v>
      </c>
      <c r="G356" s="90">
        <v>0</v>
      </c>
      <c r="H356" s="22">
        <v>0</v>
      </c>
      <c r="I356" s="81"/>
      <c r="J356" s="200">
        <v>3861.7097400000002</v>
      </c>
    </row>
    <row r="357" spans="1:10" s="23" customFormat="1" ht="18" customHeight="1" x14ac:dyDescent="0.25">
      <c r="A357" s="74" t="s">
        <v>503</v>
      </c>
      <c r="B357" s="66" t="s">
        <v>62</v>
      </c>
      <c r="C357" s="79">
        <f t="shared" si="19"/>
        <v>2971.5399399999997</v>
      </c>
      <c r="D357" s="80">
        <v>0</v>
      </c>
      <c r="E357" s="76">
        <v>201.21526999999998</v>
      </c>
      <c r="F357" s="22">
        <v>0</v>
      </c>
      <c r="G357" s="90">
        <v>0</v>
      </c>
      <c r="H357" s="22">
        <v>0</v>
      </c>
      <c r="I357" s="81"/>
      <c r="J357" s="200">
        <v>3172.7552099999998</v>
      </c>
    </row>
    <row r="358" spans="1:10" s="23" customFormat="1" ht="18" customHeight="1" x14ac:dyDescent="0.25">
      <c r="A358" s="74" t="s">
        <v>504</v>
      </c>
      <c r="B358" s="66" t="s">
        <v>62</v>
      </c>
      <c r="C358" s="79">
        <f t="shared" si="19"/>
        <v>1273.1300900000001</v>
      </c>
      <c r="D358" s="79">
        <f t="shared" ref="D358:D370" si="21">E358</f>
        <v>78.604649999999992</v>
      </c>
      <c r="E358" s="76">
        <v>78.604649999999992</v>
      </c>
      <c r="F358" s="22">
        <v>0</v>
      </c>
      <c r="G358" s="90">
        <v>0</v>
      </c>
      <c r="H358" s="22">
        <v>0</v>
      </c>
      <c r="I358" s="81"/>
      <c r="J358" s="200">
        <v>1351.7347400000001</v>
      </c>
    </row>
    <row r="359" spans="1:10" s="23" customFormat="1" ht="18" customHeight="1" x14ac:dyDescent="0.25">
      <c r="A359" s="74" t="s">
        <v>505</v>
      </c>
      <c r="B359" s="66" t="s">
        <v>62</v>
      </c>
      <c r="C359" s="79">
        <f t="shared" si="19"/>
        <v>2981.0286099999998</v>
      </c>
      <c r="D359" s="79">
        <f t="shared" si="21"/>
        <v>172.61918</v>
      </c>
      <c r="E359" s="76">
        <v>172.61918</v>
      </c>
      <c r="F359" s="22">
        <v>0</v>
      </c>
      <c r="G359" s="90">
        <v>0</v>
      </c>
      <c r="H359" s="22">
        <v>0</v>
      </c>
      <c r="I359" s="81"/>
      <c r="J359" s="200">
        <v>3153.64779</v>
      </c>
    </row>
    <row r="360" spans="1:10" s="23" customFormat="1" ht="18" customHeight="1" x14ac:dyDescent="0.25">
      <c r="A360" s="74" t="s">
        <v>3585</v>
      </c>
      <c r="B360" s="66" t="s">
        <v>62</v>
      </c>
      <c r="C360" s="79">
        <f t="shared" si="19"/>
        <v>241.62128999999999</v>
      </c>
      <c r="D360" s="79">
        <f t="shared" si="21"/>
        <v>84.203800000000001</v>
      </c>
      <c r="E360" s="76">
        <v>84.203800000000001</v>
      </c>
      <c r="F360" s="22">
        <v>0</v>
      </c>
      <c r="G360" s="90">
        <v>0</v>
      </c>
      <c r="H360" s="22">
        <v>0</v>
      </c>
      <c r="I360" s="81"/>
      <c r="J360" s="200">
        <v>325.82508999999999</v>
      </c>
    </row>
    <row r="361" spans="1:10" s="23" customFormat="1" ht="18" customHeight="1" x14ac:dyDescent="0.25">
      <c r="A361" s="74" t="s">
        <v>506</v>
      </c>
      <c r="B361" s="66" t="s">
        <v>62</v>
      </c>
      <c r="C361" s="79">
        <f t="shared" si="19"/>
        <v>1818.9905799999999</v>
      </c>
      <c r="D361" s="79">
        <f t="shared" si="21"/>
        <v>91.201089999999994</v>
      </c>
      <c r="E361" s="76">
        <v>91.201089999999994</v>
      </c>
      <c r="F361" s="22">
        <v>0</v>
      </c>
      <c r="G361" s="90">
        <v>0</v>
      </c>
      <c r="H361" s="22">
        <v>0</v>
      </c>
      <c r="I361" s="81"/>
      <c r="J361" s="200">
        <v>1910.1916699999999</v>
      </c>
    </row>
    <row r="362" spans="1:10" s="23" customFormat="1" ht="18" customHeight="1" x14ac:dyDescent="0.25">
      <c r="A362" s="74" t="s">
        <v>3586</v>
      </c>
      <c r="B362" s="66" t="s">
        <v>62</v>
      </c>
      <c r="C362" s="79">
        <f t="shared" si="19"/>
        <v>2592.2439900000004</v>
      </c>
      <c r="D362" s="79">
        <f t="shared" si="21"/>
        <v>140.45296999999999</v>
      </c>
      <c r="E362" s="76">
        <v>140.45296999999999</v>
      </c>
      <c r="F362" s="22">
        <v>0</v>
      </c>
      <c r="G362" s="90">
        <v>0</v>
      </c>
      <c r="H362" s="22">
        <v>0</v>
      </c>
      <c r="I362" s="81">
        <v>1849.72</v>
      </c>
      <c r="J362" s="200">
        <v>882.97695999999996</v>
      </c>
    </row>
    <row r="363" spans="1:10" s="23" customFormat="1" ht="18" customHeight="1" x14ac:dyDescent="0.25">
      <c r="A363" s="74" t="s">
        <v>507</v>
      </c>
      <c r="B363" s="66" t="s">
        <v>62</v>
      </c>
      <c r="C363" s="79">
        <f t="shared" si="19"/>
        <v>72.944749999999999</v>
      </c>
      <c r="D363" s="79">
        <f t="shared" si="21"/>
        <v>3.52495</v>
      </c>
      <c r="E363" s="76">
        <v>3.52495</v>
      </c>
      <c r="F363" s="22">
        <v>0</v>
      </c>
      <c r="G363" s="90">
        <v>0</v>
      </c>
      <c r="H363" s="22">
        <v>0</v>
      </c>
      <c r="I363" s="81"/>
      <c r="J363" s="200">
        <v>76.469700000000003</v>
      </c>
    </row>
    <row r="364" spans="1:10" s="23" customFormat="1" ht="18" customHeight="1" x14ac:dyDescent="0.25">
      <c r="A364" s="74" t="s">
        <v>508</v>
      </c>
      <c r="B364" s="66" t="s">
        <v>62</v>
      </c>
      <c r="C364" s="79">
        <f t="shared" si="19"/>
        <v>33.932299999999998</v>
      </c>
      <c r="D364" s="79">
        <f t="shared" si="21"/>
        <v>2.9483999999999999</v>
      </c>
      <c r="E364" s="76">
        <v>2.9483999999999999</v>
      </c>
      <c r="F364" s="22">
        <v>0</v>
      </c>
      <c r="G364" s="90">
        <v>0</v>
      </c>
      <c r="H364" s="22">
        <v>0</v>
      </c>
      <c r="I364" s="81"/>
      <c r="J364" s="200">
        <v>36.880699999999997</v>
      </c>
    </row>
    <row r="365" spans="1:10" s="23" customFormat="1" ht="18" customHeight="1" x14ac:dyDescent="0.25">
      <c r="A365" s="74" t="s">
        <v>509</v>
      </c>
      <c r="B365" s="66" t="s">
        <v>62</v>
      </c>
      <c r="C365" s="79">
        <f t="shared" si="19"/>
        <v>234.34923000000001</v>
      </c>
      <c r="D365" s="79">
        <f t="shared" si="21"/>
        <v>9.6654999999999998</v>
      </c>
      <c r="E365" s="76">
        <v>9.6654999999999998</v>
      </c>
      <c r="F365" s="22">
        <v>0</v>
      </c>
      <c r="G365" s="90">
        <v>0</v>
      </c>
      <c r="H365" s="22">
        <v>0</v>
      </c>
      <c r="I365" s="81"/>
      <c r="J365" s="200">
        <v>244.01473000000001</v>
      </c>
    </row>
    <row r="366" spans="1:10" s="23" customFormat="1" ht="18" customHeight="1" x14ac:dyDescent="0.25">
      <c r="A366" s="74" t="s">
        <v>510</v>
      </c>
      <c r="B366" s="66" t="s">
        <v>62</v>
      </c>
      <c r="C366" s="79">
        <f t="shared" si="19"/>
        <v>55.584949999999999</v>
      </c>
      <c r="D366" s="79">
        <f t="shared" si="21"/>
        <v>1.0959000000000001</v>
      </c>
      <c r="E366" s="76">
        <v>1.0959000000000001</v>
      </c>
      <c r="F366" s="22">
        <v>0</v>
      </c>
      <c r="G366" s="90">
        <v>0</v>
      </c>
      <c r="H366" s="22">
        <v>0</v>
      </c>
      <c r="I366" s="81"/>
      <c r="J366" s="200">
        <v>56.68085</v>
      </c>
    </row>
    <row r="367" spans="1:10" s="23" customFormat="1" ht="18" customHeight="1" x14ac:dyDescent="0.25">
      <c r="A367" s="74" t="s">
        <v>511</v>
      </c>
      <c r="B367" s="66" t="s">
        <v>62</v>
      </c>
      <c r="C367" s="79">
        <f t="shared" si="19"/>
        <v>71.632160000000013</v>
      </c>
      <c r="D367" s="79">
        <f t="shared" si="21"/>
        <v>1.9664999999999999</v>
      </c>
      <c r="E367" s="76">
        <v>1.9664999999999999</v>
      </c>
      <c r="F367" s="22">
        <v>0</v>
      </c>
      <c r="G367" s="90">
        <v>0</v>
      </c>
      <c r="H367" s="22">
        <v>0</v>
      </c>
      <c r="I367" s="81"/>
      <c r="J367" s="200">
        <v>73.59866000000001</v>
      </c>
    </row>
    <row r="368" spans="1:10" s="23" customFormat="1" ht="18" customHeight="1" x14ac:dyDescent="0.25">
      <c r="A368" s="74" t="s">
        <v>512</v>
      </c>
      <c r="B368" s="66" t="s">
        <v>62</v>
      </c>
      <c r="C368" s="79">
        <f t="shared" si="19"/>
        <v>39.596049999999998</v>
      </c>
      <c r="D368" s="79">
        <f t="shared" si="21"/>
        <v>1.365</v>
      </c>
      <c r="E368" s="76">
        <v>1.365</v>
      </c>
      <c r="F368" s="22">
        <v>0</v>
      </c>
      <c r="G368" s="90">
        <v>0</v>
      </c>
      <c r="H368" s="22">
        <v>0</v>
      </c>
      <c r="I368" s="81"/>
      <c r="J368" s="200">
        <v>40.96105</v>
      </c>
    </row>
    <row r="369" spans="1:10" s="23" customFormat="1" ht="18" customHeight="1" x14ac:dyDescent="0.25">
      <c r="A369" s="74" t="s">
        <v>513</v>
      </c>
      <c r="B369" s="66" t="s">
        <v>62</v>
      </c>
      <c r="C369" s="79">
        <f t="shared" si="19"/>
        <v>1120.5530000000001</v>
      </c>
      <c r="D369" s="79">
        <f t="shared" si="21"/>
        <v>55.362949999999998</v>
      </c>
      <c r="E369" s="76">
        <v>55.362949999999998</v>
      </c>
      <c r="F369" s="22">
        <v>0</v>
      </c>
      <c r="G369" s="90">
        <v>0</v>
      </c>
      <c r="H369" s="22">
        <v>0</v>
      </c>
      <c r="I369" s="81"/>
      <c r="J369" s="200">
        <v>1175.9159500000001</v>
      </c>
    </row>
    <row r="370" spans="1:10" s="23" customFormat="1" ht="18" customHeight="1" x14ac:dyDescent="0.25">
      <c r="A370" s="74" t="s">
        <v>514</v>
      </c>
      <c r="B370" s="66" t="s">
        <v>62</v>
      </c>
      <c r="C370" s="79">
        <f t="shared" si="19"/>
        <v>460.90660000000003</v>
      </c>
      <c r="D370" s="79">
        <f t="shared" si="21"/>
        <v>28.513849999999998</v>
      </c>
      <c r="E370" s="76">
        <v>28.513849999999998</v>
      </c>
      <c r="F370" s="22">
        <v>0</v>
      </c>
      <c r="G370" s="90">
        <v>0</v>
      </c>
      <c r="H370" s="22">
        <v>0</v>
      </c>
      <c r="I370" s="81"/>
      <c r="J370" s="200">
        <v>489.42045000000002</v>
      </c>
    </row>
    <row r="371" spans="1:10" s="23" customFormat="1" ht="18" customHeight="1" x14ac:dyDescent="0.25">
      <c r="A371" s="74" t="s">
        <v>515</v>
      </c>
      <c r="B371" s="66" t="s">
        <v>62</v>
      </c>
      <c r="C371" s="79">
        <f t="shared" si="19"/>
        <v>275.64524</v>
      </c>
      <c r="D371" s="80">
        <v>0</v>
      </c>
      <c r="E371" s="76">
        <v>11.914399999999999</v>
      </c>
      <c r="F371" s="22">
        <v>0</v>
      </c>
      <c r="G371" s="90">
        <v>0</v>
      </c>
      <c r="H371" s="22">
        <v>0</v>
      </c>
      <c r="I371" s="81"/>
      <c r="J371" s="200">
        <v>287.55964</v>
      </c>
    </row>
    <row r="372" spans="1:10" s="23" customFormat="1" ht="18" customHeight="1" x14ac:dyDescent="0.25">
      <c r="A372" s="74" t="s">
        <v>517</v>
      </c>
      <c r="B372" s="66" t="s">
        <v>62</v>
      </c>
      <c r="C372" s="79">
        <f t="shared" si="19"/>
        <v>158.74245000000002</v>
      </c>
      <c r="D372" s="79">
        <f t="shared" ref="D372:D387" si="22">E372</f>
        <v>8.6189999999999998</v>
      </c>
      <c r="E372" s="76">
        <v>8.6189999999999998</v>
      </c>
      <c r="F372" s="22">
        <v>0</v>
      </c>
      <c r="G372" s="90">
        <v>0</v>
      </c>
      <c r="H372" s="22">
        <v>0</v>
      </c>
      <c r="I372" s="81"/>
      <c r="J372" s="200">
        <v>167.36145000000002</v>
      </c>
    </row>
    <row r="373" spans="1:10" s="23" customFormat="1" ht="18" customHeight="1" x14ac:dyDescent="0.25">
      <c r="A373" s="74" t="s">
        <v>2237</v>
      </c>
      <c r="B373" s="66" t="s">
        <v>62</v>
      </c>
      <c r="C373" s="79">
        <f t="shared" si="19"/>
        <v>676.07083</v>
      </c>
      <c r="D373" s="79">
        <f t="shared" si="22"/>
        <v>22.504650000000002</v>
      </c>
      <c r="E373" s="76">
        <v>22.504650000000002</v>
      </c>
      <c r="F373" s="22">
        <v>0</v>
      </c>
      <c r="G373" s="90">
        <v>0</v>
      </c>
      <c r="H373" s="22">
        <v>0</v>
      </c>
      <c r="I373" s="81"/>
      <c r="J373" s="200">
        <v>698.57547999999997</v>
      </c>
    </row>
    <row r="374" spans="1:10" s="23" customFormat="1" ht="18" customHeight="1" x14ac:dyDescent="0.25">
      <c r="A374" s="74" t="s">
        <v>518</v>
      </c>
      <c r="B374" s="66" t="s">
        <v>62</v>
      </c>
      <c r="C374" s="79">
        <f t="shared" si="19"/>
        <v>345.65411999999998</v>
      </c>
      <c r="D374" s="79">
        <f t="shared" si="22"/>
        <v>27.73705</v>
      </c>
      <c r="E374" s="76">
        <v>27.73705</v>
      </c>
      <c r="F374" s="22">
        <v>0</v>
      </c>
      <c r="G374" s="90">
        <v>0</v>
      </c>
      <c r="H374" s="22">
        <v>0</v>
      </c>
      <c r="I374" s="81"/>
      <c r="J374" s="200">
        <v>373.39116999999999</v>
      </c>
    </row>
    <row r="375" spans="1:10" s="23" customFormat="1" ht="18" customHeight="1" x14ac:dyDescent="0.25">
      <c r="A375" s="74" t="s">
        <v>520</v>
      </c>
      <c r="B375" s="66" t="s">
        <v>62</v>
      </c>
      <c r="C375" s="79">
        <f t="shared" si="19"/>
        <v>205.67873000000003</v>
      </c>
      <c r="D375" s="79">
        <f t="shared" si="22"/>
        <v>7.0655000000000001</v>
      </c>
      <c r="E375" s="76">
        <v>7.0655000000000001</v>
      </c>
      <c r="F375" s="22">
        <v>0</v>
      </c>
      <c r="G375" s="90">
        <v>0</v>
      </c>
      <c r="H375" s="22">
        <v>0</v>
      </c>
      <c r="I375" s="81"/>
      <c r="J375" s="200">
        <v>212.74423000000002</v>
      </c>
    </row>
    <row r="376" spans="1:10" s="23" customFormat="1" ht="18" customHeight="1" x14ac:dyDescent="0.25">
      <c r="A376" s="74" t="s">
        <v>521</v>
      </c>
      <c r="B376" s="66" t="s">
        <v>62</v>
      </c>
      <c r="C376" s="79">
        <f t="shared" si="19"/>
        <v>32.7744</v>
      </c>
      <c r="D376" s="79">
        <f t="shared" si="22"/>
        <v>1.13035</v>
      </c>
      <c r="E376" s="76">
        <v>1.13035</v>
      </c>
      <c r="F376" s="22">
        <v>0</v>
      </c>
      <c r="G376" s="90">
        <v>0</v>
      </c>
      <c r="H376" s="22">
        <v>0</v>
      </c>
      <c r="I376" s="81"/>
      <c r="J376" s="200">
        <v>33.90475</v>
      </c>
    </row>
    <row r="377" spans="1:10" s="23" customFormat="1" ht="18" customHeight="1" x14ac:dyDescent="0.25">
      <c r="A377" s="74" t="s">
        <v>522</v>
      </c>
      <c r="B377" s="66" t="s">
        <v>62</v>
      </c>
      <c r="C377" s="79">
        <f t="shared" si="19"/>
        <v>61.039450000000002</v>
      </c>
      <c r="D377" s="79">
        <f t="shared" si="22"/>
        <v>5.2470499999999998</v>
      </c>
      <c r="E377" s="76">
        <v>5.2470499999999998</v>
      </c>
      <c r="F377" s="22">
        <v>0</v>
      </c>
      <c r="G377" s="90">
        <v>0</v>
      </c>
      <c r="H377" s="22">
        <v>0</v>
      </c>
      <c r="I377" s="81"/>
      <c r="J377" s="200">
        <v>66.286500000000004</v>
      </c>
    </row>
    <row r="378" spans="1:10" s="23" customFormat="1" ht="18" customHeight="1" x14ac:dyDescent="0.25">
      <c r="A378" s="74" t="s">
        <v>523</v>
      </c>
      <c r="B378" s="66" t="s">
        <v>62</v>
      </c>
      <c r="C378" s="79">
        <f t="shared" si="19"/>
        <v>5.4698000000000002</v>
      </c>
      <c r="D378" s="79">
        <f t="shared" si="22"/>
        <v>0</v>
      </c>
      <c r="E378" s="76">
        <v>0</v>
      </c>
      <c r="F378" s="22">
        <v>0</v>
      </c>
      <c r="G378" s="90">
        <v>0</v>
      </c>
      <c r="H378" s="22">
        <v>0</v>
      </c>
      <c r="I378" s="81"/>
      <c r="J378" s="200">
        <v>5.4698000000000002</v>
      </c>
    </row>
    <row r="379" spans="1:10" s="23" customFormat="1" ht="18" customHeight="1" x14ac:dyDescent="0.25">
      <c r="A379" s="74" t="s">
        <v>524</v>
      </c>
      <c r="B379" s="66" t="s">
        <v>62</v>
      </c>
      <c r="C379" s="79">
        <f t="shared" si="19"/>
        <v>29.713360000000002</v>
      </c>
      <c r="D379" s="79">
        <f t="shared" si="22"/>
        <v>0.4602</v>
      </c>
      <c r="E379" s="76">
        <v>0.4602</v>
      </c>
      <c r="F379" s="22">
        <v>0</v>
      </c>
      <c r="G379" s="90">
        <v>0</v>
      </c>
      <c r="H379" s="22">
        <v>0</v>
      </c>
      <c r="I379" s="81"/>
      <c r="J379" s="200">
        <v>30.173560000000002</v>
      </c>
    </row>
    <row r="380" spans="1:10" s="23" customFormat="1" ht="18" customHeight="1" x14ac:dyDescent="0.25">
      <c r="A380" s="74" t="s">
        <v>525</v>
      </c>
      <c r="B380" s="66" t="s">
        <v>62</v>
      </c>
      <c r="C380" s="79">
        <f t="shared" si="19"/>
        <v>133.67796999999999</v>
      </c>
      <c r="D380" s="79">
        <f t="shared" si="22"/>
        <v>4.5007999999999999</v>
      </c>
      <c r="E380" s="76">
        <v>4.5007999999999999</v>
      </c>
      <c r="F380" s="22">
        <v>0</v>
      </c>
      <c r="G380" s="90">
        <v>0</v>
      </c>
      <c r="H380" s="22">
        <v>0</v>
      </c>
      <c r="I380" s="81"/>
      <c r="J380" s="200">
        <v>138.17876999999999</v>
      </c>
    </row>
    <row r="381" spans="1:10" s="23" customFormat="1" ht="18" customHeight="1" x14ac:dyDescent="0.25">
      <c r="A381" s="74" t="s">
        <v>526</v>
      </c>
      <c r="B381" s="66" t="s">
        <v>62</v>
      </c>
      <c r="C381" s="79">
        <f t="shared" ref="C381:C432" si="23">J381+I381-E381</f>
        <v>15.538200000000002</v>
      </c>
      <c r="D381" s="79">
        <f t="shared" si="22"/>
        <v>0.57914999999999994</v>
      </c>
      <c r="E381" s="76">
        <v>0.57914999999999994</v>
      </c>
      <c r="F381" s="22">
        <v>0</v>
      </c>
      <c r="G381" s="90">
        <v>0</v>
      </c>
      <c r="H381" s="22">
        <v>0</v>
      </c>
      <c r="I381" s="81"/>
      <c r="J381" s="200">
        <v>16.117350000000002</v>
      </c>
    </row>
    <row r="382" spans="1:10" s="23" customFormat="1" ht="18" customHeight="1" x14ac:dyDescent="0.25">
      <c r="A382" s="74" t="s">
        <v>527</v>
      </c>
      <c r="B382" s="66" t="s">
        <v>62</v>
      </c>
      <c r="C382" s="79">
        <f t="shared" si="23"/>
        <v>40.702539999999999</v>
      </c>
      <c r="D382" s="79">
        <f t="shared" si="22"/>
        <v>1.3403</v>
      </c>
      <c r="E382" s="76">
        <v>1.3403</v>
      </c>
      <c r="F382" s="22">
        <v>0</v>
      </c>
      <c r="G382" s="90">
        <v>0</v>
      </c>
      <c r="H382" s="22">
        <v>0</v>
      </c>
      <c r="I382" s="81"/>
      <c r="J382" s="200">
        <v>42.042839999999998</v>
      </c>
    </row>
    <row r="383" spans="1:10" s="23" customFormat="1" ht="18" customHeight="1" x14ac:dyDescent="0.25">
      <c r="A383" s="74" t="s">
        <v>528</v>
      </c>
      <c r="B383" s="66" t="s">
        <v>62</v>
      </c>
      <c r="C383" s="79">
        <f t="shared" si="23"/>
        <v>137.714</v>
      </c>
      <c r="D383" s="79">
        <f t="shared" si="22"/>
        <v>0</v>
      </c>
      <c r="E383" s="76">
        <v>0</v>
      </c>
      <c r="F383" s="22">
        <v>0</v>
      </c>
      <c r="G383" s="90">
        <v>0</v>
      </c>
      <c r="H383" s="22">
        <v>0</v>
      </c>
      <c r="I383" s="81"/>
      <c r="J383" s="200">
        <v>137.714</v>
      </c>
    </row>
    <row r="384" spans="1:10" s="23" customFormat="1" ht="18" customHeight="1" x14ac:dyDescent="0.25">
      <c r="A384" s="74" t="s">
        <v>529</v>
      </c>
      <c r="B384" s="66" t="s">
        <v>62</v>
      </c>
      <c r="C384" s="79">
        <f t="shared" si="23"/>
        <v>66.146250000000009</v>
      </c>
      <c r="D384" s="79">
        <f t="shared" si="22"/>
        <v>2.3750999999999998</v>
      </c>
      <c r="E384" s="76">
        <v>2.3750999999999998</v>
      </c>
      <c r="F384" s="22">
        <v>0</v>
      </c>
      <c r="G384" s="90">
        <v>0</v>
      </c>
      <c r="H384" s="22">
        <v>0</v>
      </c>
      <c r="I384" s="81"/>
      <c r="J384" s="200">
        <v>68.521350000000012</v>
      </c>
    </row>
    <row r="385" spans="1:10" s="23" customFormat="1" ht="18" customHeight="1" x14ac:dyDescent="0.25">
      <c r="A385" s="74" t="s">
        <v>530</v>
      </c>
      <c r="B385" s="66" t="s">
        <v>62</v>
      </c>
      <c r="C385" s="79">
        <f t="shared" si="23"/>
        <v>148.41302999999999</v>
      </c>
      <c r="D385" s="79">
        <f t="shared" si="22"/>
        <v>6.5936000000000003</v>
      </c>
      <c r="E385" s="76">
        <v>6.5936000000000003</v>
      </c>
      <c r="F385" s="22">
        <v>0</v>
      </c>
      <c r="G385" s="90">
        <v>0</v>
      </c>
      <c r="H385" s="22">
        <v>0</v>
      </c>
      <c r="I385" s="81"/>
      <c r="J385" s="200">
        <v>155.00663</v>
      </c>
    </row>
    <row r="386" spans="1:10" s="23" customFormat="1" ht="18" customHeight="1" x14ac:dyDescent="0.25">
      <c r="A386" s="74" t="s">
        <v>531</v>
      </c>
      <c r="B386" s="66" t="s">
        <v>62</v>
      </c>
      <c r="C386" s="79">
        <f t="shared" si="23"/>
        <v>175.20767999999998</v>
      </c>
      <c r="D386" s="79">
        <f t="shared" si="22"/>
        <v>13.367649999999999</v>
      </c>
      <c r="E386" s="76">
        <v>13.367649999999999</v>
      </c>
      <c r="F386" s="22">
        <v>0</v>
      </c>
      <c r="G386" s="90">
        <v>0</v>
      </c>
      <c r="H386" s="22">
        <v>0</v>
      </c>
      <c r="I386" s="81"/>
      <c r="J386" s="200">
        <v>188.57532999999998</v>
      </c>
    </row>
    <row r="387" spans="1:10" s="23" customFormat="1" ht="18" customHeight="1" x14ac:dyDescent="0.25">
      <c r="A387" s="74" t="s">
        <v>532</v>
      </c>
      <c r="B387" s="66" t="s">
        <v>62</v>
      </c>
      <c r="C387" s="79">
        <f t="shared" si="23"/>
        <v>240.04940999999999</v>
      </c>
      <c r="D387" s="79">
        <f t="shared" si="22"/>
        <v>10.90765</v>
      </c>
      <c r="E387" s="76">
        <v>10.90765</v>
      </c>
      <c r="F387" s="22">
        <v>0</v>
      </c>
      <c r="G387" s="90">
        <v>0</v>
      </c>
      <c r="H387" s="22">
        <v>0</v>
      </c>
      <c r="I387" s="81"/>
      <c r="J387" s="200">
        <v>250.95705999999998</v>
      </c>
    </row>
    <row r="388" spans="1:10" s="23" customFormat="1" ht="18" customHeight="1" x14ac:dyDescent="0.25">
      <c r="A388" s="74" t="s">
        <v>533</v>
      </c>
      <c r="B388" s="66" t="s">
        <v>62</v>
      </c>
      <c r="C388" s="79">
        <f t="shared" si="23"/>
        <v>64.00515</v>
      </c>
      <c r="D388" s="80">
        <v>0</v>
      </c>
      <c r="E388" s="76">
        <v>1.21485</v>
      </c>
      <c r="F388" s="22">
        <v>0</v>
      </c>
      <c r="G388" s="90">
        <v>0</v>
      </c>
      <c r="H388" s="22">
        <v>0</v>
      </c>
      <c r="I388" s="81"/>
      <c r="J388" s="200">
        <v>65.22</v>
      </c>
    </row>
    <row r="389" spans="1:10" s="23" customFormat="1" ht="18" customHeight="1" x14ac:dyDescent="0.25">
      <c r="A389" s="74" t="s">
        <v>534</v>
      </c>
      <c r="B389" s="66" t="s">
        <v>62</v>
      </c>
      <c r="C389" s="79">
        <f t="shared" si="23"/>
        <v>119.20570000000001</v>
      </c>
      <c r="D389" s="80">
        <v>0</v>
      </c>
      <c r="E389" s="76">
        <v>4.14635</v>
      </c>
      <c r="F389" s="22">
        <v>0</v>
      </c>
      <c r="G389" s="90">
        <v>0</v>
      </c>
      <c r="H389" s="22">
        <v>0</v>
      </c>
      <c r="I389" s="81"/>
      <c r="J389" s="200">
        <v>123.35205000000001</v>
      </c>
    </row>
    <row r="390" spans="1:10" s="23" customFormat="1" ht="18" customHeight="1" x14ac:dyDescent="0.25">
      <c r="A390" s="74" t="s">
        <v>535</v>
      </c>
      <c r="B390" s="66" t="s">
        <v>62</v>
      </c>
      <c r="C390" s="79">
        <f t="shared" si="23"/>
        <v>191.26154999999997</v>
      </c>
      <c r="D390" s="79">
        <f t="shared" ref="D390:D397" si="24">E390</f>
        <v>6.6967499999999998</v>
      </c>
      <c r="E390" s="76">
        <v>6.6967499999999998</v>
      </c>
      <c r="F390" s="22">
        <v>0</v>
      </c>
      <c r="G390" s="90">
        <v>0</v>
      </c>
      <c r="H390" s="22">
        <v>0</v>
      </c>
      <c r="I390" s="81"/>
      <c r="J390" s="200">
        <v>197.95829999999998</v>
      </c>
    </row>
    <row r="391" spans="1:10" s="23" customFormat="1" ht="18" customHeight="1" x14ac:dyDescent="0.25">
      <c r="A391" s="74" t="s">
        <v>536</v>
      </c>
      <c r="B391" s="66" t="s">
        <v>62</v>
      </c>
      <c r="C391" s="79">
        <f t="shared" si="23"/>
        <v>27.42</v>
      </c>
      <c r="D391" s="79">
        <f t="shared" si="24"/>
        <v>3.2</v>
      </c>
      <c r="E391" s="76">
        <v>3.2</v>
      </c>
      <c r="F391" s="22">
        <v>0</v>
      </c>
      <c r="G391" s="90">
        <v>0</v>
      </c>
      <c r="H391" s="22">
        <v>0</v>
      </c>
      <c r="I391" s="81"/>
      <c r="J391" s="200">
        <v>30.62</v>
      </c>
    </row>
    <row r="392" spans="1:10" s="23" customFormat="1" ht="18" customHeight="1" x14ac:dyDescent="0.25">
      <c r="A392" s="74" t="s">
        <v>537</v>
      </c>
      <c r="B392" s="66" t="s">
        <v>62</v>
      </c>
      <c r="C392" s="79">
        <f t="shared" si="23"/>
        <v>176.6936</v>
      </c>
      <c r="D392" s="79">
        <f t="shared" si="24"/>
        <v>7.7856999999999994</v>
      </c>
      <c r="E392" s="76">
        <v>7.7856999999999994</v>
      </c>
      <c r="F392" s="22">
        <v>0</v>
      </c>
      <c r="G392" s="90">
        <v>0</v>
      </c>
      <c r="H392" s="22">
        <v>0</v>
      </c>
      <c r="I392" s="81"/>
      <c r="J392" s="200">
        <v>184.47929999999999</v>
      </c>
    </row>
    <row r="393" spans="1:10" s="23" customFormat="1" ht="18" customHeight="1" x14ac:dyDescent="0.25">
      <c r="A393" s="74" t="s">
        <v>538</v>
      </c>
      <c r="B393" s="66" t="s">
        <v>62</v>
      </c>
      <c r="C393" s="79">
        <f t="shared" si="23"/>
        <v>99.794200000000004</v>
      </c>
      <c r="D393" s="79">
        <f t="shared" si="24"/>
        <v>7.2848300000000004</v>
      </c>
      <c r="E393" s="76">
        <v>7.2848300000000004</v>
      </c>
      <c r="F393" s="22">
        <v>0</v>
      </c>
      <c r="G393" s="90">
        <v>0</v>
      </c>
      <c r="H393" s="22">
        <v>0</v>
      </c>
      <c r="I393" s="81"/>
      <c r="J393" s="200">
        <v>107.07903</v>
      </c>
    </row>
    <row r="394" spans="1:10" s="23" customFormat="1" ht="18" customHeight="1" x14ac:dyDescent="0.25">
      <c r="A394" s="74" t="s">
        <v>539</v>
      </c>
      <c r="B394" s="66" t="s">
        <v>62</v>
      </c>
      <c r="C394" s="79">
        <f t="shared" si="23"/>
        <v>127.69376000000001</v>
      </c>
      <c r="D394" s="79">
        <f t="shared" si="24"/>
        <v>6.15862</v>
      </c>
      <c r="E394" s="76">
        <v>6.15862</v>
      </c>
      <c r="F394" s="22">
        <v>0</v>
      </c>
      <c r="G394" s="90">
        <v>0</v>
      </c>
      <c r="H394" s="22">
        <v>0</v>
      </c>
      <c r="I394" s="81"/>
      <c r="J394" s="200">
        <v>133.85238000000001</v>
      </c>
    </row>
    <row r="395" spans="1:10" s="23" customFormat="1" ht="18" customHeight="1" x14ac:dyDescent="0.25">
      <c r="A395" s="74" t="s">
        <v>540</v>
      </c>
      <c r="B395" s="66" t="s">
        <v>62</v>
      </c>
      <c r="C395" s="79">
        <f t="shared" si="23"/>
        <v>112.1514</v>
      </c>
      <c r="D395" s="79">
        <f t="shared" si="24"/>
        <v>3.9175500000000003</v>
      </c>
      <c r="E395" s="76">
        <v>3.9175500000000003</v>
      </c>
      <c r="F395" s="22">
        <v>0</v>
      </c>
      <c r="G395" s="90">
        <v>0</v>
      </c>
      <c r="H395" s="22">
        <v>0</v>
      </c>
      <c r="I395" s="81"/>
      <c r="J395" s="200">
        <v>116.06895</v>
      </c>
    </row>
    <row r="396" spans="1:10" s="23" customFormat="1" ht="18" customHeight="1" x14ac:dyDescent="0.25">
      <c r="A396" s="74" t="s">
        <v>541</v>
      </c>
      <c r="B396" s="66" t="s">
        <v>62</v>
      </c>
      <c r="C396" s="79">
        <f t="shared" si="23"/>
        <v>112.80479999999999</v>
      </c>
      <c r="D396" s="79">
        <f t="shared" si="24"/>
        <v>5.1636000000000006</v>
      </c>
      <c r="E396" s="76">
        <v>5.1636000000000006</v>
      </c>
      <c r="F396" s="22">
        <v>0</v>
      </c>
      <c r="G396" s="90">
        <v>0</v>
      </c>
      <c r="H396" s="22">
        <v>0</v>
      </c>
      <c r="I396" s="81"/>
      <c r="J396" s="200">
        <v>117.96839999999999</v>
      </c>
    </row>
    <row r="397" spans="1:10" s="23" customFormat="1" ht="18" customHeight="1" x14ac:dyDescent="0.25">
      <c r="A397" s="74" t="s">
        <v>3587</v>
      </c>
      <c r="B397" s="66" t="s">
        <v>62</v>
      </c>
      <c r="C397" s="79">
        <f t="shared" si="23"/>
        <v>978.83017000000007</v>
      </c>
      <c r="D397" s="79">
        <f t="shared" si="24"/>
        <v>43.807600000000001</v>
      </c>
      <c r="E397" s="76">
        <v>43.807600000000001</v>
      </c>
      <c r="F397" s="22">
        <v>0</v>
      </c>
      <c r="G397" s="90">
        <v>0</v>
      </c>
      <c r="H397" s="22">
        <v>0</v>
      </c>
      <c r="I397" s="81"/>
      <c r="J397" s="200">
        <v>1022.63777</v>
      </c>
    </row>
    <row r="398" spans="1:10" s="23" customFormat="1" ht="18" customHeight="1" x14ac:dyDescent="0.25">
      <c r="A398" s="74" t="s">
        <v>542</v>
      </c>
      <c r="B398" s="66" t="s">
        <v>62</v>
      </c>
      <c r="C398" s="79">
        <f t="shared" si="23"/>
        <v>187.50184999999999</v>
      </c>
      <c r="D398" s="80">
        <v>0</v>
      </c>
      <c r="E398" s="76">
        <v>9.3616499999999991</v>
      </c>
      <c r="F398" s="22">
        <v>0</v>
      </c>
      <c r="G398" s="90">
        <v>0</v>
      </c>
      <c r="H398" s="22">
        <v>0</v>
      </c>
      <c r="I398" s="81"/>
      <c r="J398" s="200">
        <v>196.86349999999999</v>
      </c>
    </row>
    <row r="399" spans="1:10" s="23" customFormat="1" ht="18" customHeight="1" x14ac:dyDescent="0.25">
      <c r="A399" s="74" t="s">
        <v>543</v>
      </c>
      <c r="B399" s="66" t="s">
        <v>62</v>
      </c>
      <c r="C399" s="79">
        <f t="shared" si="23"/>
        <v>101.66369000000002</v>
      </c>
      <c r="D399" s="79">
        <f>E399</f>
        <v>2.83805</v>
      </c>
      <c r="E399" s="76">
        <v>2.83805</v>
      </c>
      <c r="F399" s="22">
        <v>0</v>
      </c>
      <c r="G399" s="90">
        <v>0</v>
      </c>
      <c r="H399" s="22">
        <v>0</v>
      </c>
      <c r="I399" s="81"/>
      <c r="J399" s="200">
        <v>104.50174000000001</v>
      </c>
    </row>
    <row r="400" spans="1:10" s="23" customFormat="1" ht="18" customHeight="1" x14ac:dyDescent="0.25">
      <c r="A400" s="74" t="s">
        <v>545</v>
      </c>
      <c r="B400" s="66" t="s">
        <v>62</v>
      </c>
      <c r="C400" s="79">
        <f t="shared" si="23"/>
        <v>28.544349999999998</v>
      </c>
      <c r="D400" s="79">
        <f>E400</f>
        <v>0</v>
      </c>
      <c r="E400" s="76">
        <v>0</v>
      </c>
      <c r="F400" s="22">
        <v>0</v>
      </c>
      <c r="G400" s="90">
        <v>0</v>
      </c>
      <c r="H400" s="22">
        <v>0</v>
      </c>
      <c r="I400" s="81"/>
      <c r="J400" s="200">
        <v>28.544349999999998</v>
      </c>
    </row>
    <row r="401" spans="1:10" s="23" customFormat="1" ht="18" customHeight="1" x14ac:dyDescent="0.25">
      <c r="A401" s="74" t="s">
        <v>546</v>
      </c>
      <c r="B401" s="66" t="s">
        <v>62</v>
      </c>
      <c r="C401" s="79">
        <f t="shared" si="23"/>
        <v>3.2557</v>
      </c>
      <c r="D401" s="79">
        <f>E401</f>
        <v>0</v>
      </c>
      <c r="E401" s="76">
        <v>0</v>
      </c>
      <c r="F401" s="22">
        <v>0</v>
      </c>
      <c r="G401" s="90">
        <v>0</v>
      </c>
      <c r="H401" s="22">
        <v>0</v>
      </c>
      <c r="I401" s="81"/>
      <c r="J401" s="200">
        <v>3.2557</v>
      </c>
    </row>
    <row r="402" spans="1:10" s="23" customFormat="1" ht="18" customHeight="1" x14ac:dyDescent="0.25">
      <c r="A402" s="74" t="s">
        <v>547</v>
      </c>
      <c r="B402" s="66" t="s">
        <v>62</v>
      </c>
      <c r="C402" s="79">
        <f t="shared" si="23"/>
        <v>21.7895</v>
      </c>
      <c r="D402" s="80">
        <v>0</v>
      </c>
      <c r="E402" s="76">
        <v>1.4105000000000001</v>
      </c>
      <c r="F402" s="22">
        <v>0</v>
      </c>
      <c r="G402" s="90">
        <v>0</v>
      </c>
      <c r="H402" s="22">
        <v>0</v>
      </c>
      <c r="I402" s="81"/>
      <c r="J402" s="200">
        <v>23.2</v>
      </c>
    </row>
    <row r="403" spans="1:10" s="23" customFormat="1" ht="18" customHeight="1" x14ac:dyDescent="0.25">
      <c r="A403" s="74" t="s">
        <v>548</v>
      </c>
      <c r="B403" s="66" t="s">
        <v>62</v>
      </c>
      <c r="C403" s="79">
        <f t="shared" si="23"/>
        <v>18.169499999999999</v>
      </c>
      <c r="D403" s="79">
        <f>E403</f>
        <v>0</v>
      </c>
      <c r="E403" s="76">
        <v>0</v>
      </c>
      <c r="F403" s="22">
        <v>0</v>
      </c>
      <c r="G403" s="90">
        <v>0</v>
      </c>
      <c r="H403" s="22">
        <v>0</v>
      </c>
      <c r="I403" s="81"/>
      <c r="J403" s="200">
        <v>18.169499999999999</v>
      </c>
    </row>
    <row r="404" spans="1:10" s="23" customFormat="1" ht="18" customHeight="1" x14ac:dyDescent="0.25">
      <c r="A404" s="74" t="s">
        <v>549</v>
      </c>
      <c r="B404" s="66" t="s">
        <v>62</v>
      </c>
      <c r="C404" s="79">
        <f t="shared" si="23"/>
        <v>2.2268400000000002</v>
      </c>
      <c r="D404" s="80">
        <v>0</v>
      </c>
      <c r="E404" s="76">
        <v>0</v>
      </c>
      <c r="F404" s="22">
        <v>0</v>
      </c>
      <c r="G404" s="90">
        <v>0</v>
      </c>
      <c r="H404" s="22">
        <v>0</v>
      </c>
      <c r="I404" s="81"/>
      <c r="J404" s="200">
        <v>2.2268400000000002</v>
      </c>
    </row>
    <row r="405" spans="1:10" s="23" customFormat="1" ht="18" customHeight="1" x14ac:dyDescent="0.25">
      <c r="A405" s="74" t="s">
        <v>552</v>
      </c>
      <c r="B405" s="66" t="s">
        <v>62</v>
      </c>
      <c r="C405" s="79">
        <f t="shared" si="23"/>
        <v>0.32039999999999996</v>
      </c>
      <c r="D405" s="80">
        <v>0</v>
      </c>
      <c r="E405" s="76">
        <v>0</v>
      </c>
      <c r="F405" s="22">
        <v>0</v>
      </c>
      <c r="G405" s="90">
        <v>0</v>
      </c>
      <c r="H405" s="22">
        <v>0</v>
      </c>
      <c r="I405" s="81"/>
      <c r="J405" s="200">
        <v>0.32039999999999996</v>
      </c>
    </row>
    <row r="406" spans="1:10" s="23" customFormat="1" ht="18" customHeight="1" x14ac:dyDescent="0.25">
      <c r="A406" s="74" t="s">
        <v>553</v>
      </c>
      <c r="B406" s="66" t="s">
        <v>62</v>
      </c>
      <c r="C406" s="79">
        <f t="shared" si="23"/>
        <v>0.20799999999999999</v>
      </c>
      <c r="D406" s="79">
        <f>E406</f>
        <v>0</v>
      </c>
      <c r="E406" s="76">
        <v>0</v>
      </c>
      <c r="F406" s="22">
        <v>0</v>
      </c>
      <c r="G406" s="90">
        <v>0</v>
      </c>
      <c r="H406" s="22">
        <v>0</v>
      </c>
      <c r="I406" s="81"/>
      <c r="J406" s="200">
        <v>0.20799999999999999</v>
      </c>
    </row>
    <row r="407" spans="1:10" s="23" customFormat="1" ht="18" customHeight="1" x14ac:dyDescent="0.25">
      <c r="A407" s="74" t="s">
        <v>3588</v>
      </c>
      <c r="B407" s="66" t="s">
        <v>62</v>
      </c>
      <c r="C407" s="79">
        <f t="shared" si="23"/>
        <v>492.42817000000002</v>
      </c>
      <c r="D407" s="79">
        <f>E407</f>
        <v>87.707949999999997</v>
      </c>
      <c r="E407" s="76">
        <v>87.707949999999997</v>
      </c>
      <c r="F407" s="22">
        <v>0</v>
      </c>
      <c r="G407" s="90">
        <v>0</v>
      </c>
      <c r="H407" s="22">
        <v>0</v>
      </c>
      <c r="I407" s="81"/>
      <c r="J407" s="200">
        <v>580.13612000000001</v>
      </c>
    </row>
    <row r="408" spans="1:10" s="23" customFormat="1" ht="18" customHeight="1" x14ac:dyDescent="0.25">
      <c r="A408" s="74" t="s">
        <v>554</v>
      </c>
      <c r="B408" s="66" t="s">
        <v>62</v>
      </c>
      <c r="C408" s="79">
        <f t="shared" si="23"/>
        <v>74.910129999999995</v>
      </c>
      <c r="D408" s="80">
        <v>0</v>
      </c>
      <c r="E408" s="76">
        <v>73.88964</v>
      </c>
      <c r="F408" s="22">
        <v>0</v>
      </c>
      <c r="G408" s="90">
        <v>0</v>
      </c>
      <c r="H408" s="22">
        <v>0</v>
      </c>
      <c r="I408" s="81"/>
      <c r="J408" s="200">
        <v>148.79977</v>
      </c>
    </row>
    <row r="409" spans="1:10" s="23" customFormat="1" ht="18" customHeight="1" x14ac:dyDescent="0.25">
      <c r="A409" s="74" t="s">
        <v>555</v>
      </c>
      <c r="B409" s="66" t="s">
        <v>62</v>
      </c>
      <c r="C409" s="79">
        <f t="shared" si="23"/>
        <v>1526.38958</v>
      </c>
      <c r="D409" s="80">
        <v>0</v>
      </c>
      <c r="E409" s="76">
        <v>106.236</v>
      </c>
      <c r="F409" s="22">
        <v>0</v>
      </c>
      <c r="G409" s="90">
        <v>0</v>
      </c>
      <c r="H409" s="22">
        <v>0</v>
      </c>
      <c r="I409" s="81"/>
      <c r="J409" s="200">
        <v>1632.6255800000001</v>
      </c>
    </row>
    <row r="410" spans="1:10" s="23" customFormat="1" ht="18" customHeight="1" x14ac:dyDescent="0.25">
      <c r="A410" s="74" t="s">
        <v>556</v>
      </c>
      <c r="B410" s="66" t="s">
        <v>62</v>
      </c>
      <c r="C410" s="79">
        <f t="shared" si="23"/>
        <v>3011.5477700000001</v>
      </c>
      <c r="D410" s="79">
        <f>E410</f>
        <v>174.12770999999998</v>
      </c>
      <c r="E410" s="76">
        <v>174.12770999999998</v>
      </c>
      <c r="F410" s="22">
        <v>0</v>
      </c>
      <c r="G410" s="90">
        <v>0</v>
      </c>
      <c r="H410" s="22">
        <v>0</v>
      </c>
      <c r="I410" s="81"/>
      <c r="J410" s="200">
        <v>3185.6754799999999</v>
      </c>
    </row>
    <row r="411" spans="1:10" s="23" customFormat="1" ht="18" customHeight="1" x14ac:dyDescent="0.25">
      <c r="A411" s="74" t="s">
        <v>557</v>
      </c>
      <c r="B411" s="66" t="s">
        <v>62</v>
      </c>
      <c r="C411" s="79">
        <f t="shared" si="23"/>
        <v>255.30213000000001</v>
      </c>
      <c r="D411" s="79">
        <f>E411</f>
        <v>251.14282</v>
      </c>
      <c r="E411" s="76">
        <v>251.14282</v>
      </c>
      <c r="F411" s="22">
        <v>0</v>
      </c>
      <c r="G411" s="90">
        <v>0</v>
      </c>
      <c r="H411" s="22">
        <v>0</v>
      </c>
      <c r="I411" s="81"/>
      <c r="J411" s="200">
        <v>506.44495000000001</v>
      </c>
    </row>
    <row r="412" spans="1:10" s="23" customFormat="1" ht="18" customHeight="1" x14ac:dyDescent="0.25">
      <c r="A412" s="74" t="s">
        <v>558</v>
      </c>
      <c r="B412" s="66" t="s">
        <v>62</v>
      </c>
      <c r="C412" s="79">
        <f t="shared" si="23"/>
        <v>43.210099999999997</v>
      </c>
      <c r="D412" s="79">
        <f>E412</f>
        <v>3.9396499999999999</v>
      </c>
      <c r="E412" s="76">
        <v>3.9396499999999999</v>
      </c>
      <c r="F412" s="22">
        <v>0</v>
      </c>
      <c r="G412" s="90">
        <v>0</v>
      </c>
      <c r="H412" s="22">
        <v>0</v>
      </c>
      <c r="I412" s="81"/>
      <c r="J412" s="200">
        <v>47.149749999999997</v>
      </c>
    </row>
    <row r="413" spans="1:10" s="23" customFormat="1" ht="18" customHeight="1" x14ac:dyDescent="0.25">
      <c r="A413" s="74" t="s">
        <v>559</v>
      </c>
      <c r="B413" s="66" t="s">
        <v>62</v>
      </c>
      <c r="C413" s="79">
        <f t="shared" si="23"/>
        <v>52.098349999999996</v>
      </c>
      <c r="D413" s="80">
        <v>0</v>
      </c>
      <c r="E413" s="76">
        <v>1.6964999999999999</v>
      </c>
      <c r="F413" s="22">
        <v>0</v>
      </c>
      <c r="G413" s="90">
        <v>0</v>
      </c>
      <c r="H413" s="22">
        <v>0</v>
      </c>
      <c r="I413" s="81"/>
      <c r="J413" s="200">
        <v>53.794849999999997</v>
      </c>
    </row>
    <row r="414" spans="1:10" s="23" customFormat="1" ht="18" customHeight="1" x14ac:dyDescent="0.25">
      <c r="A414" s="74" t="s">
        <v>560</v>
      </c>
      <c r="B414" s="66" t="s">
        <v>62</v>
      </c>
      <c r="C414" s="79">
        <f t="shared" si="23"/>
        <v>608.8454200000001</v>
      </c>
      <c r="D414" s="80">
        <v>0</v>
      </c>
      <c r="E414" s="76">
        <v>62.963589999999996</v>
      </c>
      <c r="F414" s="22">
        <v>0</v>
      </c>
      <c r="G414" s="90">
        <v>0</v>
      </c>
      <c r="H414" s="22">
        <v>0</v>
      </c>
      <c r="I414" s="81"/>
      <c r="J414" s="200">
        <v>671.80901000000006</v>
      </c>
    </row>
    <row r="415" spans="1:10" s="23" customFormat="1" ht="18" customHeight="1" x14ac:dyDescent="0.25">
      <c r="A415" s="74" t="s">
        <v>561</v>
      </c>
      <c r="B415" s="66" t="s">
        <v>62</v>
      </c>
      <c r="C415" s="79">
        <f t="shared" si="23"/>
        <v>903.15600000000006</v>
      </c>
      <c r="D415" s="79">
        <f t="shared" ref="D415:D419" si="25">E415</f>
        <v>60.463500000000003</v>
      </c>
      <c r="E415" s="76">
        <v>60.463500000000003</v>
      </c>
      <c r="F415" s="22">
        <v>0</v>
      </c>
      <c r="G415" s="90">
        <v>0</v>
      </c>
      <c r="H415" s="22">
        <v>0</v>
      </c>
      <c r="I415" s="81"/>
      <c r="J415" s="200">
        <v>963.61950000000002</v>
      </c>
    </row>
    <row r="416" spans="1:10" s="23" customFormat="1" ht="18" customHeight="1" x14ac:dyDescent="0.25">
      <c r="A416" s="74" t="s">
        <v>562</v>
      </c>
      <c r="B416" s="66" t="s">
        <v>62</v>
      </c>
      <c r="C416" s="79">
        <f t="shared" si="23"/>
        <v>1544.27298</v>
      </c>
      <c r="D416" s="79">
        <f t="shared" si="25"/>
        <v>73.880949999999999</v>
      </c>
      <c r="E416" s="76">
        <v>73.880949999999999</v>
      </c>
      <c r="F416" s="22">
        <v>0</v>
      </c>
      <c r="G416" s="90">
        <v>0</v>
      </c>
      <c r="H416" s="22">
        <v>0</v>
      </c>
      <c r="I416" s="81"/>
      <c r="J416" s="200">
        <v>1618.1539299999999</v>
      </c>
    </row>
    <row r="417" spans="1:10" s="23" customFormat="1" ht="18" customHeight="1" x14ac:dyDescent="0.25">
      <c r="A417" s="74" t="s">
        <v>563</v>
      </c>
      <c r="B417" s="66" t="s">
        <v>62</v>
      </c>
      <c r="C417" s="79">
        <f t="shared" si="23"/>
        <v>41.910000000000004</v>
      </c>
      <c r="D417" s="79">
        <f t="shared" si="25"/>
        <v>1.1797500000000001</v>
      </c>
      <c r="E417" s="76">
        <v>1.1797500000000001</v>
      </c>
      <c r="F417" s="22">
        <v>0</v>
      </c>
      <c r="G417" s="90">
        <v>0</v>
      </c>
      <c r="H417" s="22">
        <v>0</v>
      </c>
      <c r="I417" s="81"/>
      <c r="J417" s="200">
        <v>43.089750000000002</v>
      </c>
    </row>
    <row r="418" spans="1:10" s="23" customFormat="1" ht="18" customHeight="1" x14ac:dyDescent="0.25">
      <c r="A418" s="74" t="s">
        <v>564</v>
      </c>
      <c r="B418" s="66" t="s">
        <v>62</v>
      </c>
      <c r="C418" s="79">
        <f t="shared" si="23"/>
        <v>19.581099999999999</v>
      </c>
      <c r="D418" s="79">
        <f t="shared" si="25"/>
        <v>0</v>
      </c>
      <c r="E418" s="76">
        <v>0</v>
      </c>
      <c r="F418" s="22">
        <v>0</v>
      </c>
      <c r="G418" s="90">
        <v>0</v>
      </c>
      <c r="H418" s="22">
        <v>0</v>
      </c>
      <c r="I418" s="81"/>
      <c r="J418" s="200">
        <v>19.581099999999999</v>
      </c>
    </row>
    <row r="419" spans="1:10" s="23" customFormat="1" ht="18" customHeight="1" x14ac:dyDescent="0.25">
      <c r="A419" s="74" t="s">
        <v>567</v>
      </c>
      <c r="B419" s="66" t="s">
        <v>62</v>
      </c>
      <c r="C419" s="79">
        <f t="shared" si="23"/>
        <v>25.081800000000005</v>
      </c>
      <c r="D419" s="79">
        <f t="shared" si="25"/>
        <v>1.1173499999999998</v>
      </c>
      <c r="E419" s="76">
        <v>1.1173499999999998</v>
      </c>
      <c r="F419" s="22">
        <v>0</v>
      </c>
      <c r="G419" s="90">
        <v>0</v>
      </c>
      <c r="H419" s="22">
        <v>0</v>
      </c>
      <c r="I419" s="81"/>
      <c r="J419" s="200">
        <v>26.199150000000003</v>
      </c>
    </row>
    <row r="420" spans="1:10" s="23" customFormat="1" ht="15" customHeight="1" x14ac:dyDescent="0.25">
      <c r="A420" s="74" t="s">
        <v>568</v>
      </c>
      <c r="B420" s="66" t="s">
        <v>62</v>
      </c>
      <c r="C420" s="79">
        <f t="shared" si="23"/>
        <v>627.11788999999999</v>
      </c>
      <c r="D420" s="80">
        <v>0</v>
      </c>
      <c r="E420" s="76">
        <v>77.458550000000002</v>
      </c>
      <c r="F420" s="22">
        <v>0</v>
      </c>
      <c r="G420" s="90">
        <v>0</v>
      </c>
      <c r="H420" s="22">
        <v>0</v>
      </c>
      <c r="I420" s="81"/>
      <c r="J420" s="200">
        <v>704.57643999999993</v>
      </c>
    </row>
    <row r="421" spans="1:10" s="23" customFormat="1" ht="18" customHeight="1" x14ac:dyDescent="0.25">
      <c r="A421" s="74" t="s">
        <v>569</v>
      </c>
      <c r="B421" s="66" t="s">
        <v>62</v>
      </c>
      <c r="C421" s="79">
        <f t="shared" si="23"/>
        <v>234.30055999999999</v>
      </c>
      <c r="D421" s="80">
        <v>0</v>
      </c>
      <c r="E421" s="76">
        <v>13.31255</v>
      </c>
      <c r="F421" s="22">
        <v>0</v>
      </c>
      <c r="G421" s="90">
        <v>0</v>
      </c>
      <c r="H421" s="22">
        <v>0</v>
      </c>
      <c r="I421" s="81"/>
      <c r="J421" s="200">
        <v>247.61310999999998</v>
      </c>
    </row>
    <row r="422" spans="1:10" s="23" customFormat="1" ht="18" customHeight="1" x14ac:dyDescent="0.25">
      <c r="A422" s="74" t="s">
        <v>570</v>
      </c>
      <c r="B422" s="66" t="s">
        <v>62</v>
      </c>
      <c r="C422" s="79">
        <f t="shared" si="23"/>
        <v>119.92999999999999</v>
      </c>
      <c r="D422" s="79">
        <f>E422</f>
        <v>6.3434499999999998</v>
      </c>
      <c r="E422" s="76">
        <v>6.3434499999999998</v>
      </c>
      <c r="F422" s="22">
        <v>0</v>
      </c>
      <c r="G422" s="90">
        <v>0</v>
      </c>
      <c r="H422" s="22">
        <v>0</v>
      </c>
      <c r="I422" s="81"/>
      <c r="J422" s="200">
        <v>126.27345</v>
      </c>
    </row>
    <row r="423" spans="1:10" s="23" customFormat="1" ht="18" customHeight="1" x14ac:dyDescent="0.25">
      <c r="A423" s="74" t="s">
        <v>571</v>
      </c>
      <c r="B423" s="66" t="s">
        <v>62</v>
      </c>
      <c r="C423" s="79">
        <f t="shared" si="23"/>
        <v>72.009900000000002</v>
      </c>
      <c r="D423" s="80">
        <v>0</v>
      </c>
      <c r="E423" s="76">
        <v>2.0032999999999999</v>
      </c>
      <c r="F423" s="22">
        <v>0</v>
      </c>
      <c r="G423" s="90">
        <v>0</v>
      </c>
      <c r="H423" s="22">
        <v>0</v>
      </c>
      <c r="I423" s="81"/>
      <c r="J423" s="200">
        <v>74.013199999999998</v>
      </c>
    </row>
    <row r="424" spans="1:10" s="23" customFormat="1" ht="18" customHeight="1" x14ac:dyDescent="0.25">
      <c r="A424" s="74" t="s">
        <v>572</v>
      </c>
      <c r="B424" s="66" t="s">
        <v>62</v>
      </c>
      <c r="C424" s="79">
        <f t="shared" si="23"/>
        <v>185.59590999999998</v>
      </c>
      <c r="D424" s="79">
        <f t="shared" ref="D424:D441" si="26">E424</f>
        <v>6.4159499999999996</v>
      </c>
      <c r="E424" s="76">
        <v>6.4159499999999996</v>
      </c>
      <c r="F424" s="22">
        <v>0</v>
      </c>
      <c r="G424" s="90">
        <v>0</v>
      </c>
      <c r="H424" s="22">
        <v>0</v>
      </c>
      <c r="I424" s="81"/>
      <c r="J424" s="200">
        <v>192.01185999999998</v>
      </c>
    </row>
    <row r="425" spans="1:10" s="23" customFormat="1" ht="18" customHeight="1" x14ac:dyDescent="0.25">
      <c r="A425" s="74" t="s">
        <v>573</v>
      </c>
      <c r="B425" s="66" t="s">
        <v>62</v>
      </c>
      <c r="C425" s="79">
        <f t="shared" si="23"/>
        <v>128.99285</v>
      </c>
      <c r="D425" s="79">
        <f t="shared" si="26"/>
        <v>5.2663000000000002</v>
      </c>
      <c r="E425" s="76">
        <v>5.2663000000000002</v>
      </c>
      <c r="F425" s="22">
        <v>0</v>
      </c>
      <c r="G425" s="90">
        <v>0</v>
      </c>
      <c r="H425" s="22">
        <v>0</v>
      </c>
      <c r="I425" s="81"/>
      <c r="J425" s="200">
        <v>134.25915000000001</v>
      </c>
    </row>
    <row r="426" spans="1:10" s="23" customFormat="1" ht="18" customHeight="1" x14ac:dyDescent="0.25">
      <c r="A426" s="74" t="s">
        <v>574</v>
      </c>
      <c r="B426" s="66" t="s">
        <v>62</v>
      </c>
      <c r="C426" s="79">
        <f t="shared" si="23"/>
        <v>110.2328</v>
      </c>
      <c r="D426" s="79">
        <f t="shared" si="26"/>
        <v>5.4210000000000003</v>
      </c>
      <c r="E426" s="76">
        <v>5.4210000000000003</v>
      </c>
      <c r="F426" s="22">
        <v>0</v>
      </c>
      <c r="G426" s="90">
        <v>0</v>
      </c>
      <c r="H426" s="22">
        <v>0</v>
      </c>
      <c r="I426" s="81"/>
      <c r="J426" s="200">
        <v>115.6538</v>
      </c>
    </row>
    <row r="427" spans="1:10" s="23" customFormat="1" ht="18" customHeight="1" x14ac:dyDescent="0.25">
      <c r="A427" s="74" t="s">
        <v>575</v>
      </c>
      <c r="B427" s="66" t="s">
        <v>62</v>
      </c>
      <c r="C427" s="79">
        <f t="shared" si="23"/>
        <v>38.963250000000002</v>
      </c>
      <c r="D427" s="79">
        <f t="shared" si="26"/>
        <v>1.9539000000000002</v>
      </c>
      <c r="E427" s="76">
        <v>1.9539000000000002</v>
      </c>
      <c r="F427" s="22">
        <v>0</v>
      </c>
      <c r="G427" s="90">
        <v>0</v>
      </c>
      <c r="H427" s="22">
        <v>0</v>
      </c>
      <c r="I427" s="81"/>
      <c r="J427" s="200">
        <v>40.917149999999999</v>
      </c>
    </row>
    <row r="428" spans="1:10" s="23" customFormat="1" ht="18" customHeight="1" x14ac:dyDescent="0.25">
      <c r="A428" s="74" t="s">
        <v>576</v>
      </c>
      <c r="B428" s="66" t="s">
        <v>62</v>
      </c>
      <c r="C428" s="79">
        <f t="shared" si="23"/>
        <v>396.7373</v>
      </c>
      <c r="D428" s="79">
        <f t="shared" si="26"/>
        <v>18.317250000000001</v>
      </c>
      <c r="E428" s="76">
        <v>18.317250000000001</v>
      </c>
      <c r="F428" s="22">
        <v>0</v>
      </c>
      <c r="G428" s="90">
        <v>0</v>
      </c>
      <c r="H428" s="22">
        <v>0</v>
      </c>
      <c r="I428" s="81"/>
      <c r="J428" s="200">
        <v>415.05455000000001</v>
      </c>
    </row>
    <row r="429" spans="1:10" s="23" customFormat="1" ht="18" customHeight="1" x14ac:dyDescent="0.25">
      <c r="A429" s="74" t="s">
        <v>577</v>
      </c>
      <c r="B429" s="66" t="s">
        <v>62</v>
      </c>
      <c r="C429" s="79">
        <f t="shared" si="23"/>
        <v>46.347719999999995</v>
      </c>
      <c r="D429" s="79">
        <f t="shared" si="26"/>
        <v>7.0155000000000003</v>
      </c>
      <c r="E429" s="76">
        <v>7.0155000000000003</v>
      </c>
      <c r="F429" s="22">
        <v>0</v>
      </c>
      <c r="G429" s="90">
        <v>0</v>
      </c>
      <c r="H429" s="22">
        <v>0</v>
      </c>
      <c r="I429" s="81"/>
      <c r="J429" s="200">
        <v>53.363219999999998</v>
      </c>
    </row>
    <row r="430" spans="1:10" s="23" customFormat="1" ht="18" customHeight="1" x14ac:dyDescent="0.25">
      <c r="A430" s="74" t="s">
        <v>578</v>
      </c>
      <c r="B430" s="66" t="s">
        <v>62</v>
      </c>
      <c r="C430" s="79">
        <f t="shared" si="23"/>
        <v>7.4253</v>
      </c>
      <c r="D430" s="79">
        <f t="shared" si="26"/>
        <v>0</v>
      </c>
      <c r="E430" s="76">
        <v>0</v>
      </c>
      <c r="F430" s="22">
        <v>0</v>
      </c>
      <c r="G430" s="90">
        <v>0</v>
      </c>
      <c r="H430" s="22">
        <v>0</v>
      </c>
      <c r="I430" s="81"/>
      <c r="J430" s="200">
        <v>7.4253</v>
      </c>
    </row>
    <row r="431" spans="1:10" s="23" customFormat="1" ht="18" customHeight="1" x14ac:dyDescent="0.25">
      <c r="A431" s="74" t="s">
        <v>579</v>
      </c>
      <c r="B431" s="66" t="s">
        <v>62</v>
      </c>
      <c r="C431" s="79">
        <f t="shared" si="23"/>
        <v>61.81765</v>
      </c>
      <c r="D431" s="79">
        <f t="shared" si="26"/>
        <v>2.6955500000000003</v>
      </c>
      <c r="E431" s="76">
        <v>2.6955500000000003</v>
      </c>
      <c r="F431" s="22">
        <v>0</v>
      </c>
      <c r="G431" s="90">
        <v>0</v>
      </c>
      <c r="H431" s="22">
        <v>0</v>
      </c>
      <c r="I431" s="81"/>
      <c r="J431" s="200">
        <v>64.513199999999998</v>
      </c>
    </row>
    <row r="432" spans="1:10" s="23" customFormat="1" ht="18" customHeight="1" x14ac:dyDescent="0.25">
      <c r="A432" s="74" t="s">
        <v>580</v>
      </c>
      <c r="B432" s="66" t="s">
        <v>62</v>
      </c>
      <c r="C432" s="79">
        <f t="shared" si="23"/>
        <v>22.369299999999999</v>
      </c>
      <c r="D432" s="79">
        <f t="shared" si="26"/>
        <v>0.56745000000000001</v>
      </c>
      <c r="E432" s="76">
        <v>0.56745000000000001</v>
      </c>
      <c r="F432" s="22">
        <v>0</v>
      </c>
      <c r="G432" s="90">
        <v>0</v>
      </c>
      <c r="H432" s="22">
        <v>0</v>
      </c>
      <c r="I432" s="81"/>
      <c r="J432" s="200">
        <v>22.93675</v>
      </c>
    </row>
    <row r="433" spans="1:10" s="23" customFormat="1" ht="18" customHeight="1" x14ac:dyDescent="0.25">
      <c r="A433" s="74" t="s">
        <v>581</v>
      </c>
      <c r="B433" s="66" t="s">
        <v>62</v>
      </c>
      <c r="C433" s="79">
        <f t="shared" ref="C433:C481" si="27">J433+I433-E433</f>
        <v>135.92170000000002</v>
      </c>
      <c r="D433" s="79">
        <f t="shared" si="26"/>
        <v>3.2616999999999998</v>
      </c>
      <c r="E433" s="76">
        <v>3.2616999999999998</v>
      </c>
      <c r="F433" s="22">
        <v>0</v>
      </c>
      <c r="G433" s="90">
        <v>0</v>
      </c>
      <c r="H433" s="22">
        <v>0</v>
      </c>
      <c r="I433" s="81"/>
      <c r="J433" s="200">
        <v>139.18340000000001</v>
      </c>
    </row>
    <row r="434" spans="1:10" s="23" customFormat="1" ht="18" customHeight="1" x14ac:dyDescent="0.25">
      <c r="A434" s="74" t="s">
        <v>582</v>
      </c>
      <c r="B434" s="66" t="s">
        <v>62</v>
      </c>
      <c r="C434" s="79">
        <f t="shared" si="27"/>
        <v>37.816749999999999</v>
      </c>
      <c r="D434" s="79">
        <f t="shared" si="26"/>
        <v>19.010200000000001</v>
      </c>
      <c r="E434" s="76">
        <v>19.010200000000001</v>
      </c>
      <c r="F434" s="22">
        <v>0</v>
      </c>
      <c r="G434" s="90">
        <v>0</v>
      </c>
      <c r="H434" s="22">
        <v>0</v>
      </c>
      <c r="I434" s="81"/>
      <c r="J434" s="200">
        <v>56.826949999999997</v>
      </c>
    </row>
    <row r="435" spans="1:10" s="23" customFormat="1" ht="18" customHeight="1" x14ac:dyDescent="0.25">
      <c r="A435" s="74" t="s">
        <v>3593</v>
      </c>
      <c r="B435" s="66" t="s">
        <v>62</v>
      </c>
      <c r="C435" s="79">
        <f t="shared" si="27"/>
        <v>137.80385000000001</v>
      </c>
      <c r="D435" s="79">
        <f t="shared" si="26"/>
        <v>2.1615000000000002</v>
      </c>
      <c r="E435" s="76">
        <v>2.1615000000000002</v>
      </c>
      <c r="F435" s="22">
        <v>0</v>
      </c>
      <c r="G435" s="90">
        <v>0</v>
      </c>
      <c r="H435" s="22">
        <v>0</v>
      </c>
      <c r="I435" s="81"/>
      <c r="J435" s="200">
        <v>139.96535</v>
      </c>
    </row>
    <row r="436" spans="1:10" s="23" customFormat="1" ht="18" customHeight="1" x14ac:dyDescent="0.25">
      <c r="A436" s="74" t="s">
        <v>584</v>
      </c>
      <c r="B436" s="66" t="s">
        <v>62</v>
      </c>
      <c r="C436" s="79">
        <f t="shared" si="27"/>
        <v>437.89100999999999</v>
      </c>
      <c r="D436" s="79">
        <f t="shared" si="26"/>
        <v>18.040749999999999</v>
      </c>
      <c r="E436" s="76">
        <v>18.040749999999999</v>
      </c>
      <c r="F436" s="22">
        <v>0</v>
      </c>
      <c r="G436" s="90">
        <v>0</v>
      </c>
      <c r="H436" s="22">
        <v>0</v>
      </c>
      <c r="I436" s="81"/>
      <c r="J436" s="200">
        <v>455.93176</v>
      </c>
    </row>
    <row r="437" spans="1:10" s="23" customFormat="1" ht="18" customHeight="1" x14ac:dyDescent="0.25">
      <c r="A437" s="74" t="s">
        <v>585</v>
      </c>
      <c r="B437" s="66" t="s">
        <v>62</v>
      </c>
      <c r="C437" s="79">
        <f t="shared" si="27"/>
        <v>238.57855000000001</v>
      </c>
      <c r="D437" s="79">
        <f t="shared" si="26"/>
        <v>10.45735</v>
      </c>
      <c r="E437" s="76">
        <v>10.45735</v>
      </c>
      <c r="F437" s="22">
        <v>0</v>
      </c>
      <c r="G437" s="90">
        <v>0</v>
      </c>
      <c r="H437" s="22">
        <v>0</v>
      </c>
      <c r="I437" s="81"/>
      <c r="J437" s="200">
        <v>249.0359</v>
      </c>
    </row>
    <row r="438" spans="1:10" s="23" customFormat="1" ht="18" customHeight="1" x14ac:dyDescent="0.25">
      <c r="A438" s="74" t="s">
        <v>586</v>
      </c>
      <c r="B438" s="66" t="s">
        <v>62</v>
      </c>
      <c r="C438" s="79">
        <f t="shared" si="27"/>
        <v>136.90094999999999</v>
      </c>
      <c r="D438" s="79">
        <f t="shared" si="26"/>
        <v>5.8422000000000001</v>
      </c>
      <c r="E438" s="76">
        <v>5.8422000000000001</v>
      </c>
      <c r="F438" s="22">
        <v>0</v>
      </c>
      <c r="G438" s="90">
        <v>0</v>
      </c>
      <c r="H438" s="22">
        <v>0</v>
      </c>
      <c r="I438" s="81"/>
      <c r="J438" s="200">
        <v>142.74314999999999</v>
      </c>
    </row>
    <row r="439" spans="1:10" s="23" customFormat="1" ht="18" customHeight="1" x14ac:dyDescent="0.25">
      <c r="A439" s="74" t="s">
        <v>587</v>
      </c>
      <c r="B439" s="66" t="s">
        <v>62</v>
      </c>
      <c r="C439" s="79">
        <f t="shared" si="27"/>
        <v>66.522299999999987</v>
      </c>
      <c r="D439" s="79">
        <f t="shared" si="26"/>
        <v>4.4718999999999998</v>
      </c>
      <c r="E439" s="76">
        <v>4.4718999999999998</v>
      </c>
      <c r="F439" s="22">
        <v>0</v>
      </c>
      <c r="G439" s="90">
        <v>0</v>
      </c>
      <c r="H439" s="22">
        <v>0</v>
      </c>
      <c r="I439" s="81"/>
      <c r="J439" s="200">
        <v>70.994199999999992</v>
      </c>
    </row>
    <row r="440" spans="1:10" s="23" customFormat="1" ht="18" customHeight="1" x14ac:dyDescent="0.25">
      <c r="A440" s="74" t="s">
        <v>588</v>
      </c>
      <c r="B440" s="66" t="s">
        <v>62</v>
      </c>
      <c r="C440" s="79">
        <f t="shared" si="27"/>
        <v>51.004849999999998</v>
      </c>
      <c r="D440" s="79">
        <f t="shared" si="26"/>
        <v>5.0666000000000002</v>
      </c>
      <c r="E440" s="76">
        <v>5.0666000000000002</v>
      </c>
      <c r="F440" s="22">
        <v>0</v>
      </c>
      <c r="G440" s="90">
        <v>0</v>
      </c>
      <c r="H440" s="22">
        <v>0</v>
      </c>
      <c r="I440" s="81"/>
      <c r="J440" s="200">
        <v>56.071449999999999</v>
      </c>
    </row>
    <row r="441" spans="1:10" s="23" customFormat="1" ht="18" customHeight="1" x14ac:dyDescent="0.25">
      <c r="A441" s="74" t="s">
        <v>589</v>
      </c>
      <c r="B441" s="66" t="s">
        <v>62</v>
      </c>
      <c r="C441" s="79">
        <f t="shared" si="27"/>
        <v>88.363949999999988</v>
      </c>
      <c r="D441" s="79">
        <f t="shared" si="26"/>
        <v>4.1320500000000004</v>
      </c>
      <c r="E441" s="76">
        <v>4.1320500000000004</v>
      </c>
      <c r="F441" s="22">
        <v>0</v>
      </c>
      <c r="G441" s="90">
        <v>0</v>
      </c>
      <c r="H441" s="22">
        <v>0</v>
      </c>
      <c r="I441" s="81"/>
      <c r="J441" s="200">
        <v>92.495999999999995</v>
      </c>
    </row>
    <row r="442" spans="1:10" s="23" customFormat="1" ht="18" customHeight="1" x14ac:dyDescent="0.25">
      <c r="A442" s="74" t="s">
        <v>592</v>
      </c>
      <c r="B442" s="66" t="s">
        <v>62</v>
      </c>
      <c r="C442" s="79">
        <f t="shared" si="27"/>
        <v>87.586300000000008</v>
      </c>
      <c r="D442" s="80">
        <v>0</v>
      </c>
      <c r="E442" s="76">
        <v>4.00075</v>
      </c>
      <c r="F442" s="22">
        <v>0</v>
      </c>
      <c r="G442" s="90">
        <v>0</v>
      </c>
      <c r="H442" s="22">
        <v>0</v>
      </c>
      <c r="I442" s="81"/>
      <c r="J442" s="200">
        <v>91.587050000000005</v>
      </c>
    </row>
    <row r="443" spans="1:10" s="23" customFormat="1" ht="18" customHeight="1" x14ac:dyDescent="0.25">
      <c r="A443" s="74" t="s">
        <v>594</v>
      </c>
      <c r="B443" s="66" t="s">
        <v>62</v>
      </c>
      <c r="C443" s="79">
        <f t="shared" si="27"/>
        <v>70.340949999999992</v>
      </c>
      <c r="D443" s="79">
        <f t="shared" ref="D443:D445" si="28">E443</f>
        <v>4.11775</v>
      </c>
      <c r="E443" s="76">
        <v>4.11775</v>
      </c>
      <c r="F443" s="22">
        <v>0</v>
      </c>
      <c r="G443" s="90">
        <v>0</v>
      </c>
      <c r="H443" s="22">
        <v>0</v>
      </c>
      <c r="I443" s="81"/>
      <c r="J443" s="200">
        <v>74.458699999999993</v>
      </c>
    </row>
    <row r="444" spans="1:10" s="23" customFormat="1" ht="18" customHeight="1" x14ac:dyDescent="0.25">
      <c r="A444" s="74" t="s">
        <v>595</v>
      </c>
      <c r="B444" s="66" t="s">
        <v>62</v>
      </c>
      <c r="C444" s="79">
        <f t="shared" si="27"/>
        <v>146.01884999999999</v>
      </c>
      <c r="D444" s="79">
        <f t="shared" si="28"/>
        <v>6.2120500000000005</v>
      </c>
      <c r="E444" s="76">
        <v>6.2120500000000005</v>
      </c>
      <c r="F444" s="22">
        <v>0</v>
      </c>
      <c r="G444" s="90">
        <v>0</v>
      </c>
      <c r="H444" s="22">
        <v>0</v>
      </c>
      <c r="I444" s="81"/>
      <c r="J444" s="200">
        <v>152.23089999999999</v>
      </c>
    </row>
    <row r="445" spans="1:10" s="23" customFormat="1" ht="18" customHeight="1" x14ac:dyDescent="0.25">
      <c r="A445" s="74" t="s">
        <v>599</v>
      </c>
      <c r="B445" s="66" t="s">
        <v>62</v>
      </c>
      <c r="C445" s="79">
        <f t="shared" si="27"/>
        <v>1451.6009199999999</v>
      </c>
      <c r="D445" s="79">
        <f t="shared" si="28"/>
        <v>69.007550000000009</v>
      </c>
      <c r="E445" s="76">
        <v>69.007550000000009</v>
      </c>
      <c r="F445" s="22">
        <v>0</v>
      </c>
      <c r="G445" s="90">
        <v>0</v>
      </c>
      <c r="H445" s="22">
        <v>0</v>
      </c>
      <c r="I445" s="81"/>
      <c r="J445" s="200">
        <v>1520.6084699999999</v>
      </c>
    </row>
    <row r="446" spans="1:10" s="23" customFormat="1" ht="18" customHeight="1" x14ac:dyDescent="0.25">
      <c r="A446" s="74" t="s">
        <v>600</v>
      </c>
      <c r="B446" s="66" t="s">
        <v>62</v>
      </c>
      <c r="C446" s="79">
        <f t="shared" si="27"/>
        <v>68.223650000000006</v>
      </c>
      <c r="D446" s="80">
        <v>0</v>
      </c>
      <c r="E446" s="76">
        <v>2.0543</v>
      </c>
      <c r="F446" s="22">
        <v>0</v>
      </c>
      <c r="G446" s="90">
        <v>0</v>
      </c>
      <c r="H446" s="22">
        <v>0</v>
      </c>
      <c r="I446" s="81"/>
      <c r="J446" s="200">
        <v>70.277950000000004</v>
      </c>
    </row>
    <row r="447" spans="1:10" s="23" customFormat="1" ht="18" customHeight="1" x14ac:dyDescent="0.25">
      <c r="A447" s="74" t="s">
        <v>601</v>
      </c>
      <c r="B447" s="66" t="s">
        <v>62</v>
      </c>
      <c r="C447" s="79">
        <f t="shared" si="27"/>
        <v>999.54918000000009</v>
      </c>
      <c r="D447" s="80">
        <v>0</v>
      </c>
      <c r="E447" s="76">
        <v>44.719800000000006</v>
      </c>
      <c r="F447" s="22">
        <v>0</v>
      </c>
      <c r="G447" s="90">
        <v>0</v>
      </c>
      <c r="H447" s="22">
        <v>0</v>
      </c>
      <c r="I447" s="81"/>
      <c r="J447" s="200">
        <v>1044.2689800000001</v>
      </c>
    </row>
    <row r="448" spans="1:10" s="23" customFormat="1" ht="18" customHeight="1" x14ac:dyDescent="0.25">
      <c r="A448" s="74" t="s">
        <v>602</v>
      </c>
      <c r="B448" s="66" t="s">
        <v>62</v>
      </c>
      <c r="C448" s="79">
        <f t="shared" si="27"/>
        <v>51.406999999999996</v>
      </c>
      <c r="D448" s="79">
        <f t="shared" ref="D448:D455" si="29">E448</f>
        <v>10</v>
      </c>
      <c r="E448" s="76">
        <v>10</v>
      </c>
      <c r="F448" s="22">
        <v>0</v>
      </c>
      <c r="G448" s="90">
        <v>0</v>
      </c>
      <c r="H448" s="22">
        <v>0</v>
      </c>
      <c r="I448" s="81"/>
      <c r="J448" s="200">
        <v>61.406999999999996</v>
      </c>
    </row>
    <row r="449" spans="1:10" s="23" customFormat="1" ht="18" customHeight="1" x14ac:dyDescent="0.25">
      <c r="A449" s="74" t="s">
        <v>603</v>
      </c>
      <c r="B449" s="66" t="s">
        <v>62</v>
      </c>
      <c r="C449" s="79">
        <f t="shared" si="27"/>
        <v>78.586050000000014</v>
      </c>
      <c r="D449" s="79">
        <f t="shared" si="29"/>
        <v>10.377000000000001</v>
      </c>
      <c r="E449" s="76">
        <v>10.377000000000001</v>
      </c>
      <c r="F449" s="22">
        <v>0</v>
      </c>
      <c r="G449" s="90">
        <v>0</v>
      </c>
      <c r="H449" s="22">
        <v>0</v>
      </c>
      <c r="I449" s="81"/>
      <c r="J449" s="200">
        <v>88.96305000000001</v>
      </c>
    </row>
    <row r="450" spans="1:10" s="23" customFormat="1" ht="18" customHeight="1" x14ac:dyDescent="0.25">
      <c r="A450" s="74" t="s">
        <v>604</v>
      </c>
      <c r="B450" s="66" t="s">
        <v>62</v>
      </c>
      <c r="C450" s="79">
        <f t="shared" si="27"/>
        <v>44.228500000000004</v>
      </c>
      <c r="D450" s="79">
        <f t="shared" si="29"/>
        <v>1.8206500000000001</v>
      </c>
      <c r="E450" s="76">
        <v>1.8206500000000001</v>
      </c>
      <c r="F450" s="22">
        <v>0</v>
      </c>
      <c r="G450" s="90">
        <v>0</v>
      </c>
      <c r="H450" s="22">
        <v>0</v>
      </c>
      <c r="I450" s="81"/>
      <c r="J450" s="200">
        <v>46.049150000000004</v>
      </c>
    </row>
    <row r="451" spans="1:10" s="23" customFormat="1" ht="18" customHeight="1" x14ac:dyDescent="0.25">
      <c r="A451" s="74" t="s">
        <v>605</v>
      </c>
      <c r="B451" s="66" t="s">
        <v>62</v>
      </c>
      <c r="C451" s="79">
        <f t="shared" si="27"/>
        <v>127.59729000000002</v>
      </c>
      <c r="D451" s="79">
        <f t="shared" si="29"/>
        <v>3.8341500000000002</v>
      </c>
      <c r="E451" s="76">
        <v>3.8341500000000002</v>
      </c>
      <c r="F451" s="22">
        <v>0</v>
      </c>
      <c r="G451" s="90">
        <v>0</v>
      </c>
      <c r="H451" s="22">
        <v>0</v>
      </c>
      <c r="I451" s="81"/>
      <c r="J451" s="200">
        <v>131.43144000000001</v>
      </c>
    </row>
    <row r="452" spans="1:10" s="23" customFormat="1" ht="18" customHeight="1" x14ac:dyDescent="0.25">
      <c r="A452" s="74" t="s">
        <v>606</v>
      </c>
      <c r="B452" s="66" t="s">
        <v>62</v>
      </c>
      <c r="C452" s="79">
        <f t="shared" si="27"/>
        <v>102.93119000000002</v>
      </c>
      <c r="D452" s="79">
        <f t="shared" si="29"/>
        <v>14.50361</v>
      </c>
      <c r="E452" s="76">
        <v>14.50361</v>
      </c>
      <c r="F452" s="22">
        <v>0</v>
      </c>
      <c r="G452" s="90">
        <v>0</v>
      </c>
      <c r="H452" s="22">
        <v>0</v>
      </c>
      <c r="I452" s="81"/>
      <c r="J452" s="200">
        <v>117.43480000000001</v>
      </c>
    </row>
    <row r="453" spans="1:10" s="23" customFormat="1" ht="18" customHeight="1" x14ac:dyDescent="0.25">
      <c r="A453" s="74" t="s">
        <v>607</v>
      </c>
      <c r="B453" s="66" t="s">
        <v>62</v>
      </c>
      <c r="C453" s="79">
        <f t="shared" si="27"/>
        <v>0.25480000000000003</v>
      </c>
      <c r="D453" s="79">
        <f t="shared" si="29"/>
        <v>0</v>
      </c>
      <c r="E453" s="76">
        <v>0</v>
      </c>
      <c r="F453" s="22">
        <v>0</v>
      </c>
      <c r="G453" s="90">
        <v>0</v>
      </c>
      <c r="H453" s="22">
        <v>0</v>
      </c>
      <c r="I453" s="81"/>
      <c r="J453" s="200">
        <v>0.25480000000000003</v>
      </c>
    </row>
    <row r="454" spans="1:10" s="23" customFormat="1" ht="18" customHeight="1" x14ac:dyDescent="0.25">
      <c r="A454" s="74" t="s">
        <v>608</v>
      </c>
      <c r="B454" s="66" t="s">
        <v>62</v>
      </c>
      <c r="C454" s="79">
        <f t="shared" si="27"/>
        <v>33.466770000000004</v>
      </c>
      <c r="D454" s="79">
        <f t="shared" si="29"/>
        <v>1.5834000000000001</v>
      </c>
      <c r="E454" s="76">
        <v>1.5834000000000001</v>
      </c>
      <c r="F454" s="22">
        <v>0</v>
      </c>
      <c r="G454" s="90">
        <v>0</v>
      </c>
      <c r="H454" s="22">
        <v>0</v>
      </c>
      <c r="I454" s="81"/>
      <c r="J454" s="200">
        <v>35.050170000000001</v>
      </c>
    </row>
    <row r="455" spans="1:10" s="23" customFormat="1" ht="18" customHeight="1" x14ac:dyDescent="0.25">
      <c r="A455" s="74" t="s">
        <v>609</v>
      </c>
      <c r="B455" s="66" t="s">
        <v>62</v>
      </c>
      <c r="C455" s="79">
        <f t="shared" si="27"/>
        <v>28.5655</v>
      </c>
      <c r="D455" s="79">
        <f t="shared" si="29"/>
        <v>0.72150000000000003</v>
      </c>
      <c r="E455" s="76">
        <v>0.72150000000000003</v>
      </c>
      <c r="F455" s="22">
        <v>0</v>
      </c>
      <c r="G455" s="90">
        <v>0</v>
      </c>
      <c r="H455" s="22">
        <v>0</v>
      </c>
      <c r="I455" s="81"/>
      <c r="J455" s="200">
        <v>29.286999999999999</v>
      </c>
    </row>
    <row r="456" spans="1:10" s="23" customFormat="1" ht="18" customHeight="1" x14ac:dyDescent="0.25">
      <c r="A456" s="74" t="s">
        <v>610</v>
      </c>
      <c r="B456" s="66" t="s">
        <v>62</v>
      </c>
      <c r="C456" s="79">
        <f t="shared" si="27"/>
        <v>67.979199999999992</v>
      </c>
      <c r="D456" s="80">
        <v>0</v>
      </c>
      <c r="E456" s="76">
        <v>4.3250999999999999</v>
      </c>
      <c r="F456" s="22">
        <v>0</v>
      </c>
      <c r="G456" s="90">
        <v>0</v>
      </c>
      <c r="H456" s="22">
        <v>0</v>
      </c>
      <c r="I456" s="81"/>
      <c r="J456" s="200">
        <v>72.304299999999998</v>
      </c>
    </row>
    <row r="457" spans="1:10" s="23" customFormat="1" ht="18" customHeight="1" x14ac:dyDescent="0.25">
      <c r="A457" s="74" t="s">
        <v>3597</v>
      </c>
      <c r="B457" s="66" t="s">
        <v>62</v>
      </c>
      <c r="C457" s="79">
        <f t="shared" si="27"/>
        <v>1151.0944</v>
      </c>
      <c r="D457" s="79">
        <f t="shared" ref="D457:D462" si="30">E457</f>
        <v>53.8217</v>
      </c>
      <c r="E457" s="76">
        <v>53.8217</v>
      </c>
      <c r="F457" s="22">
        <v>0</v>
      </c>
      <c r="G457" s="90">
        <v>0</v>
      </c>
      <c r="H457" s="22">
        <v>0</v>
      </c>
      <c r="I457" s="81">
        <v>440</v>
      </c>
      <c r="J457" s="200">
        <v>764.91610000000003</v>
      </c>
    </row>
    <row r="458" spans="1:10" s="23" customFormat="1" ht="18" customHeight="1" x14ac:dyDescent="0.25">
      <c r="A458" s="74" t="s">
        <v>611</v>
      </c>
      <c r="B458" s="66" t="s">
        <v>62</v>
      </c>
      <c r="C458" s="79">
        <f t="shared" si="27"/>
        <v>714.05998</v>
      </c>
      <c r="D458" s="79">
        <f t="shared" si="30"/>
        <v>58.322699999999998</v>
      </c>
      <c r="E458" s="76">
        <v>58.322699999999998</v>
      </c>
      <c r="F458" s="22">
        <v>0</v>
      </c>
      <c r="G458" s="90">
        <v>0</v>
      </c>
      <c r="H458" s="22">
        <v>0</v>
      </c>
      <c r="I458" s="81"/>
      <c r="J458" s="200">
        <v>772.38268000000005</v>
      </c>
    </row>
    <row r="459" spans="1:10" s="23" customFormat="1" ht="18" customHeight="1" x14ac:dyDescent="0.25">
      <c r="A459" s="74" t="s">
        <v>612</v>
      </c>
      <c r="B459" s="66" t="s">
        <v>62</v>
      </c>
      <c r="C459" s="79">
        <f t="shared" si="27"/>
        <v>0</v>
      </c>
      <c r="D459" s="79">
        <f t="shared" si="30"/>
        <v>0.60248999999999997</v>
      </c>
      <c r="E459" s="76">
        <v>0.60248999999999997</v>
      </c>
      <c r="F459" s="22">
        <v>0</v>
      </c>
      <c r="G459" s="90">
        <v>0</v>
      </c>
      <c r="H459" s="22">
        <v>0</v>
      </c>
      <c r="I459" s="81"/>
      <c r="J459" s="200">
        <v>0.60248999999999997</v>
      </c>
    </row>
    <row r="460" spans="1:10" s="23" customFormat="1" ht="18" customHeight="1" x14ac:dyDescent="0.25">
      <c r="A460" s="74" t="s">
        <v>613</v>
      </c>
      <c r="B460" s="66" t="s">
        <v>62</v>
      </c>
      <c r="C460" s="79">
        <f t="shared" si="27"/>
        <v>72.00869999999999</v>
      </c>
      <c r="D460" s="79">
        <f t="shared" si="30"/>
        <v>2.3562500000000002</v>
      </c>
      <c r="E460" s="76">
        <v>2.3562500000000002</v>
      </c>
      <c r="F460" s="22">
        <v>0</v>
      </c>
      <c r="G460" s="90">
        <v>0</v>
      </c>
      <c r="H460" s="22">
        <v>0</v>
      </c>
      <c r="I460" s="81"/>
      <c r="J460" s="200">
        <v>74.364949999999993</v>
      </c>
    </row>
    <row r="461" spans="1:10" s="23" customFormat="1" ht="18" customHeight="1" x14ac:dyDescent="0.25">
      <c r="A461" s="74" t="s">
        <v>614</v>
      </c>
      <c r="B461" s="66" t="s">
        <v>62</v>
      </c>
      <c r="C461" s="79">
        <f t="shared" si="27"/>
        <v>18.8994</v>
      </c>
      <c r="D461" s="79">
        <f t="shared" si="30"/>
        <v>0</v>
      </c>
      <c r="E461" s="76">
        <v>0</v>
      </c>
      <c r="F461" s="22">
        <v>0</v>
      </c>
      <c r="G461" s="90">
        <v>0</v>
      </c>
      <c r="H461" s="22">
        <v>0</v>
      </c>
      <c r="I461" s="81"/>
      <c r="J461" s="200">
        <v>18.8994</v>
      </c>
    </row>
    <row r="462" spans="1:10" s="23" customFormat="1" ht="18" customHeight="1" x14ac:dyDescent="0.25">
      <c r="A462" s="74" t="s">
        <v>615</v>
      </c>
      <c r="B462" s="66" t="s">
        <v>62</v>
      </c>
      <c r="C462" s="79">
        <f t="shared" si="27"/>
        <v>110.31259</v>
      </c>
      <c r="D462" s="79">
        <f t="shared" si="30"/>
        <v>3.66275</v>
      </c>
      <c r="E462" s="76">
        <v>3.66275</v>
      </c>
      <c r="F462" s="22">
        <v>0</v>
      </c>
      <c r="G462" s="90">
        <v>0</v>
      </c>
      <c r="H462" s="22">
        <v>0</v>
      </c>
      <c r="I462" s="81"/>
      <c r="J462" s="200">
        <v>113.97534</v>
      </c>
    </row>
    <row r="463" spans="1:10" s="23" customFormat="1" ht="18" customHeight="1" x14ac:dyDescent="0.25">
      <c r="A463" s="74" t="s">
        <v>617</v>
      </c>
      <c r="B463" s="66" t="s">
        <v>62</v>
      </c>
      <c r="C463" s="79">
        <f t="shared" si="27"/>
        <v>28.706610000000001</v>
      </c>
      <c r="D463" s="79">
        <f>E463</f>
        <v>1.2090000000000001</v>
      </c>
      <c r="E463" s="76">
        <v>1.2090000000000001</v>
      </c>
      <c r="F463" s="22">
        <v>0</v>
      </c>
      <c r="G463" s="90">
        <v>0</v>
      </c>
      <c r="H463" s="22">
        <v>0</v>
      </c>
      <c r="I463" s="81"/>
      <c r="J463" s="200">
        <v>29.915610000000001</v>
      </c>
    </row>
    <row r="464" spans="1:10" s="23" customFormat="1" ht="18" customHeight="1" x14ac:dyDescent="0.25">
      <c r="A464" s="74" t="s">
        <v>618</v>
      </c>
      <c r="B464" s="66" t="s">
        <v>62</v>
      </c>
      <c r="C464" s="79">
        <f t="shared" si="27"/>
        <v>48.305</v>
      </c>
      <c r="D464" s="80">
        <v>0</v>
      </c>
      <c r="E464" s="76">
        <v>1.8544500000000002</v>
      </c>
      <c r="F464" s="22">
        <v>0</v>
      </c>
      <c r="G464" s="90">
        <v>0</v>
      </c>
      <c r="H464" s="22">
        <v>0</v>
      </c>
      <c r="I464" s="81"/>
      <c r="J464" s="200">
        <v>50.15945</v>
      </c>
    </row>
    <row r="465" spans="1:10" s="23" customFormat="1" ht="18" customHeight="1" x14ac:dyDescent="0.25">
      <c r="A465" s="74" t="s">
        <v>619</v>
      </c>
      <c r="B465" s="66" t="s">
        <v>62</v>
      </c>
      <c r="C465" s="79">
        <f t="shared" si="27"/>
        <v>129.49064999999999</v>
      </c>
      <c r="D465" s="80">
        <v>0</v>
      </c>
      <c r="E465" s="76">
        <v>6.3819999999999997</v>
      </c>
      <c r="F465" s="22">
        <v>0</v>
      </c>
      <c r="G465" s="90">
        <v>0</v>
      </c>
      <c r="H465" s="22">
        <v>0</v>
      </c>
      <c r="I465" s="81"/>
      <c r="J465" s="200">
        <v>135.87264999999999</v>
      </c>
    </row>
    <row r="466" spans="1:10" s="23" customFormat="1" ht="18" customHeight="1" x14ac:dyDescent="0.25">
      <c r="A466" s="74" t="s">
        <v>620</v>
      </c>
      <c r="B466" s="66" t="s">
        <v>62</v>
      </c>
      <c r="C466" s="79">
        <f t="shared" si="27"/>
        <v>1.5035000000000001</v>
      </c>
      <c r="D466" s="79">
        <f>E466</f>
        <v>0</v>
      </c>
      <c r="E466" s="76">
        <v>0</v>
      </c>
      <c r="F466" s="22">
        <v>0</v>
      </c>
      <c r="G466" s="90">
        <v>0</v>
      </c>
      <c r="H466" s="22">
        <v>0</v>
      </c>
      <c r="I466" s="81"/>
      <c r="J466" s="200">
        <v>1.5035000000000001</v>
      </c>
    </row>
    <row r="467" spans="1:10" s="23" customFormat="1" ht="18" customHeight="1" x14ac:dyDescent="0.25">
      <c r="A467" s="74" t="s">
        <v>623</v>
      </c>
      <c r="B467" s="66" t="s">
        <v>62</v>
      </c>
      <c r="C467" s="79">
        <f t="shared" si="27"/>
        <v>3202.3425099999999</v>
      </c>
      <c r="D467" s="79">
        <f t="shared" ref="D467:D478" si="31">E467</f>
        <v>167.66588000000002</v>
      </c>
      <c r="E467" s="76">
        <v>167.66588000000002</v>
      </c>
      <c r="F467" s="22">
        <v>0</v>
      </c>
      <c r="G467" s="90">
        <v>0</v>
      </c>
      <c r="H467" s="22">
        <v>0</v>
      </c>
      <c r="I467" s="81"/>
      <c r="J467" s="200">
        <v>3370.00839</v>
      </c>
    </row>
    <row r="468" spans="1:10" s="23" customFormat="1" ht="18" customHeight="1" x14ac:dyDescent="0.25">
      <c r="A468" s="74" t="s">
        <v>624</v>
      </c>
      <c r="B468" s="66" t="s">
        <v>62</v>
      </c>
      <c r="C468" s="79">
        <f t="shared" si="27"/>
        <v>1342.5553400000001</v>
      </c>
      <c r="D468" s="79">
        <f t="shared" si="31"/>
        <v>62.090820000000001</v>
      </c>
      <c r="E468" s="76">
        <v>62.090820000000001</v>
      </c>
      <c r="F468" s="22">
        <v>0</v>
      </c>
      <c r="G468" s="90">
        <v>0</v>
      </c>
      <c r="H468" s="22">
        <v>0</v>
      </c>
      <c r="I468" s="81"/>
      <c r="J468" s="200">
        <v>1404.64616</v>
      </c>
    </row>
    <row r="469" spans="1:10" s="23" customFormat="1" ht="18" customHeight="1" x14ac:dyDescent="0.25">
      <c r="A469" s="74" t="s">
        <v>3599</v>
      </c>
      <c r="B469" s="66" t="s">
        <v>62</v>
      </c>
      <c r="C469" s="79">
        <f t="shared" si="27"/>
        <v>1386.55836</v>
      </c>
      <c r="D469" s="79">
        <f t="shared" si="31"/>
        <v>202.41521</v>
      </c>
      <c r="E469" s="76">
        <v>202.41521</v>
      </c>
      <c r="F469" s="22">
        <v>0</v>
      </c>
      <c r="G469" s="90">
        <v>0</v>
      </c>
      <c r="H469" s="22">
        <v>0</v>
      </c>
      <c r="I469" s="81"/>
      <c r="J469" s="200">
        <v>1588.9735700000001</v>
      </c>
    </row>
    <row r="470" spans="1:10" s="23" customFormat="1" ht="18" customHeight="1" x14ac:dyDescent="0.25">
      <c r="A470" s="74" t="s">
        <v>625</v>
      </c>
      <c r="B470" s="66" t="s">
        <v>62</v>
      </c>
      <c r="C470" s="79">
        <f t="shared" si="27"/>
        <v>656.80732999999998</v>
      </c>
      <c r="D470" s="79">
        <f t="shared" si="31"/>
        <v>43.809599999999996</v>
      </c>
      <c r="E470" s="76">
        <v>43.809599999999996</v>
      </c>
      <c r="F470" s="22">
        <v>0</v>
      </c>
      <c r="G470" s="90">
        <v>0</v>
      </c>
      <c r="H470" s="22">
        <v>0</v>
      </c>
      <c r="I470" s="81"/>
      <c r="J470" s="200">
        <v>700.61693000000002</v>
      </c>
    </row>
    <row r="471" spans="1:10" s="23" customFormat="1" ht="18" customHeight="1" x14ac:dyDescent="0.25">
      <c r="A471" s="74" t="s">
        <v>626</v>
      </c>
      <c r="B471" s="66" t="s">
        <v>62</v>
      </c>
      <c r="C471" s="79">
        <f t="shared" si="27"/>
        <v>920.64845000000003</v>
      </c>
      <c r="D471" s="79">
        <f t="shared" si="31"/>
        <v>47.134650000000001</v>
      </c>
      <c r="E471" s="76">
        <v>47.134650000000001</v>
      </c>
      <c r="F471" s="22">
        <v>0</v>
      </c>
      <c r="G471" s="90">
        <v>0</v>
      </c>
      <c r="H471" s="22">
        <v>0</v>
      </c>
      <c r="I471" s="81"/>
      <c r="J471" s="200">
        <v>967.78309999999999</v>
      </c>
    </row>
    <row r="472" spans="1:10" s="23" customFormat="1" ht="18" customHeight="1" x14ac:dyDescent="0.25">
      <c r="A472" s="74" t="s">
        <v>627</v>
      </c>
      <c r="B472" s="66" t="s">
        <v>62</v>
      </c>
      <c r="C472" s="79">
        <f t="shared" si="27"/>
        <v>1038.6823999999999</v>
      </c>
      <c r="D472" s="79">
        <f t="shared" si="31"/>
        <v>106.71745</v>
      </c>
      <c r="E472" s="76">
        <v>106.71745</v>
      </c>
      <c r="F472" s="22">
        <v>0</v>
      </c>
      <c r="G472" s="90">
        <v>0</v>
      </c>
      <c r="H472" s="22">
        <v>0</v>
      </c>
      <c r="I472" s="81"/>
      <c r="J472" s="200">
        <v>1145.39985</v>
      </c>
    </row>
    <row r="473" spans="1:10" s="23" customFormat="1" ht="18" customHeight="1" x14ac:dyDescent="0.25">
      <c r="A473" s="74" t="s">
        <v>3600</v>
      </c>
      <c r="B473" s="66" t="s">
        <v>62</v>
      </c>
      <c r="C473" s="79">
        <f t="shared" si="27"/>
        <v>1153.52925</v>
      </c>
      <c r="D473" s="79">
        <f t="shared" si="31"/>
        <v>74.540000000000006</v>
      </c>
      <c r="E473" s="76">
        <v>74.540000000000006</v>
      </c>
      <c r="F473" s="22">
        <v>0</v>
      </c>
      <c r="G473" s="90">
        <v>0</v>
      </c>
      <c r="H473" s="22">
        <v>0</v>
      </c>
      <c r="I473" s="81"/>
      <c r="J473" s="200">
        <v>1228.06925</v>
      </c>
    </row>
    <row r="474" spans="1:10" s="23" customFormat="1" ht="18" customHeight="1" x14ac:dyDescent="0.25">
      <c r="A474" s="74" t="s">
        <v>3601</v>
      </c>
      <c r="B474" s="66" t="s">
        <v>62</v>
      </c>
      <c r="C474" s="79">
        <f t="shared" si="27"/>
        <v>1308.1226899999999</v>
      </c>
      <c r="D474" s="79">
        <f t="shared" si="31"/>
        <v>176.94450000000001</v>
      </c>
      <c r="E474" s="76">
        <v>176.94450000000001</v>
      </c>
      <c r="F474" s="22">
        <v>0</v>
      </c>
      <c r="G474" s="90">
        <v>0</v>
      </c>
      <c r="H474" s="22">
        <v>0</v>
      </c>
      <c r="I474" s="81"/>
      <c r="J474" s="200">
        <v>1485.06719</v>
      </c>
    </row>
    <row r="475" spans="1:10" s="23" customFormat="1" ht="18" customHeight="1" x14ac:dyDescent="0.25">
      <c r="A475" s="74" t="s">
        <v>628</v>
      </c>
      <c r="B475" s="66" t="s">
        <v>62</v>
      </c>
      <c r="C475" s="79">
        <f t="shared" si="27"/>
        <v>3386.30791</v>
      </c>
      <c r="D475" s="79">
        <f t="shared" si="31"/>
        <v>204.0566</v>
      </c>
      <c r="E475" s="76">
        <v>204.0566</v>
      </c>
      <c r="F475" s="22">
        <v>0</v>
      </c>
      <c r="G475" s="90">
        <v>0</v>
      </c>
      <c r="H475" s="22">
        <v>0</v>
      </c>
      <c r="I475" s="81"/>
      <c r="J475" s="200">
        <v>3590.3645099999999</v>
      </c>
    </row>
    <row r="476" spans="1:10" s="23" customFormat="1" ht="18" customHeight="1" x14ac:dyDescent="0.25">
      <c r="A476" s="74" t="s">
        <v>630</v>
      </c>
      <c r="B476" s="66" t="s">
        <v>62</v>
      </c>
      <c r="C476" s="79">
        <f t="shared" si="27"/>
        <v>129.23340000000002</v>
      </c>
      <c r="D476" s="79">
        <f t="shared" si="31"/>
        <v>5.2279499999999999</v>
      </c>
      <c r="E476" s="76">
        <v>5.2279499999999999</v>
      </c>
      <c r="F476" s="22">
        <v>0</v>
      </c>
      <c r="G476" s="90">
        <v>0</v>
      </c>
      <c r="H476" s="22">
        <v>0</v>
      </c>
      <c r="I476" s="81"/>
      <c r="J476" s="200">
        <v>134.46135000000001</v>
      </c>
    </row>
    <row r="477" spans="1:10" s="23" customFormat="1" ht="17.25" customHeight="1" x14ac:dyDescent="0.25">
      <c r="A477" s="74" t="s">
        <v>631</v>
      </c>
      <c r="B477" s="66" t="s">
        <v>62</v>
      </c>
      <c r="C477" s="79">
        <f t="shared" si="27"/>
        <v>33.797699999999999</v>
      </c>
      <c r="D477" s="79">
        <f t="shared" si="31"/>
        <v>5.80375</v>
      </c>
      <c r="E477" s="76">
        <v>5.80375</v>
      </c>
      <c r="F477" s="22">
        <v>0</v>
      </c>
      <c r="G477" s="90">
        <v>0</v>
      </c>
      <c r="H477" s="22">
        <v>0</v>
      </c>
      <c r="I477" s="81"/>
      <c r="J477" s="200">
        <v>39.60145</v>
      </c>
    </row>
    <row r="478" spans="1:10" s="23" customFormat="1" ht="18" customHeight="1" x14ac:dyDescent="0.25">
      <c r="A478" s="74" t="s">
        <v>632</v>
      </c>
      <c r="B478" s="66" t="s">
        <v>62</v>
      </c>
      <c r="C478" s="79">
        <f t="shared" si="27"/>
        <v>24.431799999999999</v>
      </c>
      <c r="D478" s="79">
        <f t="shared" si="31"/>
        <v>27.5382</v>
      </c>
      <c r="E478" s="76">
        <v>27.5382</v>
      </c>
      <c r="F478" s="22">
        <v>0</v>
      </c>
      <c r="G478" s="90">
        <v>0</v>
      </c>
      <c r="H478" s="22">
        <v>0</v>
      </c>
      <c r="I478" s="81"/>
      <c r="J478" s="200">
        <v>51.97</v>
      </c>
    </row>
    <row r="479" spans="1:10" s="23" customFormat="1" ht="18" customHeight="1" x14ac:dyDescent="0.25">
      <c r="A479" s="74" t="s">
        <v>633</v>
      </c>
      <c r="B479" s="66" t="s">
        <v>62</v>
      </c>
      <c r="C479" s="79">
        <f t="shared" si="27"/>
        <v>251.49862999999999</v>
      </c>
      <c r="D479" s="80">
        <v>0</v>
      </c>
      <c r="E479" s="76">
        <v>9.7508600000000012</v>
      </c>
      <c r="F479" s="22">
        <v>0</v>
      </c>
      <c r="G479" s="90">
        <v>0</v>
      </c>
      <c r="H479" s="22">
        <v>0</v>
      </c>
      <c r="I479" s="81"/>
      <c r="J479" s="200">
        <v>261.24948999999998</v>
      </c>
    </row>
    <row r="480" spans="1:10" s="23" customFormat="1" ht="18" customHeight="1" x14ac:dyDescent="0.25">
      <c r="A480" s="74" t="s">
        <v>634</v>
      </c>
      <c r="B480" s="66" t="s">
        <v>62</v>
      </c>
      <c r="C480" s="79">
        <f t="shared" si="27"/>
        <v>617.16200000000003</v>
      </c>
      <c r="D480" s="79">
        <f>E480</f>
        <v>31.4694</v>
      </c>
      <c r="E480" s="76">
        <v>31.4694</v>
      </c>
      <c r="F480" s="22">
        <v>0</v>
      </c>
      <c r="G480" s="90">
        <v>0</v>
      </c>
      <c r="H480" s="22">
        <v>0</v>
      </c>
      <c r="I480" s="81"/>
      <c r="J480" s="200">
        <v>648.63139999999999</v>
      </c>
    </row>
    <row r="481" spans="1:10" s="23" customFormat="1" ht="18" customHeight="1" x14ac:dyDescent="0.25">
      <c r="A481" s="74" t="s">
        <v>635</v>
      </c>
      <c r="B481" s="66" t="s">
        <v>62</v>
      </c>
      <c r="C481" s="79">
        <f t="shared" si="27"/>
        <v>108.35769999999999</v>
      </c>
      <c r="D481" s="79">
        <f>E481</f>
        <v>4.1970499999999999</v>
      </c>
      <c r="E481" s="76">
        <v>4.1970499999999999</v>
      </c>
      <c r="F481" s="22">
        <v>0</v>
      </c>
      <c r="G481" s="90">
        <v>0</v>
      </c>
      <c r="H481" s="22">
        <v>0</v>
      </c>
      <c r="I481" s="81"/>
      <c r="J481" s="200">
        <v>112.55475</v>
      </c>
    </row>
    <row r="482" spans="1:10" s="23" customFormat="1" ht="18" customHeight="1" x14ac:dyDescent="0.25">
      <c r="A482" s="74" t="s">
        <v>636</v>
      </c>
      <c r="B482" s="66" t="s">
        <v>62</v>
      </c>
      <c r="C482" s="79">
        <f t="shared" ref="C482:C540" si="32">J482+I482-E482</f>
        <v>44.965549999999993</v>
      </c>
      <c r="D482" s="79">
        <f>E482</f>
        <v>21.574900000000003</v>
      </c>
      <c r="E482" s="76">
        <v>21.574900000000003</v>
      </c>
      <c r="F482" s="22">
        <v>0</v>
      </c>
      <c r="G482" s="90">
        <v>0</v>
      </c>
      <c r="H482" s="22">
        <v>0</v>
      </c>
      <c r="I482" s="81"/>
      <c r="J482" s="200">
        <v>66.540449999999993</v>
      </c>
    </row>
    <row r="483" spans="1:10" s="23" customFormat="1" ht="18" customHeight="1" x14ac:dyDescent="0.25">
      <c r="A483" s="74" t="s">
        <v>638</v>
      </c>
      <c r="B483" s="66" t="s">
        <v>62</v>
      </c>
      <c r="C483" s="79">
        <f t="shared" si="32"/>
        <v>780.39619999999991</v>
      </c>
      <c r="D483" s="80">
        <v>0</v>
      </c>
      <c r="E483" s="76">
        <v>31.576580000000003</v>
      </c>
      <c r="F483" s="22">
        <v>0</v>
      </c>
      <c r="G483" s="90">
        <v>0</v>
      </c>
      <c r="H483" s="22">
        <v>0</v>
      </c>
      <c r="I483" s="81">
        <v>1092.97</v>
      </c>
      <c r="J483" s="200">
        <f>811.97278-I483</f>
        <v>-280.99722000000008</v>
      </c>
    </row>
    <row r="484" spans="1:10" s="23" customFormat="1" ht="18" customHeight="1" x14ac:dyDescent="0.25">
      <c r="A484" s="74" t="s">
        <v>639</v>
      </c>
      <c r="B484" s="66" t="s">
        <v>62</v>
      </c>
      <c r="C484" s="79">
        <f t="shared" si="32"/>
        <v>1539.0814499999999</v>
      </c>
      <c r="D484" s="80">
        <v>0</v>
      </c>
      <c r="E484" s="76">
        <v>73.91677</v>
      </c>
      <c r="F484" s="22">
        <v>0</v>
      </c>
      <c r="G484" s="90">
        <v>0</v>
      </c>
      <c r="H484" s="22">
        <v>0</v>
      </c>
      <c r="I484" s="81"/>
      <c r="J484" s="200">
        <v>1612.9982199999999</v>
      </c>
    </row>
    <row r="485" spans="1:10" s="23" customFormat="1" ht="18" customHeight="1" x14ac:dyDescent="0.25">
      <c r="A485" s="74" t="s">
        <v>640</v>
      </c>
      <c r="B485" s="66" t="s">
        <v>62</v>
      </c>
      <c r="C485" s="79">
        <f t="shared" si="32"/>
        <v>2105.2048799999998</v>
      </c>
      <c r="D485" s="79">
        <f t="shared" ref="D485:D505" si="33">E485</f>
        <v>104.8216</v>
      </c>
      <c r="E485" s="76">
        <v>104.8216</v>
      </c>
      <c r="F485" s="22">
        <v>0</v>
      </c>
      <c r="G485" s="90">
        <v>0</v>
      </c>
      <c r="H485" s="22">
        <v>0</v>
      </c>
      <c r="I485" s="81"/>
      <c r="J485" s="200">
        <v>2210.02648</v>
      </c>
    </row>
    <row r="486" spans="1:10" s="23" customFormat="1" ht="18" customHeight="1" x14ac:dyDescent="0.25">
      <c r="A486" s="74" t="s">
        <v>641</v>
      </c>
      <c r="B486" s="66" t="s">
        <v>62</v>
      </c>
      <c r="C486" s="79">
        <f t="shared" si="32"/>
        <v>1536.3854999999999</v>
      </c>
      <c r="D486" s="79">
        <f t="shared" si="33"/>
        <v>90.905940000000001</v>
      </c>
      <c r="E486" s="76">
        <v>90.905940000000001</v>
      </c>
      <c r="F486" s="22">
        <v>0</v>
      </c>
      <c r="G486" s="90">
        <v>0</v>
      </c>
      <c r="H486" s="22">
        <v>0</v>
      </c>
      <c r="I486" s="81"/>
      <c r="J486" s="200">
        <v>1627.29144</v>
      </c>
    </row>
    <row r="487" spans="1:10" s="23" customFormat="1" ht="18" customHeight="1" x14ac:dyDescent="0.25">
      <c r="A487" s="74" t="s">
        <v>642</v>
      </c>
      <c r="B487" s="66" t="s">
        <v>62</v>
      </c>
      <c r="C487" s="79">
        <f t="shared" si="32"/>
        <v>2954.4351499999998</v>
      </c>
      <c r="D487" s="79">
        <f t="shared" si="33"/>
        <v>196.93510000000001</v>
      </c>
      <c r="E487" s="76">
        <v>196.93510000000001</v>
      </c>
      <c r="F487" s="22">
        <v>0</v>
      </c>
      <c r="G487" s="90">
        <v>0</v>
      </c>
      <c r="H487" s="22">
        <v>0</v>
      </c>
      <c r="I487" s="81"/>
      <c r="J487" s="200">
        <v>3151.3702499999999</v>
      </c>
    </row>
    <row r="488" spans="1:10" s="23" customFormat="1" ht="18" customHeight="1" x14ac:dyDescent="0.25">
      <c r="A488" s="74" t="s">
        <v>644</v>
      </c>
      <c r="B488" s="66" t="s">
        <v>62</v>
      </c>
      <c r="C488" s="79">
        <f t="shared" si="32"/>
        <v>14.462579999999999</v>
      </c>
      <c r="D488" s="79">
        <f t="shared" si="33"/>
        <v>0</v>
      </c>
      <c r="E488" s="76">
        <v>0</v>
      </c>
      <c r="F488" s="22">
        <v>0</v>
      </c>
      <c r="G488" s="90">
        <v>0</v>
      </c>
      <c r="H488" s="22">
        <v>0</v>
      </c>
      <c r="I488" s="81"/>
      <c r="J488" s="200">
        <v>14.462579999999999</v>
      </c>
    </row>
    <row r="489" spans="1:10" s="23" customFormat="1" ht="18" customHeight="1" x14ac:dyDescent="0.25">
      <c r="A489" s="74" t="s">
        <v>645</v>
      </c>
      <c r="B489" s="66" t="s">
        <v>62</v>
      </c>
      <c r="C489" s="79">
        <f t="shared" si="32"/>
        <v>180.70964999999998</v>
      </c>
      <c r="D489" s="79">
        <f t="shared" si="33"/>
        <v>0</v>
      </c>
      <c r="E489" s="76">
        <v>0</v>
      </c>
      <c r="F489" s="22">
        <v>0</v>
      </c>
      <c r="G489" s="90">
        <v>0</v>
      </c>
      <c r="H489" s="22">
        <v>0</v>
      </c>
      <c r="I489" s="81"/>
      <c r="J489" s="200">
        <v>180.70964999999998</v>
      </c>
    </row>
    <row r="490" spans="1:10" s="23" customFormat="1" ht="18" customHeight="1" x14ac:dyDescent="0.25">
      <c r="A490" s="74" t="s">
        <v>646</v>
      </c>
      <c r="B490" s="66" t="s">
        <v>62</v>
      </c>
      <c r="C490" s="79">
        <f t="shared" si="32"/>
        <v>33.815400000000004</v>
      </c>
      <c r="D490" s="79">
        <f t="shared" si="33"/>
        <v>0</v>
      </c>
      <c r="E490" s="76">
        <v>0</v>
      </c>
      <c r="F490" s="22">
        <v>0</v>
      </c>
      <c r="G490" s="90">
        <v>0</v>
      </c>
      <c r="H490" s="22">
        <v>0</v>
      </c>
      <c r="I490" s="81"/>
      <c r="J490" s="200">
        <v>33.815400000000004</v>
      </c>
    </row>
    <row r="491" spans="1:10" s="23" customFormat="1" ht="18" customHeight="1" x14ac:dyDescent="0.25">
      <c r="A491" s="74" t="s">
        <v>647</v>
      </c>
      <c r="B491" s="66" t="s">
        <v>62</v>
      </c>
      <c r="C491" s="79">
        <f t="shared" si="32"/>
        <v>909.09005999999999</v>
      </c>
      <c r="D491" s="79">
        <f t="shared" si="33"/>
        <v>57.101879999999994</v>
      </c>
      <c r="E491" s="76">
        <v>57.101879999999994</v>
      </c>
      <c r="F491" s="22">
        <v>0</v>
      </c>
      <c r="G491" s="90">
        <v>0</v>
      </c>
      <c r="H491" s="22">
        <v>0</v>
      </c>
      <c r="I491" s="81"/>
      <c r="J491" s="200">
        <v>966.19193999999993</v>
      </c>
    </row>
    <row r="492" spans="1:10" s="23" customFormat="1" ht="18" customHeight="1" x14ac:dyDescent="0.25">
      <c r="A492" s="74" t="s">
        <v>648</v>
      </c>
      <c r="B492" s="66" t="s">
        <v>62</v>
      </c>
      <c r="C492" s="79">
        <f t="shared" si="32"/>
        <v>121.52914</v>
      </c>
      <c r="D492" s="79">
        <f t="shared" si="33"/>
        <v>3.2123000000000004</v>
      </c>
      <c r="E492" s="76">
        <v>3.2123000000000004</v>
      </c>
      <c r="F492" s="22">
        <v>0</v>
      </c>
      <c r="G492" s="90">
        <v>0</v>
      </c>
      <c r="H492" s="22">
        <v>0</v>
      </c>
      <c r="I492" s="81"/>
      <c r="J492" s="200">
        <v>124.74144</v>
      </c>
    </row>
    <row r="493" spans="1:10" s="23" customFormat="1" ht="18" customHeight="1" x14ac:dyDescent="0.25">
      <c r="A493" s="74" t="s">
        <v>3602</v>
      </c>
      <c r="B493" s="66" t="s">
        <v>62</v>
      </c>
      <c r="C493" s="79">
        <f t="shared" si="32"/>
        <v>574.50725</v>
      </c>
      <c r="D493" s="79">
        <f t="shared" si="33"/>
        <v>51.984499999999997</v>
      </c>
      <c r="E493" s="76">
        <v>51.984499999999997</v>
      </c>
      <c r="F493" s="22">
        <v>0</v>
      </c>
      <c r="G493" s="90">
        <v>0</v>
      </c>
      <c r="H493" s="22">
        <v>0</v>
      </c>
      <c r="I493" s="81"/>
      <c r="J493" s="200">
        <v>626.49175000000002</v>
      </c>
    </row>
    <row r="494" spans="1:10" s="23" customFormat="1" ht="18" customHeight="1" x14ac:dyDescent="0.25">
      <c r="A494" s="74" t="s">
        <v>649</v>
      </c>
      <c r="B494" s="66" t="s">
        <v>62</v>
      </c>
      <c r="C494" s="79">
        <f t="shared" si="32"/>
        <v>193.67230000000001</v>
      </c>
      <c r="D494" s="79">
        <f t="shared" si="33"/>
        <v>13.99155</v>
      </c>
      <c r="E494" s="76">
        <v>13.99155</v>
      </c>
      <c r="F494" s="22">
        <v>0</v>
      </c>
      <c r="G494" s="90">
        <v>0</v>
      </c>
      <c r="H494" s="22">
        <v>0</v>
      </c>
      <c r="I494" s="81"/>
      <c r="J494" s="200">
        <v>207.66385</v>
      </c>
    </row>
    <row r="495" spans="1:10" s="23" customFormat="1" ht="18" customHeight="1" x14ac:dyDescent="0.25">
      <c r="A495" s="74" t="s">
        <v>650</v>
      </c>
      <c r="B495" s="66" t="s">
        <v>62</v>
      </c>
      <c r="C495" s="79">
        <f t="shared" si="32"/>
        <v>66.178200000000004</v>
      </c>
      <c r="D495" s="79">
        <f t="shared" si="33"/>
        <v>2.6853000000000002</v>
      </c>
      <c r="E495" s="76">
        <v>2.6853000000000002</v>
      </c>
      <c r="F495" s="22">
        <v>0</v>
      </c>
      <c r="G495" s="90">
        <v>0</v>
      </c>
      <c r="H495" s="22">
        <v>0</v>
      </c>
      <c r="I495" s="81"/>
      <c r="J495" s="200">
        <v>68.863500000000002</v>
      </c>
    </row>
    <row r="496" spans="1:10" s="23" customFormat="1" ht="18" customHeight="1" x14ac:dyDescent="0.25">
      <c r="A496" s="74" t="s">
        <v>651</v>
      </c>
      <c r="B496" s="66" t="s">
        <v>62</v>
      </c>
      <c r="C496" s="79">
        <f t="shared" si="32"/>
        <v>58.883400000000002</v>
      </c>
      <c r="D496" s="79">
        <f t="shared" si="33"/>
        <v>3.0649999999999999</v>
      </c>
      <c r="E496" s="76">
        <v>3.0649999999999999</v>
      </c>
      <c r="F496" s="22">
        <v>0</v>
      </c>
      <c r="G496" s="90">
        <v>0</v>
      </c>
      <c r="H496" s="22">
        <v>0</v>
      </c>
      <c r="I496" s="81"/>
      <c r="J496" s="200">
        <v>61.948399999999999</v>
      </c>
    </row>
    <row r="497" spans="1:10" s="23" customFormat="1" ht="18" customHeight="1" x14ac:dyDescent="0.25">
      <c r="A497" s="74" t="s">
        <v>652</v>
      </c>
      <c r="B497" s="66" t="s">
        <v>62</v>
      </c>
      <c r="C497" s="79">
        <f t="shared" si="32"/>
        <v>2847.4048299999995</v>
      </c>
      <c r="D497" s="79">
        <f t="shared" si="33"/>
        <v>514.55881999999997</v>
      </c>
      <c r="E497" s="76">
        <v>514.55881999999997</v>
      </c>
      <c r="F497" s="22">
        <v>0</v>
      </c>
      <c r="G497" s="90">
        <v>0</v>
      </c>
      <c r="H497" s="22">
        <v>0</v>
      </c>
      <c r="I497" s="81"/>
      <c r="J497" s="200">
        <v>3361.9636499999997</v>
      </c>
    </row>
    <row r="498" spans="1:10" s="23" customFormat="1" ht="18" customHeight="1" x14ac:dyDescent="0.25">
      <c r="A498" s="74" t="s">
        <v>653</v>
      </c>
      <c r="B498" s="66" t="s">
        <v>62</v>
      </c>
      <c r="C498" s="79">
        <f t="shared" si="32"/>
        <v>273.76785000000001</v>
      </c>
      <c r="D498" s="79">
        <f t="shared" si="33"/>
        <v>15.308350000000001</v>
      </c>
      <c r="E498" s="76">
        <v>15.308350000000001</v>
      </c>
      <c r="F498" s="22">
        <v>0</v>
      </c>
      <c r="G498" s="90">
        <v>0</v>
      </c>
      <c r="H498" s="22">
        <v>0</v>
      </c>
      <c r="I498" s="81"/>
      <c r="J498" s="200">
        <v>289.07620000000003</v>
      </c>
    </row>
    <row r="499" spans="1:10" s="23" customFormat="1" ht="18" customHeight="1" x14ac:dyDescent="0.25">
      <c r="A499" s="74" t="s">
        <v>654</v>
      </c>
      <c r="B499" s="66" t="s">
        <v>62</v>
      </c>
      <c r="C499" s="79">
        <f t="shared" si="32"/>
        <v>220.70270000000002</v>
      </c>
      <c r="D499" s="79">
        <f t="shared" si="33"/>
        <v>25.33175</v>
      </c>
      <c r="E499" s="76">
        <v>25.33175</v>
      </c>
      <c r="F499" s="22">
        <v>0</v>
      </c>
      <c r="G499" s="90">
        <v>0</v>
      </c>
      <c r="H499" s="22">
        <v>0</v>
      </c>
      <c r="I499" s="81"/>
      <c r="J499" s="200">
        <v>246.03445000000002</v>
      </c>
    </row>
    <row r="500" spans="1:10" s="23" customFormat="1" ht="18" customHeight="1" x14ac:dyDescent="0.25">
      <c r="A500" s="74" t="s">
        <v>655</v>
      </c>
      <c r="B500" s="66" t="s">
        <v>62</v>
      </c>
      <c r="C500" s="79">
        <f t="shared" si="32"/>
        <v>215.55775000000003</v>
      </c>
      <c r="D500" s="79">
        <f t="shared" si="33"/>
        <v>7.9756999999999998</v>
      </c>
      <c r="E500" s="76">
        <v>7.9756999999999998</v>
      </c>
      <c r="F500" s="22">
        <v>0</v>
      </c>
      <c r="G500" s="90">
        <v>0</v>
      </c>
      <c r="H500" s="22">
        <v>0</v>
      </c>
      <c r="I500" s="81"/>
      <c r="J500" s="200">
        <v>223.53345000000002</v>
      </c>
    </row>
    <row r="501" spans="1:10" s="23" customFormat="1" ht="18" customHeight="1" x14ac:dyDescent="0.25">
      <c r="A501" s="74" t="s">
        <v>656</v>
      </c>
      <c r="B501" s="66" t="s">
        <v>62</v>
      </c>
      <c r="C501" s="79">
        <f t="shared" si="32"/>
        <v>51.344200000000001</v>
      </c>
      <c r="D501" s="79">
        <f t="shared" si="33"/>
        <v>3.0978000000000003</v>
      </c>
      <c r="E501" s="76">
        <v>3.0978000000000003</v>
      </c>
      <c r="F501" s="22">
        <v>0</v>
      </c>
      <c r="G501" s="90">
        <v>0</v>
      </c>
      <c r="H501" s="22">
        <v>0</v>
      </c>
      <c r="I501" s="81"/>
      <c r="J501" s="200">
        <v>54.442</v>
      </c>
    </row>
    <row r="502" spans="1:10" s="23" customFormat="1" ht="18" customHeight="1" x14ac:dyDescent="0.25">
      <c r="A502" s="74" t="s">
        <v>3603</v>
      </c>
      <c r="B502" s="66" t="s">
        <v>62</v>
      </c>
      <c r="C502" s="79">
        <f t="shared" si="32"/>
        <v>170.55185</v>
      </c>
      <c r="D502" s="79">
        <f t="shared" si="33"/>
        <v>6.89175</v>
      </c>
      <c r="E502" s="76">
        <v>6.89175</v>
      </c>
      <c r="F502" s="22">
        <v>0</v>
      </c>
      <c r="G502" s="90">
        <v>0</v>
      </c>
      <c r="H502" s="22">
        <v>0</v>
      </c>
      <c r="I502" s="81"/>
      <c r="J502" s="200">
        <v>177.4436</v>
      </c>
    </row>
    <row r="503" spans="1:10" s="23" customFormat="1" ht="18" customHeight="1" x14ac:dyDescent="0.25">
      <c r="A503" s="74" t="s">
        <v>657</v>
      </c>
      <c r="B503" s="66" t="s">
        <v>62</v>
      </c>
      <c r="C503" s="79">
        <f t="shared" si="32"/>
        <v>12.136500000000002</v>
      </c>
      <c r="D503" s="79">
        <f t="shared" si="33"/>
        <v>0.7592000000000001</v>
      </c>
      <c r="E503" s="76">
        <v>0.7592000000000001</v>
      </c>
      <c r="F503" s="22">
        <v>0</v>
      </c>
      <c r="G503" s="90">
        <v>0</v>
      </c>
      <c r="H503" s="22">
        <v>0</v>
      </c>
      <c r="I503" s="81"/>
      <c r="J503" s="200">
        <v>12.895700000000001</v>
      </c>
    </row>
    <row r="504" spans="1:10" s="23" customFormat="1" ht="18" customHeight="1" x14ac:dyDescent="0.25">
      <c r="A504" s="74" t="s">
        <v>658</v>
      </c>
      <c r="B504" s="66" t="s">
        <v>62</v>
      </c>
      <c r="C504" s="79">
        <f t="shared" si="32"/>
        <v>144.22849999999997</v>
      </c>
      <c r="D504" s="79">
        <f t="shared" si="33"/>
        <v>7.8428000000000004</v>
      </c>
      <c r="E504" s="76">
        <v>7.8428000000000004</v>
      </c>
      <c r="F504" s="22">
        <v>0</v>
      </c>
      <c r="G504" s="90">
        <v>0</v>
      </c>
      <c r="H504" s="22">
        <v>0</v>
      </c>
      <c r="I504" s="81"/>
      <c r="J504" s="200">
        <v>152.07129999999998</v>
      </c>
    </row>
    <row r="505" spans="1:10" s="23" customFormat="1" ht="18" customHeight="1" x14ac:dyDescent="0.25">
      <c r="A505" s="74" t="s">
        <v>659</v>
      </c>
      <c r="B505" s="66" t="s">
        <v>62</v>
      </c>
      <c r="C505" s="79">
        <f t="shared" si="32"/>
        <v>267.10971999999998</v>
      </c>
      <c r="D505" s="79">
        <f t="shared" si="33"/>
        <v>13.300850000000001</v>
      </c>
      <c r="E505" s="76">
        <v>13.300850000000001</v>
      </c>
      <c r="F505" s="22">
        <v>0</v>
      </c>
      <c r="G505" s="90">
        <v>0</v>
      </c>
      <c r="H505" s="22">
        <v>0</v>
      </c>
      <c r="I505" s="81"/>
      <c r="J505" s="200">
        <v>280.41057000000001</v>
      </c>
    </row>
    <row r="506" spans="1:10" s="23" customFormat="1" ht="18" customHeight="1" x14ac:dyDescent="0.25">
      <c r="A506" s="74" t="s">
        <v>662</v>
      </c>
      <c r="B506" s="66" t="s">
        <v>62</v>
      </c>
      <c r="C506" s="79">
        <f t="shared" si="32"/>
        <v>48.581550000000007</v>
      </c>
      <c r="D506" s="79">
        <f>E506</f>
        <v>23.9742</v>
      </c>
      <c r="E506" s="76">
        <v>23.9742</v>
      </c>
      <c r="F506" s="22">
        <v>0</v>
      </c>
      <c r="G506" s="90">
        <v>0</v>
      </c>
      <c r="H506" s="22">
        <v>0</v>
      </c>
      <c r="I506" s="81"/>
      <c r="J506" s="200">
        <v>72.555750000000003</v>
      </c>
    </row>
    <row r="507" spans="1:10" s="23" customFormat="1" ht="18" customHeight="1" x14ac:dyDescent="0.25">
      <c r="A507" s="74" t="s">
        <v>663</v>
      </c>
      <c r="B507" s="66" t="s">
        <v>62</v>
      </c>
      <c r="C507" s="79">
        <f t="shared" si="32"/>
        <v>14.100599999999998</v>
      </c>
      <c r="D507" s="79">
        <f>E507</f>
        <v>0.64545000000000008</v>
      </c>
      <c r="E507" s="76">
        <v>0.64545000000000008</v>
      </c>
      <c r="F507" s="22">
        <v>0</v>
      </c>
      <c r="G507" s="90">
        <v>0</v>
      </c>
      <c r="H507" s="22">
        <v>0</v>
      </c>
      <c r="I507" s="81"/>
      <c r="J507" s="200">
        <v>14.746049999999999</v>
      </c>
    </row>
    <row r="508" spans="1:10" s="23" customFormat="1" ht="18" customHeight="1" x14ac:dyDescent="0.25">
      <c r="A508" s="74" t="s">
        <v>664</v>
      </c>
      <c r="B508" s="66" t="s">
        <v>62</v>
      </c>
      <c r="C508" s="79">
        <f t="shared" si="32"/>
        <v>43.777329999999999</v>
      </c>
      <c r="D508" s="79">
        <f>E508</f>
        <v>1.40327</v>
      </c>
      <c r="E508" s="76">
        <v>1.40327</v>
      </c>
      <c r="F508" s="22">
        <v>0</v>
      </c>
      <c r="G508" s="90">
        <v>0</v>
      </c>
      <c r="H508" s="22">
        <v>0</v>
      </c>
      <c r="I508" s="81"/>
      <c r="J508" s="200">
        <v>45.180599999999998</v>
      </c>
    </row>
    <row r="509" spans="1:10" s="23" customFormat="1" ht="18" customHeight="1" x14ac:dyDescent="0.25">
      <c r="A509" s="74" t="s">
        <v>665</v>
      </c>
      <c r="B509" s="66" t="s">
        <v>62</v>
      </c>
      <c r="C509" s="79">
        <f t="shared" si="32"/>
        <v>71.288249999999991</v>
      </c>
      <c r="D509" s="80">
        <v>0</v>
      </c>
      <c r="E509" s="76">
        <v>3.0166500000000003</v>
      </c>
      <c r="F509" s="22">
        <v>0</v>
      </c>
      <c r="G509" s="90">
        <v>0</v>
      </c>
      <c r="H509" s="22">
        <v>0</v>
      </c>
      <c r="I509" s="81"/>
      <c r="J509" s="200">
        <v>74.304899999999989</v>
      </c>
    </row>
    <row r="510" spans="1:10" s="23" customFormat="1" ht="18" customHeight="1" x14ac:dyDescent="0.25">
      <c r="A510" s="74" t="s">
        <v>667</v>
      </c>
      <c r="B510" s="66" t="s">
        <v>62</v>
      </c>
      <c r="C510" s="79">
        <f t="shared" si="32"/>
        <v>62.859699999999997</v>
      </c>
      <c r="D510" s="79">
        <f t="shared" ref="D510:D520" si="34">E510</f>
        <v>1.8449</v>
      </c>
      <c r="E510" s="76">
        <v>1.8449</v>
      </c>
      <c r="F510" s="22">
        <v>0</v>
      </c>
      <c r="G510" s="90">
        <v>0</v>
      </c>
      <c r="H510" s="22">
        <v>0</v>
      </c>
      <c r="I510" s="81"/>
      <c r="J510" s="200">
        <v>64.704599999999999</v>
      </c>
    </row>
    <row r="511" spans="1:10" s="23" customFormat="1" ht="18" customHeight="1" x14ac:dyDescent="0.25">
      <c r="A511" s="74" t="s">
        <v>668</v>
      </c>
      <c r="B511" s="66" t="s">
        <v>62</v>
      </c>
      <c r="C511" s="79">
        <f t="shared" si="32"/>
        <v>66.449200000000005</v>
      </c>
      <c r="D511" s="79">
        <f t="shared" si="34"/>
        <v>1.4352</v>
      </c>
      <c r="E511" s="76">
        <v>1.4352</v>
      </c>
      <c r="F511" s="22">
        <v>0</v>
      </c>
      <c r="G511" s="90">
        <v>0</v>
      </c>
      <c r="H511" s="22">
        <v>0</v>
      </c>
      <c r="I511" s="81"/>
      <c r="J511" s="200">
        <v>67.884399999999999</v>
      </c>
    </row>
    <row r="512" spans="1:10" s="23" customFormat="1" ht="18" customHeight="1" x14ac:dyDescent="0.25">
      <c r="A512" s="74" t="s">
        <v>669</v>
      </c>
      <c r="B512" s="66" t="s">
        <v>62</v>
      </c>
      <c r="C512" s="79">
        <f t="shared" si="32"/>
        <v>18.7014</v>
      </c>
      <c r="D512" s="79">
        <f t="shared" si="34"/>
        <v>1.1414000000000002</v>
      </c>
      <c r="E512" s="76">
        <v>1.1414000000000002</v>
      </c>
      <c r="F512" s="22">
        <v>0</v>
      </c>
      <c r="G512" s="90">
        <v>0</v>
      </c>
      <c r="H512" s="22">
        <v>0</v>
      </c>
      <c r="I512" s="81"/>
      <c r="J512" s="200">
        <v>19.8428</v>
      </c>
    </row>
    <row r="513" spans="1:10" s="23" customFormat="1" ht="18" customHeight="1" x14ac:dyDescent="0.25">
      <c r="A513" s="74" t="s">
        <v>670</v>
      </c>
      <c r="B513" s="66" t="s">
        <v>62</v>
      </c>
      <c r="C513" s="79">
        <f t="shared" si="32"/>
        <v>1.4832000000000001</v>
      </c>
      <c r="D513" s="79">
        <f t="shared" si="34"/>
        <v>0.25935000000000002</v>
      </c>
      <c r="E513" s="76">
        <v>0.25935000000000002</v>
      </c>
      <c r="F513" s="22">
        <v>0</v>
      </c>
      <c r="G513" s="90">
        <v>0</v>
      </c>
      <c r="H513" s="22">
        <v>0</v>
      </c>
      <c r="I513" s="81"/>
      <c r="J513" s="200">
        <v>1.74255</v>
      </c>
    </row>
    <row r="514" spans="1:10" s="23" customFormat="1" ht="18" customHeight="1" x14ac:dyDescent="0.25">
      <c r="A514" s="74" t="s">
        <v>671</v>
      </c>
      <c r="B514" s="66" t="s">
        <v>62</v>
      </c>
      <c r="C514" s="79">
        <f t="shared" si="32"/>
        <v>1.2090000000000001</v>
      </c>
      <c r="D514" s="79">
        <f t="shared" si="34"/>
        <v>0</v>
      </c>
      <c r="E514" s="76">
        <v>0</v>
      </c>
      <c r="F514" s="22">
        <v>0</v>
      </c>
      <c r="G514" s="90">
        <v>0</v>
      </c>
      <c r="H514" s="22">
        <v>0</v>
      </c>
      <c r="I514" s="81"/>
      <c r="J514" s="200">
        <v>1.2090000000000001</v>
      </c>
    </row>
    <row r="515" spans="1:10" s="23" customFormat="1" ht="18" customHeight="1" x14ac:dyDescent="0.25">
      <c r="A515" s="74" t="s">
        <v>672</v>
      </c>
      <c r="B515" s="66" t="s">
        <v>62</v>
      </c>
      <c r="C515" s="79">
        <f t="shared" si="32"/>
        <v>14.922599999999999</v>
      </c>
      <c r="D515" s="79">
        <f t="shared" si="34"/>
        <v>0.99450000000000005</v>
      </c>
      <c r="E515" s="76">
        <v>0.99450000000000005</v>
      </c>
      <c r="F515" s="22">
        <v>0</v>
      </c>
      <c r="G515" s="90">
        <v>0</v>
      </c>
      <c r="H515" s="22">
        <v>0</v>
      </c>
      <c r="I515" s="81"/>
      <c r="J515" s="200">
        <v>15.9171</v>
      </c>
    </row>
    <row r="516" spans="1:10" s="23" customFormat="1" ht="18" customHeight="1" x14ac:dyDescent="0.25">
      <c r="A516" s="74" t="s">
        <v>673</v>
      </c>
      <c r="B516" s="66" t="s">
        <v>62</v>
      </c>
      <c r="C516" s="79">
        <f t="shared" si="32"/>
        <v>96.726799999999997</v>
      </c>
      <c r="D516" s="79">
        <f t="shared" si="34"/>
        <v>14.685</v>
      </c>
      <c r="E516" s="76">
        <v>14.685</v>
      </c>
      <c r="F516" s="22">
        <v>0</v>
      </c>
      <c r="G516" s="90">
        <v>0</v>
      </c>
      <c r="H516" s="22">
        <v>0</v>
      </c>
      <c r="I516" s="81"/>
      <c r="J516" s="200">
        <v>111.4118</v>
      </c>
    </row>
    <row r="517" spans="1:10" s="23" customFormat="1" ht="18" customHeight="1" x14ac:dyDescent="0.25">
      <c r="A517" s="74" t="s">
        <v>674</v>
      </c>
      <c r="B517" s="66" t="s">
        <v>62</v>
      </c>
      <c r="C517" s="79">
        <f t="shared" si="32"/>
        <v>240.83699999999999</v>
      </c>
      <c r="D517" s="79">
        <f t="shared" si="34"/>
        <v>54.18318</v>
      </c>
      <c r="E517" s="76">
        <v>54.18318</v>
      </c>
      <c r="F517" s="22">
        <v>0</v>
      </c>
      <c r="G517" s="90">
        <v>0</v>
      </c>
      <c r="H517" s="22">
        <v>0</v>
      </c>
      <c r="I517" s="81"/>
      <c r="J517" s="200">
        <v>295.02017999999998</v>
      </c>
    </row>
    <row r="518" spans="1:10" s="23" customFormat="1" ht="18" customHeight="1" x14ac:dyDescent="0.25">
      <c r="A518" s="74" t="s">
        <v>675</v>
      </c>
      <c r="B518" s="66" t="s">
        <v>62</v>
      </c>
      <c r="C518" s="79">
        <f t="shared" si="32"/>
        <v>330.98421999999999</v>
      </c>
      <c r="D518" s="79">
        <f t="shared" si="34"/>
        <v>12.964649999999999</v>
      </c>
      <c r="E518" s="76">
        <v>12.964649999999999</v>
      </c>
      <c r="F518" s="22">
        <v>0</v>
      </c>
      <c r="G518" s="90">
        <v>0</v>
      </c>
      <c r="H518" s="22">
        <v>0</v>
      </c>
      <c r="I518" s="81"/>
      <c r="J518" s="200">
        <v>343.94887</v>
      </c>
    </row>
    <row r="519" spans="1:10" s="23" customFormat="1" ht="18" customHeight="1" x14ac:dyDescent="0.25">
      <c r="A519" s="74" t="s">
        <v>3604</v>
      </c>
      <c r="B519" s="66" t="s">
        <v>62</v>
      </c>
      <c r="C519" s="79">
        <f t="shared" si="32"/>
        <v>265.71416999999997</v>
      </c>
      <c r="D519" s="79">
        <f t="shared" si="34"/>
        <v>66.379449999999991</v>
      </c>
      <c r="E519" s="76">
        <v>66.379449999999991</v>
      </c>
      <c r="F519" s="22">
        <v>0</v>
      </c>
      <c r="G519" s="90">
        <v>0</v>
      </c>
      <c r="H519" s="22">
        <v>0</v>
      </c>
      <c r="I519" s="81"/>
      <c r="J519" s="200">
        <v>332.09361999999999</v>
      </c>
    </row>
    <row r="520" spans="1:10" s="23" customFormat="1" ht="18" customHeight="1" x14ac:dyDescent="0.25">
      <c r="A520" s="74" t="s">
        <v>3605</v>
      </c>
      <c r="B520" s="66" t="s">
        <v>62</v>
      </c>
      <c r="C520" s="79">
        <f t="shared" si="32"/>
        <v>417.65546000000001</v>
      </c>
      <c r="D520" s="79">
        <f t="shared" si="34"/>
        <v>37.739530000000002</v>
      </c>
      <c r="E520" s="76">
        <v>37.739530000000002</v>
      </c>
      <c r="F520" s="22">
        <v>0</v>
      </c>
      <c r="G520" s="90">
        <v>0</v>
      </c>
      <c r="H520" s="22">
        <v>0</v>
      </c>
      <c r="I520" s="81"/>
      <c r="J520" s="200">
        <v>455.39499000000001</v>
      </c>
    </row>
    <row r="521" spans="1:10" s="23" customFormat="1" ht="18" customHeight="1" x14ac:dyDescent="0.25">
      <c r="A521" s="74" t="s">
        <v>3606</v>
      </c>
      <c r="B521" s="66" t="s">
        <v>62</v>
      </c>
      <c r="C521" s="79">
        <f t="shared" si="32"/>
        <v>922.58554000000004</v>
      </c>
      <c r="D521" s="80">
        <v>0</v>
      </c>
      <c r="E521" s="76">
        <v>43.506449999999994</v>
      </c>
      <c r="F521" s="22">
        <v>0</v>
      </c>
      <c r="G521" s="90">
        <v>0</v>
      </c>
      <c r="H521" s="22">
        <v>0</v>
      </c>
      <c r="I521" s="81"/>
      <c r="J521" s="200">
        <v>966.09199000000001</v>
      </c>
    </row>
    <row r="522" spans="1:10" s="23" customFormat="1" ht="18" customHeight="1" x14ac:dyDescent="0.25">
      <c r="A522" s="74" t="s">
        <v>3607</v>
      </c>
      <c r="B522" s="66" t="s">
        <v>62</v>
      </c>
      <c r="C522" s="79">
        <f t="shared" si="32"/>
        <v>2060.1423299999997</v>
      </c>
      <c r="D522" s="79">
        <f>E522</f>
        <v>104.82847</v>
      </c>
      <c r="E522" s="76">
        <v>104.82847</v>
      </c>
      <c r="F522" s="22">
        <v>0</v>
      </c>
      <c r="G522" s="90">
        <v>0</v>
      </c>
      <c r="H522" s="22">
        <v>0</v>
      </c>
      <c r="I522" s="81"/>
      <c r="J522" s="200">
        <v>2164.9707999999996</v>
      </c>
    </row>
    <row r="523" spans="1:10" s="23" customFormat="1" ht="18" customHeight="1" x14ac:dyDescent="0.25">
      <c r="A523" s="74" t="s">
        <v>3608</v>
      </c>
      <c r="B523" s="66" t="s">
        <v>62</v>
      </c>
      <c r="C523" s="79">
        <f t="shared" si="32"/>
        <v>685.91477000000009</v>
      </c>
      <c r="D523" s="79">
        <f>E523</f>
        <v>26.607050000000001</v>
      </c>
      <c r="E523" s="76">
        <v>26.607050000000001</v>
      </c>
      <c r="F523" s="22">
        <v>0</v>
      </c>
      <c r="G523" s="90">
        <v>0</v>
      </c>
      <c r="H523" s="22">
        <v>0</v>
      </c>
      <c r="I523" s="81"/>
      <c r="J523" s="200">
        <v>712.52182000000005</v>
      </c>
    </row>
    <row r="524" spans="1:10" s="23" customFormat="1" ht="18" customHeight="1" x14ac:dyDescent="0.25">
      <c r="A524" s="74" t="s">
        <v>3609</v>
      </c>
      <c r="B524" s="66" t="s">
        <v>62</v>
      </c>
      <c r="C524" s="79">
        <f t="shared" si="32"/>
        <v>696.05767000000003</v>
      </c>
      <c r="D524" s="79">
        <f>E524</f>
        <v>36.339199999999998</v>
      </c>
      <c r="E524" s="76">
        <v>36.339199999999998</v>
      </c>
      <c r="F524" s="22">
        <v>0</v>
      </c>
      <c r="G524" s="90">
        <v>0</v>
      </c>
      <c r="H524" s="22">
        <v>0</v>
      </c>
      <c r="I524" s="81"/>
      <c r="J524" s="200">
        <v>732.39687000000004</v>
      </c>
    </row>
    <row r="525" spans="1:10" s="23" customFormat="1" ht="18" customHeight="1" x14ac:dyDescent="0.25">
      <c r="A525" s="74" t="s">
        <v>3610</v>
      </c>
      <c r="B525" s="66" t="s">
        <v>62</v>
      </c>
      <c r="C525" s="79">
        <f t="shared" si="32"/>
        <v>1259.1329599999999</v>
      </c>
      <c r="D525" s="79">
        <f>E525</f>
        <v>83.30395</v>
      </c>
      <c r="E525" s="76">
        <v>83.30395</v>
      </c>
      <c r="F525" s="22">
        <v>0</v>
      </c>
      <c r="G525" s="90">
        <v>0</v>
      </c>
      <c r="H525" s="22">
        <v>0</v>
      </c>
      <c r="I525" s="81"/>
      <c r="J525" s="200">
        <v>1342.4369099999999</v>
      </c>
    </row>
    <row r="526" spans="1:10" s="23" customFormat="1" ht="18" customHeight="1" x14ac:dyDescent="0.25">
      <c r="A526" s="74" t="s">
        <v>676</v>
      </c>
      <c r="B526" s="66" t="s">
        <v>62</v>
      </c>
      <c r="C526" s="79">
        <f t="shared" si="32"/>
        <v>1723.7013199999999</v>
      </c>
      <c r="D526" s="79">
        <f>E526</f>
        <v>88.180199999999999</v>
      </c>
      <c r="E526" s="76">
        <v>88.180199999999999</v>
      </c>
      <c r="F526" s="22">
        <v>0</v>
      </c>
      <c r="G526" s="90">
        <v>0</v>
      </c>
      <c r="H526" s="22">
        <v>0</v>
      </c>
      <c r="I526" s="81"/>
      <c r="J526" s="200">
        <v>1811.8815199999999</v>
      </c>
    </row>
    <row r="527" spans="1:10" s="23" customFormat="1" ht="18" customHeight="1" x14ac:dyDescent="0.25">
      <c r="A527" s="74" t="s">
        <v>677</v>
      </c>
      <c r="B527" s="66" t="s">
        <v>62</v>
      </c>
      <c r="C527" s="79">
        <f t="shared" si="32"/>
        <v>129.27415999999999</v>
      </c>
      <c r="D527" s="80">
        <v>0</v>
      </c>
      <c r="E527" s="76">
        <v>17.508299999999998</v>
      </c>
      <c r="F527" s="22">
        <v>0</v>
      </c>
      <c r="G527" s="90">
        <v>0</v>
      </c>
      <c r="H527" s="22">
        <v>0</v>
      </c>
      <c r="I527" s="81"/>
      <c r="J527" s="200">
        <v>146.78245999999999</v>
      </c>
    </row>
    <row r="528" spans="1:10" s="23" customFormat="1" ht="18" customHeight="1" x14ac:dyDescent="0.25">
      <c r="A528" s="74" t="s">
        <v>678</v>
      </c>
      <c r="B528" s="66" t="s">
        <v>62</v>
      </c>
      <c r="C528" s="79">
        <f t="shared" si="32"/>
        <v>705.62864999999988</v>
      </c>
      <c r="D528" s="80">
        <v>0</v>
      </c>
      <c r="E528" s="76">
        <v>41.945449999999994</v>
      </c>
      <c r="F528" s="22">
        <v>0</v>
      </c>
      <c r="G528" s="90">
        <v>0</v>
      </c>
      <c r="H528" s="22">
        <v>0</v>
      </c>
      <c r="I528" s="81"/>
      <c r="J528" s="200">
        <v>747.57409999999993</v>
      </c>
    </row>
    <row r="529" spans="1:10" s="23" customFormat="1" ht="18" customHeight="1" x14ac:dyDescent="0.25">
      <c r="A529" s="74" t="s">
        <v>679</v>
      </c>
      <c r="B529" s="66" t="s">
        <v>62</v>
      </c>
      <c r="C529" s="79">
        <f t="shared" si="32"/>
        <v>642.83822999999995</v>
      </c>
      <c r="D529" s="79">
        <f>E529</f>
        <v>71.291370000000001</v>
      </c>
      <c r="E529" s="76">
        <v>71.291370000000001</v>
      </c>
      <c r="F529" s="22">
        <v>0</v>
      </c>
      <c r="G529" s="90">
        <v>0</v>
      </c>
      <c r="H529" s="22">
        <v>0</v>
      </c>
      <c r="I529" s="81"/>
      <c r="J529" s="200">
        <v>714.12959999999998</v>
      </c>
    </row>
    <row r="530" spans="1:10" s="23" customFormat="1" ht="18" customHeight="1" x14ac:dyDescent="0.25">
      <c r="A530" s="74" t="s">
        <v>680</v>
      </c>
      <c r="B530" s="66" t="s">
        <v>62</v>
      </c>
      <c r="C530" s="79">
        <f t="shared" si="32"/>
        <v>1.528</v>
      </c>
      <c r="D530" s="80">
        <v>0</v>
      </c>
      <c r="E530" s="76">
        <v>0</v>
      </c>
      <c r="F530" s="22">
        <v>0</v>
      </c>
      <c r="G530" s="90">
        <v>0</v>
      </c>
      <c r="H530" s="22">
        <v>0</v>
      </c>
      <c r="I530" s="81"/>
      <c r="J530" s="200">
        <v>1.528</v>
      </c>
    </row>
    <row r="531" spans="1:10" s="23" customFormat="1" ht="18" customHeight="1" x14ac:dyDescent="0.25">
      <c r="A531" s="74" t="s">
        <v>681</v>
      </c>
      <c r="B531" s="66" t="s">
        <v>62</v>
      </c>
      <c r="C531" s="79">
        <f t="shared" si="32"/>
        <v>1150.8979299999999</v>
      </c>
      <c r="D531" s="79">
        <f t="shared" ref="D531:D537" si="35">E531</f>
        <v>118.35475</v>
      </c>
      <c r="E531" s="76">
        <v>118.35475</v>
      </c>
      <c r="F531" s="22">
        <v>0</v>
      </c>
      <c r="G531" s="90">
        <v>0</v>
      </c>
      <c r="H531" s="22">
        <v>0</v>
      </c>
      <c r="I531" s="81"/>
      <c r="J531" s="200">
        <v>1269.2526799999998</v>
      </c>
    </row>
    <row r="532" spans="1:10" s="23" customFormat="1" ht="18" customHeight="1" x14ac:dyDescent="0.25">
      <c r="A532" s="74" t="s">
        <v>682</v>
      </c>
      <c r="B532" s="66" t="s">
        <v>62</v>
      </c>
      <c r="C532" s="79">
        <f t="shared" si="32"/>
        <v>1973.06863</v>
      </c>
      <c r="D532" s="79">
        <f t="shared" si="35"/>
        <v>98.296990000000008</v>
      </c>
      <c r="E532" s="76">
        <v>98.296990000000008</v>
      </c>
      <c r="F532" s="22">
        <v>0</v>
      </c>
      <c r="G532" s="90">
        <v>0</v>
      </c>
      <c r="H532" s="22">
        <v>0</v>
      </c>
      <c r="I532" s="81"/>
      <c r="J532" s="200">
        <v>2071.36562</v>
      </c>
    </row>
    <row r="533" spans="1:10" s="23" customFormat="1" ht="18" customHeight="1" x14ac:dyDescent="0.25">
      <c r="A533" s="74" t="s">
        <v>683</v>
      </c>
      <c r="B533" s="66" t="s">
        <v>62</v>
      </c>
      <c r="C533" s="79">
        <f t="shared" si="32"/>
        <v>13.206</v>
      </c>
      <c r="D533" s="79">
        <f t="shared" si="35"/>
        <v>0.80600000000000005</v>
      </c>
      <c r="E533" s="76">
        <v>0.80600000000000005</v>
      </c>
      <c r="F533" s="22">
        <v>0</v>
      </c>
      <c r="G533" s="90">
        <v>0</v>
      </c>
      <c r="H533" s="22">
        <v>0</v>
      </c>
      <c r="I533" s="81"/>
      <c r="J533" s="200">
        <v>14.012</v>
      </c>
    </row>
    <row r="534" spans="1:10" s="23" customFormat="1" ht="18" customHeight="1" x14ac:dyDescent="0.25">
      <c r="A534" s="74" t="s">
        <v>684</v>
      </c>
      <c r="B534" s="66" t="s">
        <v>62</v>
      </c>
      <c r="C534" s="79">
        <f t="shared" si="32"/>
        <v>935.34415000000001</v>
      </c>
      <c r="D534" s="79">
        <f t="shared" si="35"/>
        <v>48.839700000000001</v>
      </c>
      <c r="E534" s="76">
        <v>48.839700000000001</v>
      </c>
      <c r="F534" s="22">
        <v>0</v>
      </c>
      <c r="G534" s="90">
        <v>0</v>
      </c>
      <c r="H534" s="22">
        <v>0</v>
      </c>
      <c r="I534" s="81"/>
      <c r="J534" s="200">
        <v>984.18385000000001</v>
      </c>
    </row>
    <row r="535" spans="1:10" s="23" customFormat="1" ht="18" customHeight="1" x14ac:dyDescent="0.25">
      <c r="A535" s="74" t="s">
        <v>685</v>
      </c>
      <c r="B535" s="66" t="s">
        <v>62</v>
      </c>
      <c r="C535" s="79">
        <f t="shared" si="32"/>
        <v>131.58687999999998</v>
      </c>
      <c r="D535" s="79">
        <f t="shared" si="35"/>
        <v>5.20845</v>
      </c>
      <c r="E535" s="76">
        <v>5.20845</v>
      </c>
      <c r="F535" s="22">
        <v>0</v>
      </c>
      <c r="G535" s="90">
        <v>0</v>
      </c>
      <c r="H535" s="22">
        <v>0</v>
      </c>
      <c r="I535" s="81"/>
      <c r="J535" s="200">
        <v>136.79532999999998</v>
      </c>
    </row>
    <row r="536" spans="1:10" s="23" customFormat="1" ht="18" customHeight="1" x14ac:dyDescent="0.25">
      <c r="A536" s="74" t="s">
        <v>686</v>
      </c>
      <c r="B536" s="66" t="s">
        <v>62</v>
      </c>
      <c r="C536" s="79">
        <f t="shared" si="32"/>
        <v>1431.0299400000001</v>
      </c>
      <c r="D536" s="79">
        <f t="shared" si="35"/>
        <v>95.84411999999999</v>
      </c>
      <c r="E536" s="76">
        <v>95.84411999999999</v>
      </c>
      <c r="F536" s="22">
        <v>0</v>
      </c>
      <c r="G536" s="90">
        <v>0</v>
      </c>
      <c r="H536" s="22">
        <v>0</v>
      </c>
      <c r="I536" s="81"/>
      <c r="J536" s="200">
        <v>1526.8740600000001</v>
      </c>
    </row>
    <row r="537" spans="1:10" s="23" customFormat="1" ht="18" customHeight="1" x14ac:dyDescent="0.25">
      <c r="A537" s="74" t="s">
        <v>687</v>
      </c>
      <c r="B537" s="66" t="s">
        <v>62</v>
      </c>
      <c r="C537" s="79">
        <f t="shared" si="32"/>
        <v>265.04184000000004</v>
      </c>
      <c r="D537" s="79">
        <f t="shared" si="35"/>
        <v>15.09075</v>
      </c>
      <c r="E537" s="76">
        <v>15.09075</v>
      </c>
      <c r="F537" s="22">
        <v>0</v>
      </c>
      <c r="G537" s="90">
        <v>0</v>
      </c>
      <c r="H537" s="22">
        <v>0</v>
      </c>
      <c r="I537" s="81"/>
      <c r="J537" s="200">
        <v>280.13259000000005</v>
      </c>
    </row>
    <row r="538" spans="1:10" s="23" customFormat="1" ht="18" customHeight="1" x14ac:dyDescent="0.25">
      <c r="A538" s="74" t="s">
        <v>690</v>
      </c>
      <c r="B538" s="66" t="s">
        <v>62</v>
      </c>
      <c r="C538" s="79">
        <f t="shared" si="32"/>
        <v>120.31876</v>
      </c>
      <c r="D538" s="80">
        <v>0</v>
      </c>
      <c r="E538" s="76">
        <v>5.3898000000000001</v>
      </c>
      <c r="F538" s="22">
        <v>0</v>
      </c>
      <c r="G538" s="90">
        <v>0</v>
      </c>
      <c r="H538" s="22">
        <v>0</v>
      </c>
      <c r="I538" s="81"/>
      <c r="J538" s="200">
        <v>125.70855999999999</v>
      </c>
    </row>
    <row r="539" spans="1:10" s="23" customFormat="1" ht="18" customHeight="1" x14ac:dyDescent="0.25">
      <c r="A539" s="74" t="s">
        <v>691</v>
      </c>
      <c r="B539" s="66" t="s">
        <v>62</v>
      </c>
      <c r="C539" s="79">
        <f t="shared" si="32"/>
        <v>95.23715</v>
      </c>
      <c r="D539" s="79">
        <f>E539</f>
        <v>3.05565</v>
      </c>
      <c r="E539" s="76">
        <v>3.05565</v>
      </c>
      <c r="F539" s="22">
        <v>0</v>
      </c>
      <c r="G539" s="90">
        <v>0</v>
      </c>
      <c r="H539" s="22">
        <v>0</v>
      </c>
      <c r="I539" s="81"/>
      <c r="J539" s="200">
        <v>98.2928</v>
      </c>
    </row>
    <row r="540" spans="1:10" s="23" customFormat="1" ht="18" customHeight="1" x14ac:dyDescent="0.25">
      <c r="A540" s="74" t="s">
        <v>3611</v>
      </c>
      <c r="B540" s="66" t="s">
        <v>62</v>
      </c>
      <c r="C540" s="79">
        <f t="shared" si="32"/>
        <v>26.063400000000001</v>
      </c>
      <c r="D540" s="79">
        <f>E540</f>
        <v>1.8427500000000001</v>
      </c>
      <c r="E540" s="76">
        <v>1.8427500000000001</v>
      </c>
      <c r="F540" s="22">
        <v>0</v>
      </c>
      <c r="G540" s="90">
        <v>0</v>
      </c>
      <c r="H540" s="22">
        <v>0</v>
      </c>
      <c r="I540" s="81"/>
      <c r="J540" s="200">
        <v>27.90615</v>
      </c>
    </row>
    <row r="541" spans="1:10" s="23" customFormat="1" ht="18" customHeight="1" x14ac:dyDescent="0.25">
      <c r="A541" s="74" t="s">
        <v>3612</v>
      </c>
      <c r="B541" s="66" t="s">
        <v>62</v>
      </c>
      <c r="C541" s="79">
        <f t="shared" ref="C541:C602" si="36">J541+I541-E541</f>
        <v>378.19857000000002</v>
      </c>
      <c r="D541" s="80">
        <v>0</v>
      </c>
      <c r="E541" s="76">
        <v>3.2928000000000002</v>
      </c>
      <c r="F541" s="22">
        <v>0</v>
      </c>
      <c r="G541" s="90">
        <v>0</v>
      </c>
      <c r="H541" s="22">
        <v>0</v>
      </c>
      <c r="I541" s="81"/>
      <c r="J541" s="200">
        <v>381.49137000000002</v>
      </c>
    </row>
    <row r="542" spans="1:10" s="23" customFormat="1" ht="18" customHeight="1" x14ac:dyDescent="0.25">
      <c r="A542" s="74" t="s">
        <v>692</v>
      </c>
      <c r="B542" s="66" t="s">
        <v>62</v>
      </c>
      <c r="C542" s="79">
        <f t="shared" si="36"/>
        <v>4.4891999999999994</v>
      </c>
      <c r="D542" s="80">
        <v>0</v>
      </c>
      <c r="E542" s="76">
        <v>1</v>
      </c>
      <c r="F542" s="22">
        <v>0</v>
      </c>
      <c r="G542" s="90">
        <v>0</v>
      </c>
      <c r="H542" s="22">
        <v>0</v>
      </c>
      <c r="I542" s="81"/>
      <c r="J542" s="200">
        <v>5.4891999999999994</v>
      </c>
    </row>
    <row r="543" spans="1:10" s="23" customFormat="1" ht="18" customHeight="1" x14ac:dyDescent="0.25">
      <c r="A543" s="74" t="s">
        <v>693</v>
      </c>
      <c r="B543" s="66" t="s">
        <v>62</v>
      </c>
      <c r="C543" s="79">
        <f t="shared" si="36"/>
        <v>163.36314999999999</v>
      </c>
      <c r="D543" s="80">
        <v>0</v>
      </c>
      <c r="E543" s="76">
        <v>14.817200000000001</v>
      </c>
      <c r="F543" s="22">
        <v>0</v>
      </c>
      <c r="G543" s="90">
        <v>0</v>
      </c>
      <c r="H543" s="22">
        <v>0</v>
      </c>
      <c r="I543" s="81"/>
      <c r="J543" s="200">
        <v>178.18035</v>
      </c>
    </row>
    <row r="544" spans="1:10" s="23" customFormat="1" ht="18" customHeight="1" x14ac:dyDescent="0.25">
      <c r="A544" s="74" t="s">
        <v>694</v>
      </c>
      <c r="B544" s="66" t="s">
        <v>62</v>
      </c>
      <c r="C544" s="79">
        <f t="shared" si="36"/>
        <v>120.71064999999999</v>
      </c>
      <c r="D544" s="79">
        <f t="shared" ref="D544:D556" si="37">E544</f>
        <v>8.4653500000000008</v>
      </c>
      <c r="E544" s="76">
        <v>8.4653500000000008</v>
      </c>
      <c r="F544" s="22">
        <v>0</v>
      </c>
      <c r="G544" s="90">
        <v>0</v>
      </c>
      <c r="H544" s="22">
        <v>0</v>
      </c>
      <c r="I544" s="81"/>
      <c r="J544" s="200">
        <v>129.17599999999999</v>
      </c>
    </row>
    <row r="545" spans="1:10" s="23" customFormat="1" ht="18" customHeight="1" x14ac:dyDescent="0.25">
      <c r="A545" s="74" t="s">
        <v>695</v>
      </c>
      <c r="B545" s="66" t="s">
        <v>62</v>
      </c>
      <c r="C545" s="79">
        <f t="shared" si="36"/>
        <v>851.78764999999999</v>
      </c>
      <c r="D545" s="79">
        <f t="shared" si="37"/>
        <v>106.23083</v>
      </c>
      <c r="E545" s="76">
        <v>106.23083</v>
      </c>
      <c r="F545" s="22">
        <v>0</v>
      </c>
      <c r="G545" s="90">
        <v>0</v>
      </c>
      <c r="H545" s="22">
        <v>0</v>
      </c>
      <c r="I545" s="81"/>
      <c r="J545" s="200">
        <v>958.01847999999995</v>
      </c>
    </row>
    <row r="546" spans="1:10" s="23" customFormat="1" ht="18" customHeight="1" x14ac:dyDescent="0.25">
      <c r="A546" s="74" t="s">
        <v>696</v>
      </c>
      <c r="B546" s="66" t="s">
        <v>62</v>
      </c>
      <c r="C546" s="79">
        <f t="shared" si="36"/>
        <v>589.82515999999987</v>
      </c>
      <c r="D546" s="79">
        <f t="shared" si="37"/>
        <v>58.520900000000005</v>
      </c>
      <c r="E546" s="76">
        <v>58.520900000000005</v>
      </c>
      <c r="F546" s="22">
        <v>0</v>
      </c>
      <c r="G546" s="90">
        <v>0</v>
      </c>
      <c r="H546" s="22">
        <v>0</v>
      </c>
      <c r="I546" s="81">
        <v>2742.3</v>
      </c>
      <c r="J546" s="200">
        <f>648.34606-I546</f>
        <v>-2093.9539400000003</v>
      </c>
    </row>
    <row r="547" spans="1:10" s="23" customFormat="1" ht="18" customHeight="1" x14ac:dyDescent="0.25">
      <c r="A547" s="74" t="s">
        <v>697</v>
      </c>
      <c r="B547" s="66" t="s">
        <v>62</v>
      </c>
      <c r="C547" s="79">
        <f t="shared" si="36"/>
        <v>2332.3515200000002</v>
      </c>
      <c r="D547" s="79">
        <f t="shared" si="37"/>
        <v>120.1147</v>
      </c>
      <c r="E547" s="76">
        <v>120.1147</v>
      </c>
      <c r="F547" s="22">
        <v>0</v>
      </c>
      <c r="G547" s="90">
        <v>0</v>
      </c>
      <c r="H547" s="22">
        <v>0</v>
      </c>
      <c r="I547" s="81"/>
      <c r="J547" s="200">
        <v>2452.4662200000002</v>
      </c>
    </row>
    <row r="548" spans="1:10" s="23" customFormat="1" ht="18" customHeight="1" x14ac:dyDescent="0.25">
      <c r="A548" s="74" t="s">
        <v>698</v>
      </c>
      <c r="B548" s="66" t="s">
        <v>62</v>
      </c>
      <c r="C548" s="79">
        <f t="shared" si="36"/>
        <v>243.71014999999997</v>
      </c>
      <c r="D548" s="79">
        <f t="shared" si="37"/>
        <v>8.1256500000000003</v>
      </c>
      <c r="E548" s="76">
        <v>8.1256500000000003</v>
      </c>
      <c r="F548" s="22">
        <v>0</v>
      </c>
      <c r="G548" s="90">
        <v>0</v>
      </c>
      <c r="H548" s="22">
        <v>0</v>
      </c>
      <c r="I548" s="81"/>
      <c r="J548" s="200">
        <v>251.83579999999998</v>
      </c>
    </row>
    <row r="549" spans="1:10" s="23" customFormat="1" ht="18" customHeight="1" x14ac:dyDescent="0.25">
      <c r="A549" s="74" t="s">
        <v>699</v>
      </c>
      <c r="B549" s="66" t="s">
        <v>62</v>
      </c>
      <c r="C549" s="79">
        <f t="shared" si="36"/>
        <v>1239.4825000000001</v>
      </c>
      <c r="D549" s="79">
        <f t="shared" si="37"/>
        <v>72.107100000000003</v>
      </c>
      <c r="E549" s="76">
        <v>72.107100000000003</v>
      </c>
      <c r="F549" s="22">
        <v>0</v>
      </c>
      <c r="G549" s="90">
        <v>0</v>
      </c>
      <c r="H549" s="22">
        <v>0</v>
      </c>
      <c r="I549" s="81"/>
      <c r="J549" s="200">
        <v>1311.5896</v>
      </c>
    </row>
    <row r="550" spans="1:10" s="23" customFormat="1" ht="18" customHeight="1" x14ac:dyDescent="0.25">
      <c r="A550" s="74" t="s">
        <v>700</v>
      </c>
      <c r="B550" s="66" t="s">
        <v>62</v>
      </c>
      <c r="C550" s="79">
        <f t="shared" si="36"/>
        <v>957.75076000000001</v>
      </c>
      <c r="D550" s="79">
        <f t="shared" si="37"/>
        <v>61.3596</v>
      </c>
      <c r="E550" s="76">
        <v>61.3596</v>
      </c>
      <c r="F550" s="22">
        <v>0</v>
      </c>
      <c r="G550" s="90">
        <v>0</v>
      </c>
      <c r="H550" s="22">
        <v>0</v>
      </c>
      <c r="I550" s="81"/>
      <c r="J550" s="200">
        <v>1019.11036</v>
      </c>
    </row>
    <row r="551" spans="1:10" s="23" customFormat="1" ht="18" customHeight="1" x14ac:dyDescent="0.25">
      <c r="A551" s="74" t="s">
        <v>701</v>
      </c>
      <c r="B551" s="66" t="s">
        <v>62</v>
      </c>
      <c r="C551" s="79">
        <f t="shared" si="36"/>
        <v>1286.08698</v>
      </c>
      <c r="D551" s="79">
        <f t="shared" si="37"/>
        <v>61.016580000000005</v>
      </c>
      <c r="E551" s="76">
        <v>61.016580000000005</v>
      </c>
      <c r="F551" s="22">
        <v>0</v>
      </c>
      <c r="G551" s="90">
        <v>0</v>
      </c>
      <c r="H551" s="22">
        <v>0</v>
      </c>
      <c r="I551" s="81"/>
      <c r="J551" s="200">
        <v>1347.10356</v>
      </c>
    </row>
    <row r="552" spans="1:10" s="23" customFormat="1" ht="18" customHeight="1" x14ac:dyDescent="0.25">
      <c r="A552" s="74" t="s">
        <v>702</v>
      </c>
      <c r="B552" s="66" t="s">
        <v>62</v>
      </c>
      <c r="C552" s="79">
        <f t="shared" si="36"/>
        <v>337.9744</v>
      </c>
      <c r="D552" s="79">
        <f t="shared" si="37"/>
        <v>14.710899999999999</v>
      </c>
      <c r="E552" s="76">
        <v>14.710899999999999</v>
      </c>
      <c r="F552" s="22">
        <v>0</v>
      </c>
      <c r="G552" s="90">
        <v>0</v>
      </c>
      <c r="H552" s="22">
        <v>0</v>
      </c>
      <c r="I552" s="81"/>
      <c r="J552" s="200">
        <v>352.68529999999998</v>
      </c>
    </row>
    <row r="553" spans="1:10" s="23" customFormat="1" ht="18" customHeight="1" x14ac:dyDescent="0.25">
      <c r="A553" s="74" t="s">
        <v>703</v>
      </c>
      <c r="B553" s="66" t="s">
        <v>62</v>
      </c>
      <c r="C553" s="79">
        <f t="shared" si="36"/>
        <v>408.43229000000002</v>
      </c>
      <c r="D553" s="79">
        <f t="shared" si="37"/>
        <v>37.91865</v>
      </c>
      <c r="E553" s="76">
        <v>37.91865</v>
      </c>
      <c r="F553" s="22">
        <v>0</v>
      </c>
      <c r="G553" s="90">
        <v>0</v>
      </c>
      <c r="H553" s="22">
        <v>0</v>
      </c>
      <c r="I553" s="81">
        <v>2157.87</v>
      </c>
      <c r="J553" s="200">
        <f>446.35094-I553</f>
        <v>-1711.5190599999999</v>
      </c>
    </row>
    <row r="554" spans="1:10" s="23" customFormat="1" ht="18" customHeight="1" x14ac:dyDescent="0.25">
      <c r="A554" s="74" t="s">
        <v>704</v>
      </c>
      <c r="B554" s="66" t="s">
        <v>62</v>
      </c>
      <c r="C554" s="79">
        <f t="shared" si="36"/>
        <v>856.44451000000004</v>
      </c>
      <c r="D554" s="79">
        <f t="shared" si="37"/>
        <v>56.507400000000004</v>
      </c>
      <c r="E554" s="76">
        <v>56.507400000000004</v>
      </c>
      <c r="F554" s="22">
        <v>0</v>
      </c>
      <c r="G554" s="90">
        <v>0</v>
      </c>
      <c r="H554" s="22">
        <v>0</v>
      </c>
      <c r="I554" s="81"/>
      <c r="J554" s="200">
        <v>912.95191</v>
      </c>
    </row>
    <row r="555" spans="1:10" s="23" customFormat="1" ht="18" customHeight="1" x14ac:dyDescent="0.25">
      <c r="A555" s="74" t="s">
        <v>706</v>
      </c>
      <c r="B555" s="66" t="s">
        <v>62</v>
      </c>
      <c r="C555" s="79">
        <f t="shared" si="36"/>
        <v>1475.7326699999999</v>
      </c>
      <c r="D555" s="79">
        <f t="shared" si="37"/>
        <v>90.507019999999997</v>
      </c>
      <c r="E555" s="76">
        <v>90.507019999999997</v>
      </c>
      <c r="F555" s="22">
        <v>0</v>
      </c>
      <c r="G555" s="90">
        <v>0</v>
      </c>
      <c r="H555" s="22">
        <v>0</v>
      </c>
      <c r="I555" s="81"/>
      <c r="J555" s="200">
        <v>1566.2396899999999</v>
      </c>
    </row>
    <row r="556" spans="1:10" s="23" customFormat="1" ht="18" customHeight="1" x14ac:dyDescent="0.25">
      <c r="A556" s="74" t="s">
        <v>3613</v>
      </c>
      <c r="B556" s="66" t="s">
        <v>62</v>
      </c>
      <c r="C556" s="79">
        <f t="shared" si="36"/>
        <v>394.09541000000002</v>
      </c>
      <c r="D556" s="79">
        <f t="shared" si="37"/>
        <v>66.28155000000001</v>
      </c>
      <c r="E556" s="76">
        <v>66.28155000000001</v>
      </c>
      <c r="F556" s="22">
        <v>0</v>
      </c>
      <c r="G556" s="90">
        <v>0</v>
      </c>
      <c r="H556" s="22">
        <v>0</v>
      </c>
      <c r="I556" s="81"/>
      <c r="J556" s="200">
        <v>460.37696</v>
      </c>
    </row>
    <row r="557" spans="1:10" s="23" customFormat="1" ht="18" customHeight="1" x14ac:dyDescent="0.25">
      <c r="A557" s="74" t="s">
        <v>3614</v>
      </c>
      <c r="B557" s="66" t="s">
        <v>62</v>
      </c>
      <c r="C557" s="79">
        <f t="shared" si="36"/>
        <v>1020.8748400000001</v>
      </c>
      <c r="D557" s="80">
        <v>0</v>
      </c>
      <c r="E557" s="76">
        <v>46.218000000000004</v>
      </c>
      <c r="F557" s="22">
        <v>0</v>
      </c>
      <c r="G557" s="90">
        <v>0</v>
      </c>
      <c r="H557" s="22">
        <v>0</v>
      </c>
      <c r="I557" s="81">
        <v>720</v>
      </c>
      <c r="J557" s="200">
        <v>347.09284000000002</v>
      </c>
    </row>
    <row r="558" spans="1:10" s="23" customFormat="1" ht="18" customHeight="1" x14ac:dyDescent="0.25">
      <c r="A558" s="74" t="s">
        <v>3615</v>
      </c>
      <c r="B558" s="66" t="s">
        <v>62</v>
      </c>
      <c r="C558" s="79">
        <f t="shared" si="36"/>
        <v>1074.74155</v>
      </c>
      <c r="D558" s="79">
        <f t="shared" ref="D558:D563" si="38">E558</f>
        <v>87.18535</v>
      </c>
      <c r="E558" s="76">
        <v>87.18535</v>
      </c>
      <c r="F558" s="22">
        <v>0</v>
      </c>
      <c r="G558" s="90">
        <v>0</v>
      </c>
      <c r="H558" s="22">
        <v>0</v>
      </c>
      <c r="I558" s="81">
        <v>1020.42</v>
      </c>
      <c r="J558" s="200">
        <v>141.5069</v>
      </c>
    </row>
    <row r="559" spans="1:10" s="23" customFormat="1" ht="18" customHeight="1" x14ac:dyDescent="0.25">
      <c r="A559" s="74" t="s">
        <v>707</v>
      </c>
      <c r="B559" s="66" t="s">
        <v>62</v>
      </c>
      <c r="C559" s="79">
        <f t="shared" si="36"/>
        <v>1213.68093</v>
      </c>
      <c r="D559" s="79">
        <f t="shared" si="38"/>
        <v>57.353099999999998</v>
      </c>
      <c r="E559" s="76">
        <v>57.353099999999998</v>
      </c>
      <c r="F559" s="22">
        <v>0</v>
      </c>
      <c r="G559" s="90">
        <v>0</v>
      </c>
      <c r="H559" s="22">
        <v>0</v>
      </c>
      <c r="I559" s="81"/>
      <c r="J559" s="200">
        <v>1271.03403</v>
      </c>
    </row>
    <row r="560" spans="1:10" s="23" customFormat="1" ht="18" customHeight="1" x14ac:dyDescent="0.25">
      <c r="A560" s="74" t="s">
        <v>708</v>
      </c>
      <c r="B560" s="66" t="s">
        <v>62</v>
      </c>
      <c r="C560" s="79">
        <f t="shared" si="36"/>
        <v>816.92811000000006</v>
      </c>
      <c r="D560" s="79">
        <f t="shared" si="38"/>
        <v>76.3292</v>
      </c>
      <c r="E560" s="76">
        <v>76.3292</v>
      </c>
      <c r="F560" s="22">
        <v>0</v>
      </c>
      <c r="G560" s="90">
        <v>0</v>
      </c>
      <c r="H560" s="22">
        <v>0</v>
      </c>
      <c r="I560" s="81"/>
      <c r="J560" s="200">
        <v>893.25731000000007</v>
      </c>
    </row>
    <row r="561" spans="1:10" s="23" customFormat="1" ht="18" customHeight="1" x14ac:dyDescent="0.25">
      <c r="A561" s="74" t="s">
        <v>709</v>
      </c>
      <c r="B561" s="66" t="s">
        <v>62</v>
      </c>
      <c r="C561" s="79">
        <f t="shared" si="36"/>
        <v>1023.7750600000001</v>
      </c>
      <c r="D561" s="79">
        <f t="shared" si="38"/>
        <v>89.544800000000009</v>
      </c>
      <c r="E561" s="76">
        <v>89.544800000000009</v>
      </c>
      <c r="F561" s="22">
        <v>0</v>
      </c>
      <c r="G561" s="90">
        <v>0</v>
      </c>
      <c r="H561" s="22">
        <v>0</v>
      </c>
      <c r="I561" s="81"/>
      <c r="J561" s="200">
        <v>1113.3198600000001</v>
      </c>
    </row>
    <row r="562" spans="1:10" s="23" customFormat="1" ht="18" customHeight="1" x14ac:dyDescent="0.25">
      <c r="A562" s="74" t="s">
        <v>710</v>
      </c>
      <c r="B562" s="66" t="s">
        <v>62</v>
      </c>
      <c r="C562" s="79">
        <f t="shared" si="36"/>
        <v>1731.02838</v>
      </c>
      <c r="D562" s="79">
        <f t="shared" si="38"/>
        <v>101.22930000000001</v>
      </c>
      <c r="E562" s="76">
        <v>101.22930000000001</v>
      </c>
      <c r="F562" s="22">
        <v>0</v>
      </c>
      <c r="G562" s="90">
        <v>0</v>
      </c>
      <c r="H562" s="22">
        <v>0</v>
      </c>
      <c r="I562" s="81"/>
      <c r="J562" s="200">
        <v>1832.2576799999999</v>
      </c>
    </row>
    <row r="563" spans="1:10" s="23" customFormat="1" ht="18" customHeight="1" x14ac:dyDescent="0.25">
      <c r="A563" s="74" t="s">
        <v>711</v>
      </c>
      <c r="B563" s="66" t="s">
        <v>62</v>
      </c>
      <c r="C563" s="79">
        <f t="shared" si="36"/>
        <v>858.42354999999998</v>
      </c>
      <c r="D563" s="79">
        <f t="shared" si="38"/>
        <v>71.365750000000006</v>
      </c>
      <c r="E563" s="76">
        <v>71.365750000000006</v>
      </c>
      <c r="F563" s="22">
        <v>0</v>
      </c>
      <c r="G563" s="90">
        <v>0</v>
      </c>
      <c r="H563" s="22">
        <v>0</v>
      </c>
      <c r="I563" s="81">
        <v>1828.76</v>
      </c>
      <c r="J563" s="200">
        <f>929.7893-I563</f>
        <v>-898.97069999999997</v>
      </c>
    </row>
    <row r="564" spans="1:10" s="23" customFormat="1" ht="18" customHeight="1" x14ac:dyDescent="0.25">
      <c r="A564" s="74" t="s">
        <v>712</v>
      </c>
      <c r="B564" s="66" t="s">
        <v>62</v>
      </c>
      <c r="C564" s="79">
        <f t="shared" si="36"/>
        <v>731.03367000000003</v>
      </c>
      <c r="D564" s="80">
        <v>0</v>
      </c>
      <c r="E564" s="76">
        <v>29.1601</v>
      </c>
      <c r="F564" s="22">
        <v>0</v>
      </c>
      <c r="G564" s="90">
        <v>0</v>
      </c>
      <c r="H564" s="22">
        <v>0</v>
      </c>
      <c r="I564" s="81"/>
      <c r="J564" s="200">
        <v>760.19376999999997</v>
      </c>
    </row>
    <row r="565" spans="1:10" s="23" customFormat="1" ht="18" customHeight="1" x14ac:dyDescent="0.25">
      <c r="A565" s="74" t="s">
        <v>713</v>
      </c>
      <c r="B565" s="66" t="s">
        <v>62</v>
      </c>
      <c r="C565" s="79">
        <f t="shared" si="36"/>
        <v>868.24266</v>
      </c>
      <c r="D565" s="79">
        <f>E565</f>
        <v>50.007300000000001</v>
      </c>
      <c r="E565" s="76">
        <v>50.007300000000001</v>
      </c>
      <c r="F565" s="22">
        <v>0</v>
      </c>
      <c r="G565" s="90">
        <v>0</v>
      </c>
      <c r="H565" s="22">
        <v>0</v>
      </c>
      <c r="I565" s="81"/>
      <c r="J565" s="200">
        <v>918.24995999999999</v>
      </c>
    </row>
    <row r="566" spans="1:10" s="23" customFormat="1" ht="18" customHeight="1" x14ac:dyDescent="0.25">
      <c r="A566" s="74" t="s">
        <v>714</v>
      </c>
      <c r="B566" s="66" t="s">
        <v>62</v>
      </c>
      <c r="C566" s="79">
        <f t="shared" si="36"/>
        <v>735.11470000000008</v>
      </c>
      <c r="D566" s="79">
        <f>E566</f>
        <v>68.547200000000004</v>
      </c>
      <c r="E566" s="76">
        <v>68.547200000000004</v>
      </c>
      <c r="F566" s="22">
        <v>0</v>
      </c>
      <c r="G566" s="90">
        <v>0</v>
      </c>
      <c r="H566" s="22">
        <v>0</v>
      </c>
      <c r="I566" s="81"/>
      <c r="J566" s="200">
        <v>803.66190000000006</v>
      </c>
    </row>
    <row r="567" spans="1:10" s="23" customFormat="1" ht="18" customHeight="1" x14ac:dyDescent="0.25">
      <c r="A567" s="74" t="s">
        <v>715</v>
      </c>
      <c r="B567" s="66" t="s">
        <v>62</v>
      </c>
      <c r="C567" s="79">
        <f t="shared" si="36"/>
        <v>588.71190000000001</v>
      </c>
      <c r="D567" s="80">
        <v>0</v>
      </c>
      <c r="E567" s="76">
        <v>27.129549999999998</v>
      </c>
      <c r="F567" s="22">
        <v>0</v>
      </c>
      <c r="G567" s="90">
        <v>0</v>
      </c>
      <c r="H567" s="22">
        <v>0</v>
      </c>
      <c r="I567" s="81"/>
      <c r="J567" s="200">
        <v>615.84145000000001</v>
      </c>
    </row>
    <row r="568" spans="1:10" s="23" customFormat="1" ht="18" customHeight="1" x14ac:dyDescent="0.25">
      <c r="A568" s="74" t="s">
        <v>716</v>
      </c>
      <c r="B568" s="66" t="s">
        <v>62</v>
      </c>
      <c r="C568" s="79">
        <f t="shared" si="36"/>
        <v>964.73463000000004</v>
      </c>
      <c r="D568" s="79">
        <f>E568</f>
        <v>54.569420000000001</v>
      </c>
      <c r="E568" s="76">
        <v>54.569420000000001</v>
      </c>
      <c r="F568" s="22">
        <v>0</v>
      </c>
      <c r="G568" s="90">
        <v>0</v>
      </c>
      <c r="H568" s="22">
        <v>0</v>
      </c>
      <c r="I568" s="81"/>
      <c r="J568" s="200">
        <v>1019.3040500000001</v>
      </c>
    </row>
    <row r="569" spans="1:10" s="23" customFormat="1" ht="18" customHeight="1" x14ac:dyDescent="0.25">
      <c r="A569" s="74" t="s">
        <v>717</v>
      </c>
      <c r="B569" s="66" t="s">
        <v>62</v>
      </c>
      <c r="C569" s="79">
        <f t="shared" si="36"/>
        <v>632.19844999999998</v>
      </c>
      <c r="D569" s="79">
        <f>E569</f>
        <v>30.896039999999999</v>
      </c>
      <c r="E569" s="76">
        <v>30.896039999999999</v>
      </c>
      <c r="F569" s="22">
        <v>0</v>
      </c>
      <c r="G569" s="90">
        <v>0</v>
      </c>
      <c r="H569" s="22">
        <v>0</v>
      </c>
      <c r="I569" s="81"/>
      <c r="J569" s="200">
        <v>663.09448999999995</v>
      </c>
    </row>
    <row r="570" spans="1:10" s="23" customFormat="1" ht="18" customHeight="1" x14ac:dyDescent="0.25">
      <c r="A570" s="74" t="s">
        <v>718</v>
      </c>
      <c r="B570" s="66" t="s">
        <v>62</v>
      </c>
      <c r="C570" s="79">
        <f t="shared" si="36"/>
        <v>950.79169999999999</v>
      </c>
      <c r="D570" s="79">
        <f>E570</f>
        <v>57.924599999999998</v>
      </c>
      <c r="E570" s="76">
        <v>57.924599999999998</v>
      </c>
      <c r="F570" s="22">
        <v>0</v>
      </c>
      <c r="G570" s="90">
        <v>0</v>
      </c>
      <c r="H570" s="22">
        <v>0</v>
      </c>
      <c r="I570" s="81"/>
      <c r="J570" s="200">
        <v>1008.7163</v>
      </c>
    </row>
    <row r="571" spans="1:10" s="23" customFormat="1" ht="18" customHeight="1" x14ac:dyDescent="0.25">
      <c r="A571" s="74" t="s">
        <v>719</v>
      </c>
      <c r="B571" s="66" t="s">
        <v>62</v>
      </c>
      <c r="C571" s="79">
        <f t="shared" si="36"/>
        <v>4060.2054499999995</v>
      </c>
      <c r="D571" s="79">
        <f>E571</f>
        <v>201.19739999999999</v>
      </c>
      <c r="E571" s="76">
        <v>201.19739999999999</v>
      </c>
      <c r="F571" s="22">
        <v>0</v>
      </c>
      <c r="G571" s="90">
        <v>0</v>
      </c>
      <c r="H571" s="22">
        <v>0</v>
      </c>
      <c r="I571" s="81"/>
      <c r="J571" s="200">
        <v>4261.4028499999995</v>
      </c>
    </row>
    <row r="572" spans="1:10" s="23" customFormat="1" ht="18" customHeight="1" x14ac:dyDescent="0.25">
      <c r="A572" s="74" t="s">
        <v>720</v>
      </c>
      <c r="B572" s="66" t="s">
        <v>62</v>
      </c>
      <c r="C572" s="79">
        <f t="shared" si="36"/>
        <v>1037.2998499999999</v>
      </c>
      <c r="D572" s="80">
        <v>0</v>
      </c>
      <c r="E572" s="76">
        <v>57.781599999999997</v>
      </c>
      <c r="F572" s="22">
        <v>0</v>
      </c>
      <c r="G572" s="90">
        <v>0</v>
      </c>
      <c r="H572" s="22">
        <v>0</v>
      </c>
      <c r="I572" s="81"/>
      <c r="J572" s="200">
        <v>1095.0814499999999</v>
      </c>
    </row>
    <row r="573" spans="1:10" s="23" customFormat="1" ht="18" customHeight="1" x14ac:dyDescent="0.25">
      <c r="A573" s="74" t="s">
        <v>721</v>
      </c>
      <c r="B573" s="66" t="s">
        <v>62</v>
      </c>
      <c r="C573" s="79">
        <f t="shared" si="36"/>
        <v>968.92845000000011</v>
      </c>
      <c r="D573" s="79">
        <f t="shared" ref="D573:D579" si="39">E573</f>
        <v>75.838999999999999</v>
      </c>
      <c r="E573" s="76">
        <v>75.838999999999999</v>
      </c>
      <c r="F573" s="22">
        <v>0</v>
      </c>
      <c r="G573" s="90">
        <v>0</v>
      </c>
      <c r="H573" s="22">
        <v>0</v>
      </c>
      <c r="I573" s="81"/>
      <c r="J573" s="200">
        <v>1044.7674500000001</v>
      </c>
    </row>
    <row r="574" spans="1:10" s="23" customFormat="1" ht="18" customHeight="1" x14ac:dyDescent="0.25">
      <c r="A574" s="74" t="s">
        <v>722</v>
      </c>
      <c r="B574" s="66" t="s">
        <v>62</v>
      </c>
      <c r="C574" s="79">
        <f t="shared" si="36"/>
        <v>1034.9527500000002</v>
      </c>
      <c r="D574" s="79">
        <f t="shared" si="39"/>
        <v>54.313600000000001</v>
      </c>
      <c r="E574" s="76">
        <v>54.313600000000001</v>
      </c>
      <c r="F574" s="22">
        <v>0</v>
      </c>
      <c r="G574" s="90">
        <v>0</v>
      </c>
      <c r="H574" s="22">
        <v>0</v>
      </c>
      <c r="I574" s="81"/>
      <c r="J574" s="200">
        <v>1089.2663500000001</v>
      </c>
    </row>
    <row r="575" spans="1:10" s="23" customFormat="1" ht="18" customHeight="1" x14ac:dyDescent="0.25">
      <c r="A575" s="74" t="s">
        <v>723</v>
      </c>
      <c r="B575" s="66" t="s">
        <v>62</v>
      </c>
      <c r="C575" s="79">
        <f t="shared" si="36"/>
        <v>459.48539999999997</v>
      </c>
      <c r="D575" s="79">
        <f t="shared" si="39"/>
        <v>50.233199999999997</v>
      </c>
      <c r="E575" s="76">
        <v>50.233199999999997</v>
      </c>
      <c r="F575" s="22">
        <v>0</v>
      </c>
      <c r="G575" s="90">
        <v>0</v>
      </c>
      <c r="H575" s="22">
        <v>0</v>
      </c>
      <c r="I575" s="81"/>
      <c r="J575" s="200">
        <v>509.71859999999998</v>
      </c>
    </row>
    <row r="576" spans="1:10" s="23" customFormat="1" ht="18" customHeight="1" x14ac:dyDescent="0.25">
      <c r="A576" s="74" t="s">
        <v>724</v>
      </c>
      <c r="B576" s="66" t="s">
        <v>62</v>
      </c>
      <c r="C576" s="79">
        <f t="shared" si="36"/>
        <v>1734.9259999999999</v>
      </c>
      <c r="D576" s="79">
        <f t="shared" si="39"/>
        <v>96.203440000000001</v>
      </c>
      <c r="E576" s="76">
        <v>96.203440000000001</v>
      </c>
      <c r="F576" s="22">
        <v>0</v>
      </c>
      <c r="G576" s="90">
        <v>0</v>
      </c>
      <c r="H576" s="22">
        <v>0</v>
      </c>
      <c r="I576" s="81"/>
      <c r="J576" s="200">
        <v>1831.1294399999999</v>
      </c>
    </row>
    <row r="577" spans="1:10" s="23" customFormat="1" ht="18" customHeight="1" x14ac:dyDescent="0.25">
      <c r="A577" s="74" t="s">
        <v>3616</v>
      </c>
      <c r="B577" s="66" t="s">
        <v>62</v>
      </c>
      <c r="C577" s="79">
        <f t="shared" si="36"/>
        <v>701.15868</v>
      </c>
      <c r="D577" s="79">
        <f t="shared" si="39"/>
        <v>48.789099999999998</v>
      </c>
      <c r="E577" s="76">
        <v>48.789099999999998</v>
      </c>
      <c r="F577" s="22">
        <v>0</v>
      </c>
      <c r="G577" s="90">
        <v>0</v>
      </c>
      <c r="H577" s="22">
        <v>0</v>
      </c>
      <c r="I577" s="81"/>
      <c r="J577" s="200">
        <v>749.94777999999997</v>
      </c>
    </row>
    <row r="578" spans="1:10" s="23" customFormat="1" ht="18" customHeight="1" x14ac:dyDescent="0.25">
      <c r="A578" s="74" t="s">
        <v>725</v>
      </c>
      <c r="B578" s="66" t="s">
        <v>62</v>
      </c>
      <c r="C578" s="79">
        <f t="shared" si="36"/>
        <v>2202.4614499999998</v>
      </c>
      <c r="D578" s="79">
        <f t="shared" si="39"/>
        <v>133.73444000000001</v>
      </c>
      <c r="E578" s="76">
        <v>133.73444000000001</v>
      </c>
      <c r="F578" s="22">
        <v>0</v>
      </c>
      <c r="G578" s="90">
        <v>0</v>
      </c>
      <c r="H578" s="22">
        <v>0</v>
      </c>
      <c r="I578" s="81"/>
      <c r="J578" s="200">
        <v>2336.19589</v>
      </c>
    </row>
    <row r="579" spans="1:10" s="23" customFormat="1" ht="18" customHeight="1" x14ac:dyDescent="0.25">
      <c r="A579" s="74" t="s">
        <v>726</v>
      </c>
      <c r="B579" s="66" t="s">
        <v>62</v>
      </c>
      <c r="C579" s="79">
        <f t="shared" si="36"/>
        <v>4117.8706299999994</v>
      </c>
      <c r="D579" s="79">
        <f t="shared" si="39"/>
        <v>204.05212</v>
      </c>
      <c r="E579" s="76">
        <v>204.05212</v>
      </c>
      <c r="F579" s="22">
        <v>0</v>
      </c>
      <c r="G579" s="90">
        <v>0</v>
      </c>
      <c r="H579" s="22">
        <v>0</v>
      </c>
      <c r="I579" s="81"/>
      <c r="J579" s="200">
        <v>4321.9227499999997</v>
      </c>
    </row>
    <row r="580" spans="1:10" s="23" customFormat="1" ht="18" customHeight="1" x14ac:dyDescent="0.25">
      <c r="A580" s="74" t="s">
        <v>727</v>
      </c>
      <c r="B580" s="66" t="s">
        <v>62</v>
      </c>
      <c r="C580" s="79">
        <f t="shared" si="36"/>
        <v>3354.99964</v>
      </c>
      <c r="D580" s="80">
        <v>0</v>
      </c>
      <c r="E580" s="76">
        <v>199.98939999999999</v>
      </c>
      <c r="F580" s="22">
        <v>0</v>
      </c>
      <c r="G580" s="90">
        <v>0</v>
      </c>
      <c r="H580" s="22">
        <v>0</v>
      </c>
      <c r="I580" s="81"/>
      <c r="J580" s="200">
        <v>3554.9890399999999</v>
      </c>
    </row>
    <row r="581" spans="1:10" s="23" customFormat="1" ht="18" customHeight="1" x14ac:dyDescent="0.25">
      <c r="A581" s="74" t="s">
        <v>3617</v>
      </c>
      <c r="B581" s="66" t="s">
        <v>62</v>
      </c>
      <c r="C581" s="79">
        <f t="shared" si="36"/>
        <v>1780.2419399999999</v>
      </c>
      <c r="D581" s="79">
        <f t="shared" ref="D581:D587" si="40">E581</f>
        <v>76.020150000000001</v>
      </c>
      <c r="E581" s="76">
        <v>76.020150000000001</v>
      </c>
      <c r="F581" s="22">
        <v>0</v>
      </c>
      <c r="G581" s="90">
        <v>0</v>
      </c>
      <c r="H581" s="22">
        <v>0</v>
      </c>
      <c r="I581" s="81"/>
      <c r="J581" s="200">
        <v>1856.2620899999999</v>
      </c>
    </row>
    <row r="582" spans="1:10" s="23" customFormat="1" ht="18" customHeight="1" x14ac:dyDescent="0.25">
      <c r="A582" s="74" t="s">
        <v>3618</v>
      </c>
      <c r="B582" s="66" t="s">
        <v>62</v>
      </c>
      <c r="C582" s="79">
        <f t="shared" si="36"/>
        <v>1073.01568</v>
      </c>
      <c r="D582" s="79">
        <f t="shared" si="40"/>
        <v>50.804699999999997</v>
      </c>
      <c r="E582" s="76">
        <v>50.804699999999997</v>
      </c>
      <c r="F582" s="22">
        <v>0</v>
      </c>
      <c r="G582" s="90">
        <v>0</v>
      </c>
      <c r="H582" s="22">
        <v>0</v>
      </c>
      <c r="I582" s="81"/>
      <c r="J582" s="200">
        <v>1123.8203799999999</v>
      </c>
    </row>
    <row r="583" spans="1:10" s="23" customFormat="1" ht="18" customHeight="1" x14ac:dyDescent="0.25">
      <c r="A583" s="74" t="s">
        <v>3619</v>
      </c>
      <c r="B583" s="66" t="s">
        <v>62</v>
      </c>
      <c r="C583" s="79">
        <f t="shared" si="36"/>
        <v>1958.1419899999999</v>
      </c>
      <c r="D583" s="79">
        <f t="shared" si="40"/>
        <v>65.457760000000007</v>
      </c>
      <c r="E583" s="76">
        <v>65.457760000000007</v>
      </c>
      <c r="F583" s="22">
        <v>0</v>
      </c>
      <c r="G583" s="90">
        <v>0</v>
      </c>
      <c r="H583" s="22">
        <v>0</v>
      </c>
      <c r="I583" s="81">
        <f>754.68+718.07</f>
        <v>1472.75</v>
      </c>
      <c r="J583" s="200">
        <v>550.84974999999997</v>
      </c>
    </row>
    <row r="584" spans="1:10" s="23" customFormat="1" ht="18" customHeight="1" x14ac:dyDescent="0.25">
      <c r="A584" s="74" t="s">
        <v>728</v>
      </c>
      <c r="B584" s="66" t="s">
        <v>62</v>
      </c>
      <c r="C584" s="79">
        <f t="shared" si="36"/>
        <v>645.0996899999999</v>
      </c>
      <c r="D584" s="79">
        <f t="shared" si="40"/>
        <v>87.100499999999997</v>
      </c>
      <c r="E584" s="76">
        <v>87.100499999999997</v>
      </c>
      <c r="F584" s="22">
        <v>0</v>
      </c>
      <c r="G584" s="90">
        <v>0</v>
      </c>
      <c r="H584" s="22">
        <v>0</v>
      </c>
      <c r="I584" s="81"/>
      <c r="J584" s="200">
        <v>732.20018999999991</v>
      </c>
    </row>
    <row r="585" spans="1:10" s="23" customFormat="1" ht="18" customHeight="1" x14ac:dyDescent="0.25">
      <c r="A585" s="74" t="s">
        <v>729</v>
      </c>
      <c r="B585" s="66" t="s">
        <v>62</v>
      </c>
      <c r="C585" s="79">
        <f t="shared" si="36"/>
        <v>623.18941000000007</v>
      </c>
      <c r="D585" s="79">
        <f t="shared" si="40"/>
        <v>35.078099999999999</v>
      </c>
      <c r="E585" s="76">
        <v>35.078099999999999</v>
      </c>
      <c r="F585" s="22">
        <v>0</v>
      </c>
      <c r="G585" s="90">
        <v>0</v>
      </c>
      <c r="H585" s="22">
        <v>0</v>
      </c>
      <c r="I585" s="81"/>
      <c r="J585" s="200">
        <v>658.26751000000002</v>
      </c>
    </row>
    <row r="586" spans="1:10" s="23" customFormat="1" ht="18" customHeight="1" x14ac:dyDescent="0.25">
      <c r="A586" s="74" t="s">
        <v>3620</v>
      </c>
      <c r="B586" s="66" t="s">
        <v>62</v>
      </c>
      <c r="C586" s="79">
        <f t="shared" si="36"/>
        <v>352.67995000000002</v>
      </c>
      <c r="D586" s="79">
        <f t="shared" si="40"/>
        <v>63.360339999999994</v>
      </c>
      <c r="E586" s="76">
        <v>63.360339999999994</v>
      </c>
      <c r="F586" s="22">
        <v>0</v>
      </c>
      <c r="G586" s="90">
        <v>0</v>
      </c>
      <c r="H586" s="22">
        <v>0</v>
      </c>
      <c r="I586" s="81"/>
      <c r="J586" s="200">
        <v>416.04029000000003</v>
      </c>
    </row>
    <row r="587" spans="1:10" s="23" customFormat="1" ht="18" customHeight="1" x14ac:dyDescent="0.25">
      <c r="A587" s="74" t="s">
        <v>730</v>
      </c>
      <c r="B587" s="66" t="s">
        <v>62</v>
      </c>
      <c r="C587" s="79">
        <f t="shared" si="36"/>
        <v>1630.57323</v>
      </c>
      <c r="D587" s="79">
        <f t="shared" si="40"/>
        <v>82.262799999999999</v>
      </c>
      <c r="E587" s="76">
        <v>82.262799999999999</v>
      </c>
      <c r="F587" s="22">
        <v>0</v>
      </c>
      <c r="G587" s="90">
        <v>0</v>
      </c>
      <c r="H587" s="22">
        <v>0</v>
      </c>
      <c r="I587" s="81"/>
      <c r="J587" s="200">
        <v>1712.8360299999999</v>
      </c>
    </row>
    <row r="588" spans="1:10" s="23" customFormat="1" ht="18" customHeight="1" x14ac:dyDescent="0.25">
      <c r="A588" s="74" t="s">
        <v>731</v>
      </c>
      <c r="B588" s="66" t="s">
        <v>62</v>
      </c>
      <c r="C588" s="79">
        <f t="shared" si="36"/>
        <v>1.6080000000000001</v>
      </c>
      <c r="D588" s="80">
        <v>0</v>
      </c>
      <c r="E588" s="76">
        <v>0</v>
      </c>
      <c r="F588" s="22">
        <v>0</v>
      </c>
      <c r="G588" s="90">
        <v>0</v>
      </c>
      <c r="H588" s="22">
        <v>0</v>
      </c>
      <c r="I588" s="81"/>
      <c r="J588" s="200">
        <v>1.6080000000000001</v>
      </c>
    </row>
    <row r="589" spans="1:10" s="23" customFormat="1" ht="18" customHeight="1" x14ac:dyDescent="0.25">
      <c r="A589" s="74" t="s">
        <v>3621</v>
      </c>
      <c r="B589" s="66" t="s">
        <v>62</v>
      </c>
      <c r="C589" s="79">
        <f t="shared" si="36"/>
        <v>813.89511000000005</v>
      </c>
      <c r="D589" s="80">
        <v>0</v>
      </c>
      <c r="E589" s="76">
        <v>28.57075</v>
      </c>
      <c r="F589" s="22">
        <v>0</v>
      </c>
      <c r="G589" s="90">
        <v>0</v>
      </c>
      <c r="H589" s="22">
        <v>0</v>
      </c>
      <c r="I589" s="81"/>
      <c r="J589" s="200">
        <v>842.46586000000002</v>
      </c>
    </row>
    <row r="590" spans="1:10" s="23" customFormat="1" ht="18" customHeight="1" x14ac:dyDescent="0.25">
      <c r="A590" s="74" t="s">
        <v>3622</v>
      </c>
      <c r="B590" s="66" t="s">
        <v>62</v>
      </c>
      <c r="C590" s="79">
        <f t="shared" si="36"/>
        <v>104.98535000000001</v>
      </c>
      <c r="D590" s="79">
        <f>E590</f>
        <v>0</v>
      </c>
      <c r="E590" s="76">
        <v>0</v>
      </c>
      <c r="F590" s="22">
        <v>0</v>
      </c>
      <c r="G590" s="90">
        <v>0</v>
      </c>
      <c r="H590" s="22">
        <v>0</v>
      </c>
      <c r="I590" s="81"/>
      <c r="J590" s="200">
        <v>104.98535000000001</v>
      </c>
    </row>
    <row r="591" spans="1:10" s="23" customFormat="1" ht="18" customHeight="1" x14ac:dyDescent="0.25">
      <c r="A591" s="74" t="s">
        <v>732</v>
      </c>
      <c r="B591" s="66" t="s">
        <v>62</v>
      </c>
      <c r="C591" s="79">
        <f t="shared" si="36"/>
        <v>44.823049999999995</v>
      </c>
      <c r="D591" s="79">
        <f>E591</f>
        <v>5.7973500000000007</v>
      </c>
      <c r="E591" s="76">
        <v>5.7973500000000007</v>
      </c>
      <c r="F591" s="22">
        <v>0</v>
      </c>
      <c r="G591" s="90">
        <v>0</v>
      </c>
      <c r="H591" s="22">
        <v>0</v>
      </c>
      <c r="I591" s="81"/>
      <c r="J591" s="78">
        <v>50.620399999999997</v>
      </c>
    </row>
    <row r="592" spans="1:10" s="23" customFormat="1" ht="18" customHeight="1" x14ac:dyDescent="0.25">
      <c r="A592" s="74" t="s">
        <v>733</v>
      </c>
      <c r="B592" s="66" t="s">
        <v>62</v>
      </c>
      <c r="C592" s="79">
        <f t="shared" si="36"/>
        <v>96.430449999999993</v>
      </c>
      <c r="D592" s="79">
        <f>E592</f>
        <v>8.5548999999999999</v>
      </c>
      <c r="E592" s="76">
        <v>8.5548999999999999</v>
      </c>
      <c r="F592" s="22">
        <v>0</v>
      </c>
      <c r="G592" s="90">
        <v>0</v>
      </c>
      <c r="H592" s="22">
        <v>0</v>
      </c>
      <c r="I592" s="81"/>
      <c r="J592" s="78">
        <v>104.98535</v>
      </c>
    </row>
    <row r="593" spans="1:10" s="23" customFormat="1" ht="18" customHeight="1" x14ac:dyDescent="0.25">
      <c r="A593" s="74" t="s">
        <v>735</v>
      </c>
      <c r="B593" s="66" t="s">
        <v>62</v>
      </c>
      <c r="C593" s="79">
        <f t="shared" si="36"/>
        <v>37.150799999999997</v>
      </c>
      <c r="D593" s="79">
        <f>E593</f>
        <v>0.41144999999999998</v>
      </c>
      <c r="E593" s="76">
        <v>0.41144999999999998</v>
      </c>
      <c r="F593" s="22">
        <v>0</v>
      </c>
      <c r="G593" s="90">
        <v>0</v>
      </c>
      <c r="H593" s="22">
        <v>0</v>
      </c>
      <c r="I593" s="81"/>
      <c r="J593" s="200">
        <v>37.562249999999999</v>
      </c>
    </row>
    <row r="594" spans="1:10" s="23" customFormat="1" ht="18" customHeight="1" x14ac:dyDescent="0.25">
      <c r="A594" s="74" t="s">
        <v>736</v>
      </c>
      <c r="B594" s="66" t="s">
        <v>62</v>
      </c>
      <c r="C594" s="79">
        <f t="shared" si="36"/>
        <v>104.21253999999999</v>
      </c>
      <c r="D594" s="80">
        <v>0</v>
      </c>
      <c r="E594" s="76">
        <v>4.7825500000000005</v>
      </c>
      <c r="F594" s="22">
        <v>0</v>
      </c>
      <c r="G594" s="90">
        <v>0</v>
      </c>
      <c r="H594" s="22">
        <v>0</v>
      </c>
      <c r="I594" s="81"/>
      <c r="J594" s="200">
        <v>108.99508999999999</v>
      </c>
    </row>
    <row r="595" spans="1:10" s="23" customFormat="1" ht="18" customHeight="1" x14ac:dyDescent="0.25">
      <c r="A595" s="74" t="s">
        <v>738</v>
      </c>
      <c r="B595" s="66" t="s">
        <v>62</v>
      </c>
      <c r="C595" s="79">
        <f t="shared" si="36"/>
        <v>478.68149999999997</v>
      </c>
      <c r="D595" s="79">
        <f>E595</f>
        <v>23.4543</v>
      </c>
      <c r="E595" s="76">
        <v>23.4543</v>
      </c>
      <c r="F595" s="22">
        <v>0</v>
      </c>
      <c r="G595" s="90">
        <v>0</v>
      </c>
      <c r="H595" s="22">
        <v>0</v>
      </c>
      <c r="I595" s="81"/>
      <c r="J595" s="200">
        <v>502.13579999999996</v>
      </c>
    </row>
    <row r="596" spans="1:10" s="23" customFormat="1" ht="18" customHeight="1" x14ac:dyDescent="0.25">
      <c r="A596" s="74" t="s">
        <v>739</v>
      </c>
      <c r="B596" s="66" t="s">
        <v>62</v>
      </c>
      <c r="C596" s="79">
        <f t="shared" si="36"/>
        <v>486.24817000000002</v>
      </c>
      <c r="D596" s="80">
        <v>0</v>
      </c>
      <c r="E596" s="76">
        <v>25.169150000000002</v>
      </c>
      <c r="F596" s="22">
        <v>0</v>
      </c>
      <c r="G596" s="90">
        <v>0</v>
      </c>
      <c r="H596" s="22">
        <v>0</v>
      </c>
      <c r="I596" s="81"/>
      <c r="J596" s="200">
        <v>511.41732000000002</v>
      </c>
    </row>
    <row r="597" spans="1:10" s="23" customFormat="1" ht="18" customHeight="1" x14ac:dyDescent="0.25">
      <c r="A597" s="74" t="s">
        <v>3623</v>
      </c>
      <c r="B597" s="66" t="s">
        <v>62</v>
      </c>
      <c r="C597" s="79">
        <f t="shared" si="36"/>
        <v>520.04466000000002</v>
      </c>
      <c r="D597" s="79">
        <f>E597</f>
        <v>51.923010000000005</v>
      </c>
      <c r="E597" s="76">
        <v>51.923010000000005</v>
      </c>
      <c r="F597" s="22">
        <v>0</v>
      </c>
      <c r="G597" s="90">
        <v>0</v>
      </c>
      <c r="H597" s="22">
        <v>0</v>
      </c>
      <c r="I597" s="81"/>
      <c r="J597" s="200">
        <v>571.96767</v>
      </c>
    </row>
    <row r="598" spans="1:10" s="23" customFormat="1" ht="18" customHeight="1" x14ac:dyDescent="0.25">
      <c r="A598" s="74" t="s">
        <v>3624</v>
      </c>
      <c r="B598" s="66" t="s">
        <v>62</v>
      </c>
      <c r="C598" s="79">
        <f t="shared" si="36"/>
        <v>9.89</v>
      </c>
      <c r="D598" s="79">
        <f>E598</f>
        <v>0</v>
      </c>
      <c r="E598" s="76">
        <v>0</v>
      </c>
      <c r="F598" s="22">
        <v>0</v>
      </c>
      <c r="G598" s="90">
        <v>0</v>
      </c>
      <c r="H598" s="22">
        <v>0</v>
      </c>
      <c r="I598" s="81"/>
      <c r="J598" s="200">
        <v>9.89</v>
      </c>
    </row>
    <row r="599" spans="1:10" s="23" customFormat="1" ht="18" customHeight="1" x14ac:dyDescent="0.25">
      <c r="A599" s="74" t="s">
        <v>3625</v>
      </c>
      <c r="B599" s="66" t="s">
        <v>62</v>
      </c>
      <c r="C599" s="79">
        <f t="shared" si="36"/>
        <v>738.56860000000006</v>
      </c>
      <c r="D599" s="79">
        <f>E599</f>
        <v>105.15383</v>
      </c>
      <c r="E599" s="76">
        <v>105.15383</v>
      </c>
      <c r="F599" s="22">
        <v>0</v>
      </c>
      <c r="G599" s="90">
        <v>0</v>
      </c>
      <c r="H599" s="22">
        <v>0</v>
      </c>
      <c r="I599" s="81"/>
      <c r="J599" s="200">
        <v>843.72243000000003</v>
      </c>
    </row>
    <row r="600" spans="1:10" s="23" customFormat="1" ht="18" customHeight="1" x14ac:dyDescent="0.25">
      <c r="A600" s="74" t="s">
        <v>3626</v>
      </c>
      <c r="B600" s="66" t="s">
        <v>62</v>
      </c>
      <c r="C600" s="79">
        <f t="shared" si="36"/>
        <v>1447.53937</v>
      </c>
      <c r="D600" s="80">
        <v>0</v>
      </c>
      <c r="E600" s="76">
        <v>75.31219999999999</v>
      </c>
      <c r="F600" s="22">
        <v>0</v>
      </c>
      <c r="G600" s="90">
        <v>0</v>
      </c>
      <c r="H600" s="22">
        <v>0</v>
      </c>
      <c r="I600" s="81"/>
      <c r="J600" s="200">
        <v>1522.85157</v>
      </c>
    </row>
    <row r="601" spans="1:10" s="23" customFormat="1" ht="18" customHeight="1" x14ac:dyDescent="0.25">
      <c r="A601" s="74" t="s">
        <v>740</v>
      </c>
      <c r="B601" s="66" t="s">
        <v>62</v>
      </c>
      <c r="C601" s="79">
        <f t="shared" si="36"/>
        <v>44.02816</v>
      </c>
      <c r="D601" s="80">
        <v>0</v>
      </c>
      <c r="E601" s="76">
        <v>3.3240500000000002</v>
      </c>
      <c r="F601" s="22">
        <v>0</v>
      </c>
      <c r="G601" s="90">
        <v>0</v>
      </c>
      <c r="H601" s="22">
        <v>0</v>
      </c>
      <c r="I601" s="81"/>
      <c r="J601" s="200">
        <v>47.352209999999999</v>
      </c>
    </row>
    <row r="602" spans="1:10" s="23" customFormat="1" ht="18" customHeight="1" x14ac:dyDescent="0.25">
      <c r="A602" s="74" t="s">
        <v>741</v>
      </c>
      <c r="B602" s="66" t="s">
        <v>62</v>
      </c>
      <c r="C602" s="79">
        <f t="shared" si="36"/>
        <v>44.091030000000003</v>
      </c>
      <c r="D602" s="79">
        <f>E602</f>
        <v>2.077</v>
      </c>
      <c r="E602" s="76">
        <v>2.077</v>
      </c>
      <c r="F602" s="22">
        <v>0</v>
      </c>
      <c r="G602" s="90">
        <v>0</v>
      </c>
      <c r="H602" s="22">
        <v>0</v>
      </c>
      <c r="I602" s="81"/>
      <c r="J602" s="200">
        <v>46.168030000000002</v>
      </c>
    </row>
    <row r="603" spans="1:10" s="23" customFormat="1" ht="18" customHeight="1" x14ac:dyDescent="0.25">
      <c r="A603" s="74" t="s">
        <v>742</v>
      </c>
      <c r="B603" s="66" t="s">
        <v>62</v>
      </c>
      <c r="C603" s="79">
        <f t="shared" ref="C603:C658" si="41">J603+I603-E603</f>
        <v>487.15715</v>
      </c>
      <c r="D603" s="79">
        <f>E603</f>
        <v>30.685290000000002</v>
      </c>
      <c r="E603" s="76">
        <v>30.685290000000002</v>
      </c>
      <c r="F603" s="22">
        <v>0</v>
      </c>
      <c r="G603" s="90">
        <v>0</v>
      </c>
      <c r="H603" s="22">
        <v>0</v>
      </c>
      <c r="I603" s="81"/>
      <c r="J603" s="200">
        <v>517.84244000000001</v>
      </c>
    </row>
    <row r="604" spans="1:10" s="23" customFormat="1" ht="18" customHeight="1" x14ac:dyDescent="0.25">
      <c r="A604" s="74" t="s">
        <v>3627</v>
      </c>
      <c r="B604" s="66" t="s">
        <v>62</v>
      </c>
      <c r="C604" s="79">
        <f t="shared" si="41"/>
        <v>-0.20345000000000368</v>
      </c>
      <c r="D604" s="80">
        <v>0</v>
      </c>
      <c r="E604" s="76">
        <v>84.225660000000005</v>
      </c>
      <c r="F604" s="22">
        <v>0</v>
      </c>
      <c r="G604" s="90">
        <v>0</v>
      </c>
      <c r="H604" s="22">
        <v>0</v>
      </c>
      <c r="I604" s="81"/>
      <c r="J604" s="200">
        <v>84.022210000000001</v>
      </c>
    </row>
    <row r="605" spans="1:10" s="28" customFormat="1" ht="18" customHeight="1" x14ac:dyDescent="0.25">
      <c r="A605" s="74" t="s">
        <v>743</v>
      </c>
      <c r="B605" s="66" t="s">
        <v>62</v>
      </c>
      <c r="C605" s="79">
        <f t="shared" si="41"/>
        <v>33.430349999999997</v>
      </c>
      <c r="D605" s="79">
        <f t="shared" ref="D605:D617" si="42">E605</f>
        <v>1.4585999999999999</v>
      </c>
      <c r="E605" s="76">
        <v>1.4585999999999999</v>
      </c>
      <c r="F605" s="22">
        <v>0</v>
      </c>
      <c r="G605" s="90">
        <v>0</v>
      </c>
      <c r="H605" s="22">
        <v>0</v>
      </c>
      <c r="I605" s="81"/>
      <c r="J605" s="200">
        <v>34.888949999999994</v>
      </c>
    </row>
    <row r="606" spans="1:10" s="28" customFormat="1" ht="18" customHeight="1" x14ac:dyDescent="0.25">
      <c r="A606" s="74" t="s">
        <v>744</v>
      </c>
      <c r="B606" s="66" t="s">
        <v>62</v>
      </c>
      <c r="C606" s="79">
        <f t="shared" si="41"/>
        <v>201.88308000000001</v>
      </c>
      <c r="D606" s="79">
        <f t="shared" si="42"/>
        <v>9.3742999999999999</v>
      </c>
      <c r="E606" s="76">
        <v>9.3742999999999999</v>
      </c>
      <c r="F606" s="22">
        <v>0</v>
      </c>
      <c r="G606" s="90">
        <v>0</v>
      </c>
      <c r="H606" s="22">
        <v>0</v>
      </c>
      <c r="I606" s="81"/>
      <c r="J606" s="200">
        <v>211.25738000000001</v>
      </c>
    </row>
    <row r="607" spans="1:10" s="28" customFormat="1" ht="18" customHeight="1" x14ac:dyDescent="0.25">
      <c r="A607" s="74" t="s">
        <v>745</v>
      </c>
      <c r="B607" s="66" t="s">
        <v>62</v>
      </c>
      <c r="C607" s="79">
        <f t="shared" si="41"/>
        <v>53.92315</v>
      </c>
      <c r="D607" s="79">
        <f t="shared" si="42"/>
        <v>0.74099999999999999</v>
      </c>
      <c r="E607" s="76">
        <v>0.74099999999999999</v>
      </c>
      <c r="F607" s="22">
        <v>0</v>
      </c>
      <c r="G607" s="90">
        <v>0</v>
      </c>
      <c r="H607" s="22">
        <v>0</v>
      </c>
      <c r="I607" s="81"/>
      <c r="J607" s="200">
        <v>54.664149999999999</v>
      </c>
    </row>
    <row r="608" spans="1:10" s="28" customFormat="1" ht="18" customHeight="1" x14ac:dyDescent="0.25">
      <c r="A608" s="74" t="s">
        <v>746</v>
      </c>
      <c r="B608" s="66" t="s">
        <v>62</v>
      </c>
      <c r="C608" s="79">
        <f t="shared" si="41"/>
        <v>75.851349999999996</v>
      </c>
      <c r="D608" s="79">
        <f t="shared" si="42"/>
        <v>18.462900000000001</v>
      </c>
      <c r="E608" s="76">
        <v>18.462900000000001</v>
      </c>
      <c r="F608" s="22">
        <v>0</v>
      </c>
      <c r="G608" s="90">
        <v>0</v>
      </c>
      <c r="H608" s="22">
        <v>0</v>
      </c>
      <c r="I608" s="81"/>
      <c r="J608" s="200">
        <v>94.314250000000001</v>
      </c>
    </row>
    <row r="609" spans="1:10" s="28" customFormat="1" ht="18" customHeight="1" x14ac:dyDescent="0.25">
      <c r="A609" s="74" t="s">
        <v>747</v>
      </c>
      <c r="B609" s="66" t="s">
        <v>62</v>
      </c>
      <c r="C609" s="79">
        <f t="shared" si="41"/>
        <v>82.278449999999992</v>
      </c>
      <c r="D609" s="79">
        <f t="shared" si="42"/>
        <v>3.3364499999999997</v>
      </c>
      <c r="E609" s="76">
        <v>3.3364499999999997</v>
      </c>
      <c r="F609" s="22">
        <v>0</v>
      </c>
      <c r="G609" s="90">
        <v>0</v>
      </c>
      <c r="H609" s="22">
        <v>0</v>
      </c>
      <c r="I609" s="81"/>
      <c r="J609" s="200">
        <v>85.614899999999992</v>
      </c>
    </row>
    <row r="610" spans="1:10" s="28" customFormat="1" ht="18" customHeight="1" x14ac:dyDescent="0.25">
      <c r="A610" s="74" t="s">
        <v>3628</v>
      </c>
      <c r="B610" s="66" t="s">
        <v>62</v>
      </c>
      <c r="C610" s="79">
        <f t="shared" si="41"/>
        <v>92.059849999999997</v>
      </c>
      <c r="D610" s="79">
        <f t="shared" si="42"/>
        <v>4.7333999999999996</v>
      </c>
      <c r="E610" s="76">
        <v>4.7333999999999996</v>
      </c>
      <c r="F610" s="22">
        <v>0</v>
      </c>
      <c r="G610" s="90">
        <v>0</v>
      </c>
      <c r="H610" s="22">
        <v>0</v>
      </c>
      <c r="I610" s="81"/>
      <c r="J610" s="200">
        <v>96.79325</v>
      </c>
    </row>
    <row r="611" spans="1:10" s="28" customFormat="1" ht="18" customHeight="1" x14ac:dyDescent="0.25">
      <c r="A611" s="74" t="s">
        <v>748</v>
      </c>
      <c r="B611" s="66" t="s">
        <v>62</v>
      </c>
      <c r="C611" s="79">
        <f t="shared" si="41"/>
        <v>259.13870000000003</v>
      </c>
      <c r="D611" s="79">
        <f t="shared" si="42"/>
        <v>17.897299999999998</v>
      </c>
      <c r="E611" s="76">
        <v>17.897299999999998</v>
      </c>
      <c r="F611" s="22">
        <v>0</v>
      </c>
      <c r="G611" s="90">
        <v>0</v>
      </c>
      <c r="H611" s="22">
        <v>0</v>
      </c>
      <c r="I611" s="81"/>
      <c r="J611" s="200">
        <v>277.036</v>
      </c>
    </row>
    <row r="612" spans="1:10" s="28" customFormat="1" ht="18" customHeight="1" x14ac:dyDescent="0.25">
      <c r="A612" s="74" t="s">
        <v>749</v>
      </c>
      <c r="B612" s="66" t="s">
        <v>62</v>
      </c>
      <c r="C612" s="79">
        <f t="shared" si="41"/>
        <v>11.954799999999999</v>
      </c>
      <c r="D612" s="79">
        <f t="shared" si="42"/>
        <v>0</v>
      </c>
      <c r="E612" s="76">
        <v>0</v>
      </c>
      <c r="F612" s="22">
        <v>0</v>
      </c>
      <c r="G612" s="90">
        <v>0</v>
      </c>
      <c r="H612" s="22">
        <v>0</v>
      </c>
      <c r="I612" s="81"/>
      <c r="J612" s="200">
        <v>11.954799999999999</v>
      </c>
    </row>
    <row r="613" spans="1:10" s="28" customFormat="1" ht="18" customHeight="1" x14ac:dyDescent="0.25">
      <c r="A613" s="74" t="s">
        <v>750</v>
      </c>
      <c r="B613" s="66" t="s">
        <v>62</v>
      </c>
      <c r="C613" s="79">
        <f t="shared" si="41"/>
        <v>86.338700000000003</v>
      </c>
      <c r="D613" s="79">
        <f t="shared" si="42"/>
        <v>3.3488500000000001</v>
      </c>
      <c r="E613" s="76">
        <v>3.3488500000000001</v>
      </c>
      <c r="F613" s="22">
        <v>0</v>
      </c>
      <c r="G613" s="90">
        <v>0</v>
      </c>
      <c r="H613" s="22">
        <v>0</v>
      </c>
      <c r="I613" s="81"/>
      <c r="J613" s="200">
        <v>89.687550000000002</v>
      </c>
    </row>
    <row r="614" spans="1:10" s="28" customFormat="1" ht="18" customHeight="1" x14ac:dyDescent="0.25">
      <c r="A614" s="74" t="s">
        <v>751</v>
      </c>
      <c r="B614" s="66" t="s">
        <v>62</v>
      </c>
      <c r="C614" s="79">
        <f t="shared" si="41"/>
        <v>73.06514</v>
      </c>
      <c r="D614" s="79">
        <f t="shared" si="42"/>
        <v>0</v>
      </c>
      <c r="E614" s="76">
        <v>0</v>
      </c>
      <c r="F614" s="22">
        <v>0</v>
      </c>
      <c r="G614" s="90">
        <v>0</v>
      </c>
      <c r="H614" s="22">
        <v>0</v>
      </c>
      <c r="I614" s="81"/>
      <c r="J614" s="200">
        <v>73.06514</v>
      </c>
    </row>
    <row r="615" spans="1:10" s="28" customFormat="1" ht="18" customHeight="1" x14ac:dyDescent="0.25">
      <c r="A615" s="74" t="s">
        <v>752</v>
      </c>
      <c r="B615" s="66" t="s">
        <v>62</v>
      </c>
      <c r="C615" s="79">
        <f t="shared" si="41"/>
        <v>92.216600000000014</v>
      </c>
      <c r="D615" s="79">
        <f t="shared" si="42"/>
        <v>2.9575</v>
      </c>
      <c r="E615" s="76">
        <v>2.9575</v>
      </c>
      <c r="F615" s="22">
        <v>0</v>
      </c>
      <c r="G615" s="90">
        <v>0</v>
      </c>
      <c r="H615" s="22">
        <v>0</v>
      </c>
      <c r="I615" s="81"/>
      <c r="J615" s="200">
        <v>95.17410000000001</v>
      </c>
    </row>
    <row r="616" spans="1:10" s="28" customFormat="1" ht="18" customHeight="1" x14ac:dyDescent="0.25">
      <c r="A616" s="74" t="s">
        <v>753</v>
      </c>
      <c r="B616" s="66" t="s">
        <v>62</v>
      </c>
      <c r="C616" s="79">
        <f t="shared" si="41"/>
        <v>86.385050000000007</v>
      </c>
      <c r="D616" s="79">
        <f t="shared" si="42"/>
        <v>6.0952999999999999</v>
      </c>
      <c r="E616" s="76">
        <v>6.0952999999999999</v>
      </c>
      <c r="F616" s="22">
        <v>0</v>
      </c>
      <c r="G616" s="90">
        <v>0</v>
      </c>
      <c r="H616" s="22">
        <v>0</v>
      </c>
      <c r="I616" s="81"/>
      <c r="J616" s="200">
        <v>92.480350000000001</v>
      </c>
    </row>
    <row r="617" spans="1:10" s="28" customFormat="1" ht="18" customHeight="1" x14ac:dyDescent="0.25">
      <c r="A617" s="74" t="s">
        <v>754</v>
      </c>
      <c r="B617" s="66" t="s">
        <v>62</v>
      </c>
      <c r="C617" s="79">
        <f t="shared" si="41"/>
        <v>14.113100000000001</v>
      </c>
      <c r="D617" s="79">
        <f t="shared" si="42"/>
        <v>0.56159999999999999</v>
      </c>
      <c r="E617" s="76">
        <v>0.56159999999999999</v>
      </c>
      <c r="F617" s="22">
        <v>0</v>
      </c>
      <c r="G617" s="90">
        <v>0</v>
      </c>
      <c r="H617" s="22">
        <v>0</v>
      </c>
      <c r="I617" s="81"/>
      <c r="J617" s="200">
        <v>14.674700000000001</v>
      </c>
    </row>
    <row r="618" spans="1:10" s="28" customFormat="1" ht="18" customHeight="1" x14ac:dyDescent="0.25">
      <c r="A618" s="74" t="s">
        <v>755</v>
      </c>
      <c r="B618" s="66" t="s">
        <v>62</v>
      </c>
      <c r="C618" s="79">
        <f t="shared" si="41"/>
        <v>23.387700000000002</v>
      </c>
      <c r="D618" s="80">
        <v>0</v>
      </c>
      <c r="E618" s="76">
        <v>0</v>
      </c>
      <c r="F618" s="22">
        <v>0</v>
      </c>
      <c r="G618" s="90">
        <v>0</v>
      </c>
      <c r="H618" s="22">
        <v>0</v>
      </c>
      <c r="I618" s="81"/>
      <c r="J618" s="200">
        <v>23.387700000000002</v>
      </c>
    </row>
    <row r="619" spans="1:10" s="23" customFormat="1" ht="18" customHeight="1" x14ac:dyDescent="0.25">
      <c r="A619" s="74" t="s">
        <v>757</v>
      </c>
      <c r="B619" s="66" t="s">
        <v>62</v>
      </c>
      <c r="C619" s="79">
        <f t="shared" si="41"/>
        <v>1503.3986500000001</v>
      </c>
      <c r="D619" s="79">
        <f t="shared" ref="D619:D634" si="43">E619</f>
        <v>89.910149999999987</v>
      </c>
      <c r="E619" s="76">
        <v>89.910149999999987</v>
      </c>
      <c r="F619" s="22">
        <v>0</v>
      </c>
      <c r="G619" s="90">
        <v>0</v>
      </c>
      <c r="H619" s="22">
        <v>0</v>
      </c>
      <c r="I619" s="81"/>
      <c r="J619" s="200">
        <v>1593.3088</v>
      </c>
    </row>
    <row r="620" spans="1:10" s="23" customFormat="1" ht="18" customHeight="1" x14ac:dyDescent="0.25">
      <c r="A620" s="74" t="s">
        <v>758</v>
      </c>
      <c r="B620" s="66" t="s">
        <v>62</v>
      </c>
      <c r="C620" s="79">
        <f t="shared" si="41"/>
        <v>0.4728</v>
      </c>
      <c r="D620" s="79">
        <f t="shared" si="43"/>
        <v>0</v>
      </c>
      <c r="E620" s="76">
        <v>0</v>
      </c>
      <c r="F620" s="22">
        <v>0</v>
      </c>
      <c r="G620" s="90">
        <v>0</v>
      </c>
      <c r="H620" s="22">
        <v>0</v>
      </c>
      <c r="I620" s="81"/>
      <c r="J620" s="200">
        <v>0.4728</v>
      </c>
    </row>
    <row r="621" spans="1:10" s="28" customFormat="1" ht="18" customHeight="1" x14ac:dyDescent="0.25">
      <c r="A621" s="74" t="s">
        <v>759</v>
      </c>
      <c r="B621" s="66" t="s">
        <v>62</v>
      </c>
      <c r="C621" s="79">
        <f t="shared" si="41"/>
        <v>45.593489999999996</v>
      </c>
      <c r="D621" s="79">
        <f t="shared" si="43"/>
        <v>1.496</v>
      </c>
      <c r="E621" s="76">
        <v>1.496</v>
      </c>
      <c r="F621" s="22">
        <v>0</v>
      </c>
      <c r="G621" s="90">
        <v>0</v>
      </c>
      <c r="H621" s="22">
        <v>0</v>
      </c>
      <c r="I621" s="81"/>
      <c r="J621" s="200">
        <v>47.089489999999998</v>
      </c>
    </row>
    <row r="622" spans="1:10" s="28" customFormat="1" ht="18" customHeight="1" x14ac:dyDescent="0.25">
      <c r="A622" s="74" t="s">
        <v>760</v>
      </c>
      <c r="B622" s="66" t="s">
        <v>62</v>
      </c>
      <c r="C622" s="79">
        <f t="shared" si="41"/>
        <v>48.909120000000001</v>
      </c>
      <c r="D622" s="79">
        <f t="shared" si="43"/>
        <v>1.7784</v>
      </c>
      <c r="E622" s="76">
        <v>1.7784</v>
      </c>
      <c r="F622" s="22">
        <v>0</v>
      </c>
      <c r="G622" s="90">
        <v>0</v>
      </c>
      <c r="H622" s="22">
        <v>0</v>
      </c>
      <c r="I622" s="81"/>
      <c r="J622" s="200">
        <v>50.687519999999999</v>
      </c>
    </row>
    <row r="623" spans="1:10" s="23" customFormat="1" ht="18" customHeight="1" x14ac:dyDescent="0.25">
      <c r="A623" s="74" t="s">
        <v>761</v>
      </c>
      <c r="B623" s="66" t="s">
        <v>62</v>
      </c>
      <c r="C623" s="79">
        <f t="shared" si="41"/>
        <v>131.55998</v>
      </c>
      <c r="D623" s="79">
        <f t="shared" si="43"/>
        <v>6.0603500000000006</v>
      </c>
      <c r="E623" s="76">
        <v>6.0603500000000006</v>
      </c>
      <c r="F623" s="22">
        <v>0</v>
      </c>
      <c r="G623" s="90">
        <v>0</v>
      </c>
      <c r="H623" s="22">
        <v>0</v>
      </c>
      <c r="I623" s="81"/>
      <c r="J623" s="200">
        <v>137.62033</v>
      </c>
    </row>
    <row r="624" spans="1:10" s="23" customFormat="1" ht="18" customHeight="1" x14ac:dyDescent="0.25">
      <c r="A624" s="74" t="s">
        <v>762</v>
      </c>
      <c r="B624" s="66" t="s">
        <v>62</v>
      </c>
      <c r="C624" s="79">
        <f t="shared" si="41"/>
        <v>91.241110000000006</v>
      </c>
      <c r="D624" s="79">
        <f t="shared" si="43"/>
        <v>3.2351700000000001</v>
      </c>
      <c r="E624" s="76">
        <v>3.2351700000000001</v>
      </c>
      <c r="F624" s="22">
        <v>0</v>
      </c>
      <c r="G624" s="90">
        <v>0</v>
      </c>
      <c r="H624" s="22">
        <v>0</v>
      </c>
      <c r="I624" s="81"/>
      <c r="J624" s="200">
        <v>94.476280000000003</v>
      </c>
    </row>
    <row r="625" spans="1:10" s="23" customFormat="1" ht="18" customHeight="1" x14ac:dyDescent="0.25">
      <c r="A625" s="74" t="s">
        <v>763</v>
      </c>
      <c r="B625" s="66" t="s">
        <v>62</v>
      </c>
      <c r="C625" s="79">
        <f t="shared" si="41"/>
        <v>36.901699999999998</v>
      </c>
      <c r="D625" s="79">
        <f t="shared" si="43"/>
        <v>0.76245000000000007</v>
      </c>
      <c r="E625" s="76">
        <v>0.76245000000000007</v>
      </c>
      <c r="F625" s="22">
        <v>0</v>
      </c>
      <c r="G625" s="90">
        <v>0</v>
      </c>
      <c r="H625" s="22">
        <v>0</v>
      </c>
      <c r="I625" s="81"/>
      <c r="J625" s="200">
        <v>37.664149999999999</v>
      </c>
    </row>
    <row r="626" spans="1:10" s="23" customFormat="1" ht="18" customHeight="1" x14ac:dyDescent="0.25">
      <c r="A626" s="74" t="s">
        <v>764</v>
      </c>
      <c r="B626" s="66" t="s">
        <v>62</v>
      </c>
      <c r="C626" s="79">
        <f t="shared" si="41"/>
        <v>13.0992</v>
      </c>
      <c r="D626" s="79">
        <f t="shared" si="43"/>
        <v>0.45044999999999996</v>
      </c>
      <c r="E626" s="76">
        <v>0.45044999999999996</v>
      </c>
      <c r="F626" s="22">
        <v>0</v>
      </c>
      <c r="G626" s="90">
        <v>0</v>
      </c>
      <c r="H626" s="22">
        <v>0</v>
      </c>
      <c r="I626" s="81"/>
      <c r="J626" s="200">
        <v>13.54965</v>
      </c>
    </row>
    <row r="627" spans="1:10" s="23" customFormat="1" ht="18" customHeight="1" x14ac:dyDescent="0.25">
      <c r="A627" s="74" t="s">
        <v>765</v>
      </c>
      <c r="B627" s="66" t="s">
        <v>62</v>
      </c>
      <c r="C627" s="79">
        <f t="shared" si="41"/>
        <v>39.418150000000004</v>
      </c>
      <c r="D627" s="79">
        <f t="shared" si="43"/>
        <v>0.95550000000000002</v>
      </c>
      <c r="E627" s="76">
        <v>0.95550000000000002</v>
      </c>
      <c r="F627" s="22">
        <v>0</v>
      </c>
      <c r="G627" s="90">
        <v>0</v>
      </c>
      <c r="H627" s="22">
        <v>0</v>
      </c>
      <c r="I627" s="81"/>
      <c r="J627" s="200">
        <v>40.373650000000005</v>
      </c>
    </row>
    <row r="628" spans="1:10" s="23" customFormat="1" ht="18" customHeight="1" x14ac:dyDescent="0.25">
      <c r="A628" s="74" t="s">
        <v>766</v>
      </c>
      <c r="B628" s="66" t="s">
        <v>62</v>
      </c>
      <c r="C628" s="79">
        <f t="shared" si="41"/>
        <v>94.761949999999999</v>
      </c>
      <c r="D628" s="79">
        <f t="shared" si="43"/>
        <v>4.2565499999999998</v>
      </c>
      <c r="E628" s="76">
        <v>4.2565499999999998</v>
      </c>
      <c r="F628" s="22">
        <v>0</v>
      </c>
      <c r="G628" s="90">
        <v>0</v>
      </c>
      <c r="H628" s="22">
        <v>0</v>
      </c>
      <c r="I628" s="81"/>
      <c r="J628" s="200">
        <v>99.018500000000003</v>
      </c>
    </row>
    <row r="629" spans="1:10" s="23" customFormat="1" ht="18" customHeight="1" x14ac:dyDescent="0.25">
      <c r="A629" s="74" t="s">
        <v>3629</v>
      </c>
      <c r="B629" s="66" t="s">
        <v>62</v>
      </c>
      <c r="C629" s="79">
        <f t="shared" si="41"/>
        <v>151.55565000000001</v>
      </c>
      <c r="D629" s="79">
        <f t="shared" si="43"/>
        <v>5.1799499999999998</v>
      </c>
      <c r="E629" s="76">
        <v>5.1799499999999998</v>
      </c>
      <c r="F629" s="22">
        <v>0</v>
      </c>
      <c r="G629" s="90">
        <v>0</v>
      </c>
      <c r="H629" s="22">
        <v>0</v>
      </c>
      <c r="I629" s="81"/>
      <c r="J629" s="200">
        <v>156.73560000000001</v>
      </c>
    </row>
    <row r="630" spans="1:10" s="23" customFormat="1" ht="18" customHeight="1" x14ac:dyDescent="0.25">
      <c r="A630" s="74" t="s">
        <v>767</v>
      </c>
      <c r="B630" s="66" t="s">
        <v>62</v>
      </c>
      <c r="C630" s="79">
        <f t="shared" si="41"/>
        <v>255.17949000000002</v>
      </c>
      <c r="D630" s="79">
        <f t="shared" si="43"/>
        <v>15.805350000000001</v>
      </c>
      <c r="E630" s="76">
        <v>15.805350000000001</v>
      </c>
      <c r="F630" s="22">
        <v>0</v>
      </c>
      <c r="G630" s="90">
        <v>0</v>
      </c>
      <c r="H630" s="22">
        <v>0</v>
      </c>
      <c r="I630" s="81"/>
      <c r="J630" s="200">
        <v>270.98484000000002</v>
      </c>
    </row>
    <row r="631" spans="1:10" s="23" customFormat="1" ht="18" customHeight="1" x14ac:dyDescent="0.25">
      <c r="A631" s="74" t="s">
        <v>768</v>
      </c>
      <c r="B631" s="66" t="s">
        <v>62</v>
      </c>
      <c r="C631" s="79">
        <f t="shared" si="41"/>
        <v>0.33100000000000002</v>
      </c>
      <c r="D631" s="79">
        <f t="shared" si="43"/>
        <v>0</v>
      </c>
      <c r="E631" s="76">
        <v>0</v>
      </c>
      <c r="F631" s="22">
        <v>0</v>
      </c>
      <c r="G631" s="90">
        <v>0</v>
      </c>
      <c r="H631" s="22">
        <v>0</v>
      </c>
      <c r="I631" s="81"/>
      <c r="J631" s="200">
        <v>0.33100000000000002</v>
      </c>
    </row>
    <row r="632" spans="1:10" s="23" customFormat="1" ht="18" customHeight="1" x14ac:dyDescent="0.25">
      <c r="A632" s="74" t="s">
        <v>769</v>
      </c>
      <c r="B632" s="66" t="s">
        <v>62</v>
      </c>
      <c r="C632" s="79">
        <f t="shared" si="41"/>
        <v>60.637680000000003</v>
      </c>
      <c r="D632" s="79">
        <f t="shared" si="43"/>
        <v>3.3916999999999997</v>
      </c>
      <c r="E632" s="76">
        <v>3.3916999999999997</v>
      </c>
      <c r="F632" s="22">
        <v>0</v>
      </c>
      <c r="G632" s="90">
        <v>0</v>
      </c>
      <c r="H632" s="22">
        <v>0</v>
      </c>
      <c r="I632" s="81"/>
      <c r="J632" s="200">
        <v>64.029380000000003</v>
      </c>
    </row>
    <row r="633" spans="1:10" s="23" customFormat="1" ht="18" customHeight="1" x14ac:dyDescent="0.25">
      <c r="A633" s="74" t="s">
        <v>770</v>
      </c>
      <c r="B633" s="66" t="s">
        <v>62</v>
      </c>
      <c r="C633" s="79">
        <f t="shared" si="41"/>
        <v>220.97087999999997</v>
      </c>
      <c r="D633" s="79">
        <f t="shared" si="43"/>
        <v>4.9159499999999996</v>
      </c>
      <c r="E633" s="76">
        <v>4.9159499999999996</v>
      </c>
      <c r="F633" s="22">
        <v>0</v>
      </c>
      <c r="G633" s="90">
        <v>0</v>
      </c>
      <c r="H633" s="22">
        <v>0</v>
      </c>
      <c r="I633" s="81"/>
      <c r="J633" s="200">
        <v>225.88682999999997</v>
      </c>
    </row>
    <row r="634" spans="1:10" s="28" customFormat="1" ht="18" customHeight="1" x14ac:dyDescent="0.25">
      <c r="A634" s="74" t="s">
        <v>3630</v>
      </c>
      <c r="B634" s="66" t="s">
        <v>62</v>
      </c>
      <c r="C634" s="79">
        <f t="shared" si="41"/>
        <v>303.45468999999997</v>
      </c>
      <c r="D634" s="79">
        <f t="shared" si="43"/>
        <v>8.6598199999999999</v>
      </c>
      <c r="E634" s="76">
        <v>8.6598199999999999</v>
      </c>
      <c r="F634" s="22">
        <v>0</v>
      </c>
      <c r="G634" s="90">
        <v>0</v>
      </c>
      <c r="H634" s="22">
        <v>0</v>
      </c>
      <c r="I634" s="81"/>
      <c r="J634" s="200">
        <v>312.11451</v>
      </c>
    </row>
    <row r="635" spans="1:10" s="23" customFormat="1" ht="18" customHeight="1" x14ac:dyDescent="0.25">
      <c r="A635" s="74" t="s">
        <v>771</v>
      </c>
      <c r="B635" s="66" t="s">
        <v>62</v>
      </c>
      <c r="C635" s="79">
        <f t="shared" si="41"/>
        <v>90.341800000000006</v>
      </c>
      <c r="D635" s="80">
        <v>0</v>
      </c>
      <c r="E635" s="76">
        <v>4.5638000000000005</v>
      </c>
      <c r="F635" s="22">
        <v>0</v>
      </c>
      <c r="G635" s="90">
        <v>0</v>
      </c>
      <c r="H635" s="22">
        <v>0</v>
      </c>
      <c r="I635" s="81"/>
      <c r="J635" s="200">
        <v>94.905600000000007</v>
      </c>
    </row>
    <row r="636" spans="1:10" s="23" customFormat="1" ht="18" customHeight="1" x14ac:dyDescent="0.25">
      <c r="A636" s="74" t="s">
        <v>772</v>
      </c>
      <c r="B636" s="66" t="s">
        <v>62</v>
      </c>
      <c r="C636" s="79">
        <f t="shared" si="41"/>
        <v>30.849600000000002</v>
      </c>
      <c r="D636" s="79">
        <f t="shared" ref="D636:D663" si="44">E636</f>
        <v>1.8226</v>
      </c>
      <c r="E636" s="76">
        <v>1.8226</v>
      </c>
      <c r="F636" s="22">
        <v>0</v>
      </c>
      <c r="G636" s="90">
        <v>0</v>
      </c>
      <c r="H636" s="22">
        <v>0</v>
      </c>
      <c r="I636" s="81"/>
      <c r="J636" s="200">
        <v>32.672200000000004</v>
      </c>
    </row>
    <row r="637" spans="1:10" s="23" customFormat="1" ht="18" customHeight="1" x14ac:dyDescent="0.25">
      <c r="A637" s="74" t="s">
        <v>773</v>
      </c>
      <c r="B637" s="66" t="s">
        <v>62</v>
      </c>
      <c r="C637" s="79">
        <f t="shared" si="41"/>
        <v>99.843209999999999</v>
      </c>
      <c r="D637" s="79">
        <f t="shared" si="44"/>
        <v>3.8304499999999999</v>
      </c>
      <c r="E637" s="76">
        <v>3.8304499999999999</v>
      </c>
      <c r="F637" s="22">
        <v>0</v>
      </c>
      <c r="G637" s="90">
        <v>0</v>
      </c>
      <c r="H637" s="22">
        <v>0</v>
      </c>
      <c r="I637" s="81"/>
      <c r="J637" s="200">
        <v>103.67366</v>
      </c>
    </row>
    <row r="638" spans="1:10" s="23" customFormat="1" ht="18" customHeight="1" x14ac:dyDescent="0.25">
      <c r="A638" s="74" t="s">
        <v>774</v>
      </c>
      <c r="B638" s="66" t="s">
        <v>62</v>
      </c>
      <c r="C638" s="79">
        <f t="shared" si="41"/>
        <v>20.580099999999998</v>
      </c>
      <c r="D638" s="79">
        <f t="shared" si="44"/>
        <v>0.29120000000000001</v>
      </c>
      <c r="E638" s="76">
        <v>0.29120000000000001</v>
      </c>
      <c r="F638" s="22">
        <v>0</v>
      </c>
      <c r="G638" s="90">
        <v>0</v>
      </c>
      <c r="H638" s="22">
        <v>0</v>
      </c>
      <c r="I638" s="81"/>
      <c r="J638" s="200">
        <v>20.871299999999998</v>
      </c>
    </row>
    <row r="639" spans="1:10" s="23" customFormat="1" ht="18" customHeight="1" x14ac:dyDescent="0.25">
      <c r="A639" s="74" t="s">
        <v>775</v>
      </c>
      <c r="B639" s="66" t="s">
        <v>62</v>
      </c>
      <c r="C639" s="79">
        <f t="shared" si="41"/>
        <v>26.8078</v>
      </c>
      <c r="D639" s="79">
        <f t="shared" si="44"/>
        <v>0.63179999999999992</v>
      </c>
      <c r="E639" s="76">
        <v>0.63179999999999992</v>
      </c>
      <c r="F639" s="22">
        <v>0</v>
      </c>
      <c r="G639" s="90">
        <v>0</v>
      </c>
      <c r="H639" s="22">
        <v>0</v>
      </c>
      <c r="I639" s="81"/>
      <c r="J639" s="200">
        <v>27.439599999999999</v>
      </c>
    </row>
    <row r="640" spans="1:10" s="23" customFormat="1" ht="18" customHeight="1" x14ac:dyDescent="0.25">
      <c r="A640" s="74" t="s">
        <v>776</v>
      </c>
      <c r="B640" s="66" t="s">
        <v>62</v>
      </c>
      <c r="C640" s="79">
        <f t="shared" si="41"/>
        <v>37.442299999999996</v>
      </c>
      <c r="D640" s="79">
        <f t="shared" si="44"/>
        <v>1.3669500000000001</v>
      </c>
      <c r="E640" s="76">
        <v>1.3669500000000001</v>
      </c>
      <c r="F640" s="22">
        <v>0</v>
      </c>
      <c r="G640" s="90">
        <v>0</v>
      </c>
      <c r="H640" s="22">
        <v>0</v>
      </c>
      <c r="I640" s="81"/>
      <c r="J640" s="200">
        <v>38.809249999999999</v>
      </c>
    </row>
    <row r="641" spans="1:10" s="23" customFormat="1" ht="18" customHeight="1" x14ac:dyDescent="0.25">
      <c r="A641" s="74" t="s">
        <v>777</v>
      </c>
      <c r="B641" s="66" t="s">
        <v>62</v>
      </c>
      <c r="C641" s="79">
        <f t="shared" si="41"/>
        <v>201.48395000000002</v>
      </c>
      <c r="D641" s="79">
        <f t="shared" si="44"/>
        <v>11.3568</v>
      </c>
      <c r="E641" s="76">
        <v>11.3568</v>
      </c>
      <c r="F641" s="22">
        <v>0</v>
      </c>
      <c r="G641" s="90">
        <v>0</v>
      </c>
      <c r="H641" s="22">
        <v>0</v>
      </c>
      <c r="I641" s="81"/>
      <c r="J641" s="200">
        <v>212.84075000000001</v>
      </c>
    </row>
    <row r="642" spans="1:10" s="23" customFormat="1" ht="18" customHeight="1" x14ac:dyDescent="0.25">
      <c r="A642" s="74" t="s">
        <v>778</v>
      </c>
      <c r="B642" s="66" t="s">
        <v>62</v>
      </c>
      <c r="C642" s="79">
        <f t="shared" si="41"/>
        <v>51.795430000000003</v>
      </c>
      <c r="D642" s="79">
        <f t="shared" si="44"/>
        <v>3.0845700000000003</v>
      </c>
      <c r="E642" s="76">
        <v>3.0845700000000003</v>
      </c>
      <c r="F642" s="22">
        <v>0</v>
      </c>
      <c r="G642" s="90">
        <v>0</v>
      </c>
      <c r="H642" s="22">
        <v>0</v>
      </c>
      <c r="I642" s="81"/>
      <c r="J642" s="200">
        <v>54.88</v>
      </c>
    </row>
    <row r="643" spans="1:10" s="23" customFormat="1" ht="18" customHeight="1" x14ac:dyDescent="0.25">
      <c r="A643" s="74" t="s">
        <v>779</v>
      </c>
      <c r="B643" s="66" t="s">
        <v>62</v>
      </c>
      <c r="C643" s="79">
        <f t="shared" si="41"/>
        <v>177.6772</v>
      </c>
      <c r="D643" s="79">
        <f t="shared" si="44"/>
        <v>7.8807999999999998</v>
      </c>
      <c r="E643" s="76">
        <v>7.8807999999999998</v>
      </c>
      <c r="F643" s="22">
        <v>0</v>
      </c>
      <c r="G643" s="90">
        <v>0</v>
      </c>
      <c r="H643" s="22">
        <v>0</v>
      </c>
      <c r="I643" s="81"/>
      <c r="J643" s="200">
        <v>185.55799999999999</v>
      </c>
    </row>
    <row r="644" spans="1:10" s="23" customFormat="1" ht="18" customHeight="1" x14ac:dyDescent="0.25">
      <c r="A644" s="74" t="s">
        <v>780</v>
      </c>
      <c r="B644" s="66" t="s">
        <v>62</v>
      </c>
      <c r="C644" s="79">
        <f t="shared" si="41"/>
        <v>0.52195000000000003</v>
      </c>
      <c r="D644" s="79">
        <f t="shared" si="44"/>
        <v>0.34255000000000002</v>
      </c>
      <c r="E644" s="76">
        <v>0.34255000000000002</v>
      </c>
      <c r="F644" s="22">
        <v>0</v>
      </c>
      <c r="G644" s="90">
        <v>0</v>
      </c>
      <c r="H644" s="22">
        <v>0</v>
      </c>
      <c r="I644" s="81"/>
      <c r="J644" s="200">
        <v>0.86450000000000005</v>
      </c>
    </row>
    <row r="645" spans="1:10" s="23" customFormat="1" ht="18" customHeight="1" x14ac:dyDescent="0.25">
      <c r="A645" s="74" t="s">
        <v>781</v>
      </c>
      <c r="B645" s="66" t="s">
        <v>62</v>
      </c>
      <c r="C645" s="79">
        <f t="shared" si="41"/>
        <v>117.1497</v>
      </c>
      <c r="D645" s="79">
        <f t="shared" si="44"/>
        <v>7.2570500000000004</v>
      </c>
      <c r="E645" s="76">
        <v>7.2570500000000004</v>
      </c>
      <c r="F645" s="22">
        <v>0</v>
      </c>
      <c r="G645" s="90">
        <v>0</v>
      </c>
      <c r="H645" s="22">
        <v>0</v>
      </c>
      <c r="I645" s="81"/>
      <c r="J645" s="200">
        <v>124.40675</v>
      </c>
    </row>
    <row r="646" spans="1:10" s="23" customFormat="1" ht="18" customHeight="1" x14ac:dyDescent="0.25">
      <c r="A646" s="74" t="s">
        <v>782</v>
      </c>
      <c r="B646" s="66" t="s">
        <v>62</v>
      </c>
      <c r="C646" s="79">
        <f t="shared" si="41"/>
        <v>42.325400000000002</v>
      </c>
      <c r="D646" s="79">
        <f t="shared" si="44"/>
        <v>2.8028000000000004</v>
      </c>
      <c r="E646" s="76">
        <v>2.8028000000000004</v>
      </c>
      <c r="F646" s="22">
        <v>0</v>
      </c>
      <c r="G646" s="90">
        <v>0</v>
      </c>
      <c r="H646" s="22">
        <v>0</v>
      </c>
      <c r="I646" s="81"/>
      <c r="J646" s="200">
        <v>45.1282</v>
      </c>
    </row>
    <row r="647" spans="1:10" s="23" customFormat="1" ht="18" customHeight="1" x14ac:dyDescent="0.25">
      <c r="A647" s="74" t="s">
        <v>783</v>
      </c>
      <c r="B647" s="66" t="s">
        <v>62</v>
      </c>
      <c r="C647" s="79">
        <f t="shared" si="41"/>
        <v>48.72325</v>
      </c>
      <c r="D647" s="79">
        <f t="shared" si="44"/>
        <v>1.1589500000000001</v>
      </c>
      <c r="E647" s="76">
        <v>1.1589500000000001</v>
      </c>
      <c r="F647" s="22">
        <v>0</v>
      </c>
      <c r="G647" s="90">
        <v>0</v>
      </c>
      <c r="H647" s="22">
        <v>0</v>
      </c>
      <c r="I647" s="81"/>
      <c r="J647" s="200">
        <v>49.882199999999997</v>
      </c>
    </row>
    <row r="648" spans="1:10" s="23" customFormat="1" ht="18" customHeight="1" x14ac:dyDescent="0.25">
      <c r="A648" s="74" t="s">
        <v>784</v>
      </c>
      <c r="B648" s="66" t="s">
        <v>62</v>
      </c>
      <c r="C648" s="79">
        <f t="shared" si="41"/>
        <v>91.907899999999998</v>
      </c>
      <c r="D648" s="79">
        <f t="shared" si="44"/>
        <v>1.7069000000000001</v>
      </c>
      <c r="E648" s="76">
        <v>1.7069000000000001</v>
      </c>
      <c r="F648" s="22">
        <v>0</v>
      </c>
      <c r="G648" s="90">
        <v>0</v>
      </c>
      <c r="H648" s="22">
        <v>0</v>
      </c>
      <c r="I648" s="81"/>
      <c r="J648" s="200">
        <v>93.614800000000002</v>
      </c>
    </row>
    <row r="649" spans="1:10" s="23" customFormat="1" ht="18" customHeight="1" x14ac:dyDescent="0.25">
      <c r="A649" s="74" t="s">
        <v>785</v>
      </c>
      <c r="B649" s="66" t="s">
        <v>62</v>
      </c>
      <c r="C649" s="79">
        <f t="shared" si="41"/>
        <v>55.445399999999992</v>
      </c>
      <c r="D649" s="79">
        <f t="shared" si="44"/>
        <v>2.5330500000000002</v>
      </c>
      <c r="E649" s="76">
        <v>2.5330500000000002</v>
      </c>
      <c r="F649" s="22">
        <v>0</v>
      </c>
      <c r="G649" s="90">
        <v>0</v>
      </c>
      <c r="H649" s="22">
        <v>0</v>
      </c>
      <c r="I649" s="81"/>
      <c r="J649" s="200">
        <v>57.978449999999995</v>
      </c>
    </row>
    <row r="650" spans="1:10" s="23" customFormat="1" ht="18" customHeight="1" x14ac:dyDescent="0.25">
      <c r="A650" s="74" t="s">
        <v>786</v>
      </c>
      <c r="B650" s="66" t="s">
        <v>62</v>
      </c>
      <c r="C650" s="79">
        <f t="shared" si="41"/>
        <v>40.054270000000002</v>
      </c>
      <c r="D650" s="79">
        <f t="shared" si="44"/>
        <v>18.759550000000001</v>
      </c>
      <c r="E650" s="76">
        <v>18.759550000000001</v>
      </c>
      <c r="F650" s="22">
        <v>0</v>
      </c>
      <c r="G650" s="90">
        <v>0</v>
      </c>
      <c r="H650" s="22">
        <v>0</v>
      </c>
      <c r="I650" s="81"/>
      <c r="J650" s="200">
        <v>58.81382</v>
      </c>
    </row>
    <row r="651" spans="1:10" s="23" customFormat="1" ht="18" customHeight="1" x14ac:dyDescent="0.25">
      <c r="A651" s="74" t="s">
        <v>787</v>
      </c>
      <c r="B651" s="66" t="s">
        <v>62</v>
      </c>
      <c r="C651" s="79">
        <f t="shared" si="41"/>
        <v>58.143699999999995</v>
      </c>
      <c r="D651" s="79">
        <f t="shared" si="44"/>
        <v>0</v>
      </c>
      <c r="E651" s="76">
        <v>0</v>
      </c>
      <c r="F651" s="22">
        <v>0</v>
      </c>
      <c r="G651" s="90">
        <v>0</v>
      </c>
      <c r="H651" s="22">
        <v>0</v>
      </c>
      <c r="I651" s="81"/>
      <c r="J651" s="200">
        <v>58.143699999999995</v>
      </c>
    </row>
    <row r="652" spans="1:10" s="23" customFormat="1" ht="18" customHeight="1" x14ac:dyDescent="0.25">
      <c r="A652" s="74" t="s">
        <v>788</v>
      </c>
      <c r="B652" s="66" t="s">
        <v>62</v>
      </c>
      <c r="C652" s="79">
        <f t="shared" si="41"/>
        <v>5.3990999999999998</v>
      </c>
      <c r="D652" s="79">
        <f t="shared" si="44"/>
        <v>0.45239999999999997</v>
      </c>
      <c r="E652" s="76">
        <v>0.45239999999999997</v>
      </c>
      <c r="F652" s="22">
        <v>0</v>
      </c>
      <c r="G652" s="90">
        <v>0</v>
      </c>
      <c r="H652" s="22">
        <v>0</v>
      </c>
      <c r="I652" s="81"/>
      <c r="J652" s="200">
        <v>5.8514999999999997</v>
      </c>
    </row>
    <row r="653" spans="1:10" s="23" customFormat="1" ht="18" customHeight="1" x14ac:dyDescent="0.25">
      <c r="A653" s="74" t="s">
        <v>789</v>
      </c>
      <c r="B653" s="66" t="s">
        <v>62</v>
      </c>
      <c r="C653" s="79">
        <f t="shared" si="41"/>
        <v>15.080399999999997</v>
      </c>
      <c r="D653" s="79">
        <f t="shared" si="44"/>
        <v>0.9204</v>
      </c>
      <c r="E653" s="76">
        <v>0.9204</v>
      </c>
      <c r="F653" s="22">
        <v>0</v>
      </c>
      <c r="G653" s="90">
        <v>0</v>
      </c>
      <c r="H653" s="22">
        <v>0</v>
      </c>
      <c r="I653" s="81"/>
      <c r="J653" s="200">
        <v>16.000799999999998</v>
      </c>
    </row>
    <row r="654" spans="1:10" s="23" customFormat="1" ht="18" customHeight="1" x14ac:dyDescent="0.25">
      <c r="A654" s="74" t="s">
        <v>790</v>
      </c>
      <c r="B654" s="66" t="s">
        <v>62</v>
      </c>
      <c r="C654" s="79">
        <f t="shared" si="41"/>
        <v>12.626299999999999</v>
      </c>
      <c r="D654" s="79">
        <f t="shared" si="44"/>
        <v>0</v>
      </c>
      <c r="E654" s="76">
        <v>0</v>
      </c>
      <c r="F654" s="22">
        <v>0</v>
      </c>
      <c r="G654" s="90">
        <v>0</v>
      </c>
      <c r="H654" s="22">
        <v>0</v>
      </c>
      <c r="I654" s="81"/>
      <c r="J654" s="200">
        <v>12.626299999999999</v>
      </c>
    </row>
    <row r="655" spans="1:10" s="23" customFormat="1" ht="18" customHeight="1" x14ac:dyDescent="0.25">
      <c r="A655" s="74" t="s">
        <v>791</v>
      </c>
      <c r="B655" s="66" t="s">
        <v>62</v>
      </c>
      <c r="C655" s="79">
        <f t="shared" si="41"/>
        <v>15.835349999999998</v>
      </c>
      <c r="D655" s="79">
        <f t="shared" si="44"/>
        <v>0.53820000000000001</v>
      </c>
      <c r="E655" s="76">
        <v>0.53820000000000001</v>
      </c>
      <c r="F655" s="22">
        <v>0</v>
      </c>
      <c r="G655" s="90">
        <v>0</v>
      </c>
      <c r="H655" s="22">
        <v>0</v>
      </c>
      <c r="I655" s="81"/>
      <c r="J655" s="200">
        <v>16.373549999999998</v>
      </c>
    </row>
    <row r="656" spans="1:10" s="23" customFormat="1" ht="18" customHeight="1" x14ac:dyDescent="0.25">
      <c r="A656" s="74" t="s">
        <v>792</v>
      </c>
      <c r="B656" s="66" t="s">
        <v>62</v>
      </c>
      <c r="C656" s="79">
        <f t="shared" si="41"/>
        <v>62.866100000000003</v>
      </c>
      <c r="D656" s="79">
        <f t="shared" si="44"/>
        <v>3.8339000000000003</v>
      </c>
      <c r="E656" s="76">
        <v>3.8339000000000003</v>
      </c>
      <c r="F656" s="22">
        <v>0</v>
      </c>
      <c r="G656" s="90">
        <v>0</v>
      </c>
      <c r="H656" s="22">
        <v>0</v>
      </c>
      <c r="I656" s="81"/>
      <c r="J656" s="200">
        <v>66.7</v>
      </c>
    </row>
    <row r="657" spans="1:10" s="23" customFormat="1" ht="18" customHeight="1" x14ac:dyDescent="0.25">
      <c r="A657" s="74" t="s">
        <v>793</v>
      </c>
      <c r="B657" s="66" t="s">
        <v>62</v>
      </c>
      <c r="C657" s="79">
        <f t="shared" si="41"/>
        <v>65.848370000000003</v>
      </c>
      <c r="D657" s="79">
        <f t="shared" si="44"/>
        <v>3.7216499999999999</v>
      </c>
      <c r="E657" s="76">
        <v>3.7216499999999999</v>
      </c>
      <c r="F657" s="22">
        <v>0</v>
      </c>
      <c r="G657" s="90">
        <v>0</v>
      </c>
      <c r="H657" s="22">
        <v>0</v>
      </c>
      <c r="I657" s="81"/>
      <c r="J657" s="200">
        <v>69.57002</v>
      </c>
    </row>
    <row r="658" spans="1:10" s="23" customFormat="1" ht="18" customHeight="1" x14ac:dyDescent="0.25">
      <c r="A658" s="74" t="s">
        <v>794</v>
      </c>
      <c r="B658" s="66" t="s">
        <v>62</v>
      </c>
      <c r="C658" s="79">
        <f t="shared" si="41"/>
        <v>60.239400000000003</v>
      </c>
      <c r="D658" s="79">
        <f t="shared" si="44"/>
        <v>5.3188500000000003</v>
      </c>
      <c r="E658" s="76">
        <v>5.3188500000000003</v>
      </c>
      <c r="F658" s="22">
        <v>0</v>
      </c>
      <c r="G658" s="90">
        <v>0</v>
      </c>
      <c r="H658" s="22">
        <v>0</v>
      </c>
      <c r="I658" s="81"/>
      <c r="J658" s="200">
        <v>65.558250000000001</v>
      </c>
    </row>
    <row r="659" spans="1:10" s="23" customFormat="1" ht="18" customHeight="1" x14ac:dyDescent="0.25">
      <c r="A659" s="74" t="s">
        <v>795</v>
      </c>
      <c r="B659" s="66" t="s">
        <v>62</v>
      </c>
      <c r="C659" s="79">
        <f t="shared" ref="C659:C714" si="45">J659+I659-E659</f>
        <v>0.80400000000000005</v>
      </c>
      <c r="D659" s="79">
        <f t="shared" si="44"/>
        <v>0</v>
      </c>
      <c r="E659" s="76">
        <v>0</v>
      </c>
      <c r="F659" s="22">
        <v>0</v>
      </c>
      <c r="G659" s="90">
        <v>0</v>
      </c>
      <c r="H659" s="22">
        <v>0</v>
      </c>
      <c r="I659" s="81"/>
      <c r="J659" s="200">
        <v>0.80400000000000005</v>
      </c>
    </row>
    <row r="660" spans="1:10" s="23" customFormat="1" ht="18" customHeight="1" x14ac:dyDescent="0.25">
      <c r="A660" s="74" t="s">
        <v>797</v>
      </c>
      <c r="B660" s="66" t="s">
        <v>62</v>
      </c>
      <c r="C660" s="79">
        <f t="shared" si="45"/>
        <v>293.97413999999998</v>
      </c>
      <c r="D660" s="79">
        <f t="shared" si="44"/>
        <v>11.808149999999999</v>
      </c>
      <c r="E660" s="76">
        <v>11.808149999999999</v>
      </c>
      <c r="F660" s="22">
        <v>0</v>
      </c>
      <c r="G660" s="90">
        <v>0</v>
      </c>
      <c r="H660" s="22">
        <v>0</v>
      </c>
      <c r="I660" s="81"/>
      <c r="J660" s="200">
        <v>305.78228999999999</v>
      </c>
    </row>
    <row r="661" spans="1:10" s="23" customFormat="1" ht="18" customHeight="1" x14ac:dyDescent="0.25">
      <c r="A661" s="74" t="s">
        <v>798</v>
      </c>
      <c r="B661" s="66" t="s">
        <v>62</v>
      </c>
      <c r="C661" s="79">
        <f t="shared" si="45"/>
        <v>32.232950000000002</v>
      </c>
      <c r="D661" s="79">
        <f t="shared" si="44"/>
        <v>8.4703499999999998</v>
      </c>
      <c r="E661" s="76">
        <v>8.4703499999999998</v>
      </c>
      <c r="F661" s="22">
        <v>0</v>
      </c>
      <c r="G661" s="90">
        <v>0</v>
      </c>
      <c r="H661" s="22">
        <v>0</v>
      </c>
      <c r="I661" s="81"/>
      <c r="J661" s="200">
        <v>40.703300000000006</v>
      </c>
    </row>
    <row r="662" spans="1:10" s="23" customFormat="1" ht="18" customHeight="1" x14ac:dyDescent="0.25">
      <c r="A662" s="74" t="s">
        <v>799</v>
      </c>
      <c r="B662" s="66" t="s">
        <v>62</v>
      </c>
      <c r="C662" s="79">
        <f t="shared" si="45"/>
        <v>22.066800000000001</v>
      </c>
      <c r="D662" s="79">
        <f t="shared" si="44"/>
        <v>1.0101</v>
      </c>
      <c r="E662" s="76">
        <v>1.0101</v>
      </c>
      <c r="F662" s="22">
        <v>0</v>
      </c>
      <c r="G662" s="90">
        <v>0</v>
      </c>
      <c r="H662" s="22">
        <v>0</v>
      </c>
      <c r="I662" s="81"/>
      <c r="J662" s="200">
        <v>23.076900000000002</v>
      </c>
    </row>
    <row r="663" spans="1:10" s="23" customFormat="1" ht="18" customHeight="1" x14ac:dyDescent="0.25">
      <c r="A663" s="74" t="s">
        <v>800</v>
      </c>
      <c r="B663" s="66" t="s">
        <v>62</v>
      </c>
      <c r="C663" s="79">
        <f t="shared" si="45"/>
        <v>14.01845</v>
      </c>
      <c r="D663" s="79">
        <f t="shared" si="44"/>
        <v>0.64154999999999995</v>
      </c>
      <c r="E663" s="76">
        <v>0.64154999999999995</v>
      </c>
      <c r="F663" s="22">
        <v>0</v>
      </c>
      <c r="G663" s="90">
        <v>0</v>
      </c>
      <c r="H663" s="22">
        <v>0</v>
      </c>
      <c r="I663" s="81"/>
      <c r="J663" s="200">
        <v>14.66</v>
      </c>
    </row>
    <row r="664" spans="1:10" s="23" customFormat="1" ht="18" customHeight="1" x14ac:dyDescent="0.25">
      <c r="A664" s="74" t="s">
        <v>3633</v>
      </c>
      <c r="B664" s="66" t="s">
        <v>62</v>
      </c>
      <c r="C664" s="79">
        <f t="shared" si="45"/>
        <v>376.31200999999999</v>
      </c>
      <c r="D664" s="79">
        <f t="shared" ref="D664:D691" si="46">E664</f>
        <v>15.488200000000001</v>
      </c>
      <c r="E664" s="76">
        <v>15.488200000000001</v>
      </c>
      <c r="F664" s="22">
        <v>0</v>
      </c>
      <c r="G664" s="90">
        <v>0</v>
      </c>
      <c r="H664" s="22">
        <v>0</v>
      </c>
      <c r="I664" s="81"/>
      <c r="J664" s="200">
        <v>391.80020999999999</v>
      </c>
    </row>
    <row r="665" spans="1:10" s="23" customFormat="1" ht="18" customHeight="1" x14ac:dyDescent="0.25">
      <c r="A665" s="74" t="s">
        <v>801</v>
      </c>
      <c r="B665" s="66" t="s">
        <v>62</v>
      </c>
      <c r="C665" s="79">
        <f t="shared" si="45"/>
        <v>68.670100000000005</v>
      </c>
      <c r="D665" s="79">
        <f t="shared" si="46"/>
        <v>2.0494499999999998</v>
      </c>
      <c r="E665" s="76">
        <v>2.0494499999999998</v>
      </c>
      <c r="F665" s="22">
        <v>0</v>
      </c>
      <c r="G665" s="90">
        <v>0</v>
      </c>
      <c r="H665" s="22">
        <v>0</v>
      </c>
      <c r="I665" s="81"/>
      <c r="J665" s="200">
        <v>70.719549999999998</v>
      </c>
    </row>
    <row r="666" spans="1:10" s="23" customFormat="1" ht="18" customHeight="1" x14ac:dyDescent="0.25">
      <c r="A666" s="74" t="s">
        <v>802</v>
      </c>
      <c r="B666" s="66" t="s">
        <v>62</v>
      </c>
      <c r="C666" s="79">
        <f t="shared" si="45"/>
        <v>31.192610000000002</v>
      </c>
      <c r="D666" s="79">
        <f t="shared" si="46"/>
        <v>1.4313</v>
      </c>
      <c r="E666" s="76">
        <v>1.4313</v>
      </c>
      <c r="F666" s="22">
        <v>0</v>
      </c>
      <c r="G666" s="90">
        <v>0</v>
      </c>
      <c r="H666" s="22">
        <v>0</v>
      </c>
      <c r="I666" s="81"/>
      <c r="J666" s="200">
        <v>32.623910000000002</v>
      </c>
    </row>
    <row r="667" spans="1:10" s="23" customFormat="1" ht="18" customHeight="1" x14ac:dyDescent="0.25">
      <c r="A667" s="74" t="s">
        <v>803</v>
      </c>
      <c r="B667" s="66" t="s">
        <v>62</v>
      </c>
      <c r="C667" s="79">
        <f t="shared" si="45"/>
        <v>55.79175</v>
      </c>
      <c r="D667" s="79">
        <f t="shared" si="46"/>
        <v>2.2464</v>
      </c>
      <c r="E667" s="76">
        <v>2.2464</v>
      </c>
      <c r="F667" s="22">
        <v>0</v>
      </c>
      <c r="G667" s="90">
        <v>0</v>
      </c>
      <c r="H667" s="22">
        <v>0</v>
      </c>
      <c r="I667" s="81"/>
      <c r="J667" s="200">
        <v>58.038150000000002</v>
      </c>
    </row>
    <row r="668" spans="1:10" s="23" customFormat="1" ht="18" customHeight="1" x14ac:dyDescent="0.25">
      <c r="A668" s="74" t="s">
        <v>804</v>
      </c>
      <c r="B668" s="66" t="s">
        <v>62</v>
      </c>
      <c r="C668" s="79">
        <f t="shared" si="45"/>
        <v>5.6621999999999995</v>
      </c>
      <c r="D668" s="79">
        <f t="shared" si="46"/>
        <v>0</v>
      </c>
      <c r="E668" s="76">
        <v>0</v>
      </c>
      <c r="F668" s="22">
        <v>0</v>
      </c>
      <c r="G668" s="90">
        <v>0</v>
      </c>
      <c r="H668" s="22">
        <v>0</v>
      </c>
      <c r="I668" s="81"/>
      <c r="J668" s="200">
        <v>5.6621999999999995</v>
      </c>
    </row>
    <row r="669" spans="1:10" s="23" customFormat="1" ht="18" customHeight="1" x14ac:dyDescent="0.25">
      <c r="A669" s="74" t="s">
        <v>805</v>
      </c>
      <c r="B669" s="66" t="s">
        <v>62</v>
      </c>
      <c r="C669" s="79">
        <f t="shared" si="45"/>
        <v>31.947000000000003</v>
      </c>
      <c r="D669" s="79">
        <f t="shared" si="46"/>
        <v>1.5406500000000001</v>
      </c>
      <c r="E669" s="76">
        <v>1.5406500000000001</v>
      </c>
      <c r="F669" s="22">
        <v>0</v>
      </c>
      <c r="G669" s="90">
        <v>0</v>
      </c>
      <c r="H669" s="22">
        <v>0</v>
      </c>
      <c r="I669" s="81"/>
      <c r="J669" s="200">
        <v>33.487650000000002</v>
      </c>
    </row>
    <row r="670" spans="1:10" s="23" customFormat="1" ht="18" customHeight="1" x14ac:dyDescent="0.25">
      <c r="A670" s="74" t="s">
        <v>3634</v>
      </c>
      <c r="B670" s="66" t="s">
        <v>62</v>
      </c>
      <c r="C670" s="79">
        <f t="shared" si="45"/>
        <v>158.55170000000001</v>
      </c>
      <c r="D670" s="79">
        <f t="shared" si="46"/>
        <v>18.477150000000002</v>
      </c>
      <c r="E670" s="76">
        <v>18.477150000000002</v>
      </c>
      <c r="F670" s="22">
        <v>0</v>
      </c>
      <c r="G670" s="90">
        <v>0</v>
      </c>
      <c r="H670" s="22">
        <v>0</v>
      </c>
      <c r="I670" s="81"/>
      <c r="J670" s="200">
        <v>177.02885000000001</v>
      </c>
    </row>
    <row r="671" spans="1:10" s="23" customFormat="1" ht="18" customHeight="1" x14ac:dyDescent="0.25">
      <c r="A671" s="74" t="s">
        <v>806</v>
      </c>
      <c r="B671" s="66" t="s">
        <v>62</v>
      </c>
      <c r="C671" s="79">
        <f t="shared" si="45"/>
        <v>120.36494999999999</v>
      </c>
      <c r="D671" s="79">
        <f t="shared" si="46"/>
        <v>6.1249500000000001</v>
      </c>
      <c r="E671" s="76">
        <v>6.1249500000000001</v>
      </c>
      <c r="F671" s="22">
        <v>0</v>
      </c>
      <c r="G671" s="90">
        <v>0</v>
      </c>
      <c r="H671" s="22">
        <v>0</v>
      </c>
      <c r="I671" s="81"/>
      <c r="J671" s="200">
        <v>126.48989999999999</v>
      </c>
    </row>
    <row r="672" spans="1:10" s="23" customFormat="1" ht="18" customHeight="1" x14ac:dyDescent="0.25">
      <c r="A672" s="74" t="s">
        <v>807</v>
      </c>
      <c r="B672" s="66" t="s">
        <v>62</v>
      </c>
      <c r="C672" s="79">
        <f t="shared" si="45"/>
        <v>65.156400000000005</v>
      </c>
      <c r="D672" s="79">
        <f t="shared" si="46"/>
        <v>5.7736000000000001</v>
      </c>
      <c r="E672" s="76">
        <v>5.7736000000000001</v>
      </c>
      <c r="F672" s="22">
        <v>0</v>
      </c>
      <c r="G672" s="90">
        <v>0</v>
      </c>
      <c r="H672" s="22">
        <v>0</v>
      </c>
      <c r="I672" s="81"/>
      <c r="J672" s="200">
        <v>70.930000000000007</v>
      </c>
    </row>
    <row r="673" spans="1:82" s="23" customFormat="1" ht="18" customHeight="1" x14ac:dyDescent="0.25">
      <c r="A673" s="74" t="s">
        <v>808</v>
      </c>
      <c r="B673" s="66" t="s">
        <v>62</v>
      </c>
      <c r="C673" s="79">
        <f t="shared" si="45"/>
        <v>146.83500000000001</v>
      </c>
      <c r="D673" s="79">
        <f t="shared" si="46"/>
        <v>7.4678999999999993</v>
      </c>
      <c r="E673" s="76">
        <v>7.4678999999999993</v>
      </c>
      <c r="F673" s="22">
        <v>0</v>
      </c>
      <c r="G673" s="90">
        <v>0</v>
      </c>
      <c r="H673" s="22">
        <v>0</v>
      </c>
      <c r="I673" s="81"/>
      <c r="J673" s="200">
        <v>154.30289999999999</v>
      </c>
    </row>
    <row r="674" spans="1:82" s="23" customFormat="1" ht="18" customHeight="1" x14ac:dyDescent="0.25">
      <c r="A674" s="74" t="s">
        <v>809</v>
      </c>
      <c r="B674" s="66" t="s">
        <v>62</v>
      </c>
      <c r="C674" s="79">
        <f t="shared" si="45"/>
        <v>51.619900000000001</v>
      </c>
      <c r="D674" s="79">
        <f t="shared" si="46"/>
        <v>2.5018500000000001</v>
      </c>
      <c r="E674" s="76">
        <v>2.5018500000000001</v>
      </c>
      <c r="F674" s="22">
        <v>0</v>
      </c>
      <c r="G674" s="90">
        <v>0</v>
      </c>
      <c r="H674" s="22">
        <v>0</v>
      </c>
      <c r="I674" s="81"/>
      <c r="J674" s="200">
        <v>54.121749999999999</v>
      </c>
    </row>
    <row r="675" spans="1:82" s="23" customFormat="1" ht="18" customHeight="1" x14ac:dyDescent="0.25">
      <c r="A675" s="74" t="s">
        <v>810</v>
      </c>
      <c r="B675" s="66" t="s">
        <v>62</v>
      </c>
      <c r="C675" s="79">
        <f t="shared" si="45"/>
        <v>12.193950000000001</v>
      </c>
      <c r="D675" s="79">
        <f t="shared" si="46"/>
        <v>0</v>
      </c>
      <c r="E675" s="76">
        <v>0</v>
      </c>
      <c r="F675" s="22">
        <v>0</v>
      </c>
      <c r="G675" s="90">
        <v>0</v>
      </c>
      <c r="H675" s="22">
        <v>0</v>
      </c>
      <c r="I675" s="81"/>
      <c r="J675" s="200">
        <v>12.193950000000001</v>
      </c>
    </row>
    <row r="676" spans="1:82" s="23" customFormat="1" ht="18" customHeight="1" x14ac:dyDescent="0.25">
      <c r="A676" s="74" t="s">
        <v>811</v>
      </c>
      <c r="B676" s="66" t="s">
        <v>62</v>
      </c>
      <c r="C676" s="79">
        <f t="shared" si="45"/>
        <v>13.930199999999999</v>
      </c>
      <c r="D676" s="79">
        <f t="shared" si="46"/>
        <v>0.63764999999999994</v>
      </c>
      <c r="E676" s="76">
        <v>0.63764999999999994</v>
      </c>
      <c r="F676" s="22">
        <v>0</v>
      </c>
      <c r="G676" s="90">
        <v>0</v>
      </c>
      <c r="H676" s="22">
        <v>0</v>
      </c>
      <c r="I676" s="81"/>
      <c r="J676" s="200">
        <v>14.56785</v>
      </c>
    </row>
    <row r="677" spans="1:82" s="23" customFormat="1" ht="18" customHeight="1" x14ac:dyDescent="0.25">
      <c r="A677" s="74" t="s">
        <v>813</v>
      </c>
      <c r="B677" s="66" t="s">
        <v>62</v>
      </c>
      <c r="C677" s="79">
        <f t="shared" si="45"/>
        <v>0.2656</v>
      </c>
      <c r="D677" s="79">
        <f t="shared" si="46"/>
        <v>0</v>
      </c>
      <c r="E677" s="76">
        <v>0</v>
      </c>
      <c r="F677" s="22">
        <v>0</v>
      </c>
      <c r="G677" s="90">
        <v>0</v>
      </c>
      <c r="H677" s="22">
        <v>0</v>
      </c>
      <c r="I677" s="81"/>
      <c r="J677" s="200">
        <v>0.2656</v>
      </c>
    </row>
    <row r="678" spans="1:82" s="23" customFormat="1" ht="18" customHeight="1" x14ac:dyDescent="0.25">
      <c r="A678" s="74" t="s">
        <v>814</v>
      </c>
      <c r="B678" s="66" t="s">
        <v>62</v>
      </c>
      <c r="C678" s="79">
        <f t="shared" si="45"/>
        <v>36.488100000000003</v>
      </c>
      <c r="D678" s="79">
        <f t="shared" si="46"/>
        <v>2.4868999999999999</v>
      </c>
      <c r="E678" s="76">
        <v>2.4868999999999999</v>
      </c>
      <c r="F678" s="22">
        <v>0</v>
      </c>
      <c r="G678" s="90">
        <v>0</v>
      </c>
      <c r="H678" s="22">
        <v>0</v>
      </c>
      <c r="I678" s="81"/>
      <c r="J678" s="200">
        <v>38.975000000000001</v>
      </c>
    </row>
    <row r="679" spans="1:82" s="23" customFormat="1" ht="18" customHeight="1" x14ac:dyDescent="0.25">
      <c r="A679" s="74" t="s">
        <v>815</v>
      </c>
      <c r="B679" s="66" t="s">
        <v>62</v>
      </c>
      <c r="C679" s="79">
        <f t="shared" si="45"/>
        <v>91.472300000000004</v>
      </c>
      <c r="D679" s="79">
        <f t="shared" si="46"/>
        <v>2.2698</v>
      </c>
      <c r="E679" s="76">
        <v>2.2698</v>
      </c>
      <c r="F679" s="22">
        <v>0</v>
      </c>
      <c r="G679" s="90">
        <v>0</v>
      </c>
      <c r="H679" s="22">
        <v>0</v>
      </c>
      <c r="I679" s="81"/>
      <c r="J679" s="200">
        <v>93.742100000000008</v>
      </c>
    </row>
    <row r="680" spans="1:82" s="23" customFormat="1" ht="18" customHeight="1" x14ac:dyDescent="0.25">
      <c r="A680" s="74" t="s">
        <v>816</v>
      </c>
      <c r="B680" s="66" t="s">
        <v>62</v>
      </c>
      <c r="C680" s="79">
        <f t="shared" si="45"/>
        <v>881.59966999999995</v>
      </c>
      <c r="D680" s="79">
        <f t="shared" si="46"/>
        <v>55.366430000000001</v>
      </c>
      <c r="E680" s="76">
        <v>55.366430000000001</v>
      </c>
      <c r="F680" s="22">
        <v>0</v>
      </c>
      <c r="G680" s="90">
        <v>0</v>
      </c>
      <c r="H680" s="22">
        <v>0</v>
      </c>
      <c r="I680" s="81"/>
      <c r="J680" s="200">
        <v>936.96609999999998</v>
      </c>
    </row>
    <row r="681" spans="1:82" s="23" customFormat="1" ht="18" customHeight="1" x14ac:dyDescent="0.25">
      <c r="A681" s="74" t="s">
        <v>817</v>
      </c>
      <c r="B681" s="66" t="s">
        <v>62</v>
      </c>
      <c r="C681" s="79">
        <f t="shared" si="45"/>
        <v>308.28773999999981</v>
      </c>
      <c r="D681" s="79">
        <f t="shared" si="46"/>
        <v>18.524750000000001</v>
      </c>
      <c r="E681" s="76">
        <v>18.524750000000001</v>
      </c>
      <c r="F681" s="22">
        <v>0</v>
      </c>
      <c r="G681" s="90">
        <v>0</v>
      </c>
      <c r="H681" s="22">
        <v>0</v>
      </c>
      <c r="I681" s="81">
        <f>563.07+1970.63</f>
        <v>2533.7000000000003</v>
      </c>
      <c r="J681" s="200">
        <f>326.81249-I681</f>
        <v>-2206.8875100000005</v>
      </c>
    </row>
    <row r="682" spans="1:82" s="28" customFormat="1" ht="18" customHeight="1" x14ac:dyDescent="0.25">
      <c r="A682" s="74" t="s">
        <v>823</v>
      </c>
      <c r="B682" s="66" t="s">
        <v>62</v>
      </c>
      <c r="C682" s="79">
        <f t="shared" ref="C682:C688" si="47">J682+I682-E682</f>
        <v>159.91735</v>
      </c>
      <c r="D682" s="79">
        <f t="shared" ref="D682:D688" si="48">E682</f>
        <v>13.340549999999999</v>
      </c>
      <c r="E682" s="76">
        <v>13.340549999999999</v>
      </c>
      <c r="F682" s="22">
        <v>0</v>
      </c>
      <c r="G682" s="90">
        <v>0</v>
      </c>
      <c r="H682" s="22">
        <v>0</v>
      </c>
      <c r="I682" s="81"/>
      <c r="J682" s="200">
        <v>173.25790000000001</v>
      </c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</row>
    <row r="683" spans="1:82" s="23" customFormat="1" ht="18" customHeight="1" x14ac:dyDescent="0.25">
      <c r="A683" s="74" t="s">
        <v>822</v>
      </c>
      <c r="B683" s="66" t="s">
        <v>62</v>
      </c>
      <c r="C683" s="79">
        <f t="shared" si="47"/>
        <v>831.87297000000001</v>
      </c>
      <c r="D683" s="79">
        <f t="shared" si="48"/>
        <v>60.232099999999996</v>
      </c>
      <c r="E683" s="76">
        <v>60.232099999999996</v>
      </c>
      <c r="F683" s="22">
        <v>0</v>
      </c>
      <c r="G683" s="90">
        <v>0</v>
      </c>
      <c r="H683" s="22">
        <v>0</v>
      </c>
      <c r="I683" s="81">
        <v>1613.21</v>
      </c>
      <c r="J683" s="200">
        <f>892.10507-I683</f>
        <v>-721.10493000000008</v>
      </c>
    </row>
    <row r="684" spans="1:82" s="23" customFormat="1" ht="18" customHeight="1" x14ac:dyDescent="0.25">
      <c r="A684" s="74" t="s">
        <v>821</v>
      </c>
      <c r="B684" s="66" t="s">
        <v>62</v>
      </c>
      <c r="C684" s="79">
        <f t="shared" si="47"/>
        <v>34.240649999999995</v>
      </c>
      <c r="D684" s="79">
        <f t="shared" si="48"/>
        <v>1.2597</v>
      </c>
      <c r="E684" s="76">
        <v>1.2597</v>
      </c>
      <c r="F684" s="22">
        <v>0</v>
      </c>
      <c r="G684" s="90">
        <v>0</v>
      </c>
      <c r="H684" s="22">
        <v>0</v>
      </c>
      <c r="I684" s="81"/>
      <c r="J684" s="200">
        <v>35.500349999999997</v>
      </c>
    </row>
    <row r="685" spans="1:82" s="23" customFormat="1" ht="18" customHeight="1" x14ac:dyDescent="0.25">
      <c r="A685" s="74" t="s">
        <v>3635</v>
      </c>
      <c r="B685" s="66" t="s">
        <v>62</v>
      </c>
      <c r="C685" s="79">
        <f t="shared" si="47"/>
        <v>163.29250999999999</v>
      </c>
      <c r="D685" s="79">
        <f t="shared" si="48"/>
        <v>5.7964500000000001</v>
      </c>
      <c r="E685" s="76">
        <v>5.7964500000000001</v>
      </c>
      <c r="F685" s="22">
        <v>0</v>
      </c>
      <c r="G685" s="90">
        <v>0</v>
      </c>
      <c r="H685" s="22">
        <v>0</v>
      </c>
      <c r="I685" s="81"/>
      <c r="J685" s="200">
        <v>169.08895999999999</v>
      </c>
    </row>
    <row r="686" spans="1:82" s="23" customFormat="1" ht="18" customHeight="1" x14ac:dyDescent="0.25">
      <c r="A686" s="74" t="s">
        <v>820</v>
      </c>
      <c r="B686" s="66" t="s">
        <v>62</v>
      </c>
      <c r="C686" s="79">
        <f t="shared" si="47"/>
        <v>128.68040000000002</v>
      </c>
      <c r="D686" s="79">
        <f t="shared" si="48"/>
        <v>5.7576999999999998</v>
      </c>
      <c r="E686" s="76">
        <v>5.7576999999999998</v>
      </c>
      <c r="F686" s="22">
        <v>0</v>
      </c>
      <c r="G686" s="90">
        <v>0</v>
      </c>
      <c r="H686" s="22">
        <v>0</v>
      </c>
      <c r="I686" s="81"/>
      <c r="J686" s="200">
        <v>134.43810000000002</v>
      </c>
    </row>
    <row r="687" spans="1:82" s="23" customFormat="1" ht="18" customHeight="1" x14ac:dyDescent="0.25">
      <c r="A687" s="74" t="s">
        <v>819</v>
      </c>
      <c r="B687" s="66" t="s">
        <v>62</v>
      </c>
      <c r="C687" s="79">
        <f t="shared" si="47"/>
        <v>113.28883999999999</v>
      </c>
      <c r="D687" s="79">
        <f t="shared" si="48"/>
        <v>5.0198999999999998</v>
      </c>
      <c r="E687" s="76">
        <v>5.0198999999999998</v>
      </c>
      <c r="F687" s="22">
        <v>0</v>
      </c>
      <c r="G687" s="90">
        <v>0</v>
      </c>
      <c r="H687" s="22">
        <v>0</v>
      </c>
      <c r="I687" s="81"/>
      <c r="J687" s="200">
        <v>118.30874</v>
      </c>
    </row>
    <row r="688" spans="1:82" s="23" customFormat="1" ht="18" customHeight="1" x14ac:dyDescent="0.25">
      <c r="A688" s="74" t="s">
        <v>818</v>
      </c>
      <c r="B688" s="66" t="s">
        <v>62</v>
      </c>
      <c r="C688" s="79">
        <f t="shared" si="47"/>
        <v>162.49499</v>
      </c>
      <c r="D688" s="79">
        <f t="shared" si="48"/>
        <v>0</v>
      </c>
      <c r="E688" s="76">
        <v>0</v>
      </c>
      <c r="F688" s="22">
        <v>0</v>
      </c>
      <c r="G688" s="90">
        <v>0</v>
      </c>
      <c r="H688" s="22">
        <v>0</v>
      </c>
      <c r="I688" s="81"/>
      <c r="J688" s="200">
        <v>162.49499</v>
      </c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</row>
    <row r="689" spans="1:10" s="23" customFormat="1" ht="18" customHeight="1" x14ac:dyDescent="0.25">
      <c r="A689" s="74" t="s">
        <v>824</v>
      </c>
      <c r="B689" s="66" t="s">
        <v>62</v>
      </c>
      <c r="C689" s="79">
        <f t="shared" si="45"/>
        <v>2817.6881199999998</v>
      </c>
      <c r="D689" s="79">
        <f t="shared" si="46"/>
        <v>140.33015</v>
      </c>
      <c r="E689" s="76">
        <v>140.33015</v>
      </c>
      <c r="F689" s="22">
        <v>0</v>
      </c>
      <c r="G689" s="90">
        <v>0</v>
      </c>
      <c r="H689" s="22">
        <v>0</v>
      </c>
      <c r="I689" s="81"/>
      <c r="J689" s="200">
        <v>2958.01827</v>
      </c>
    </row>
    <row r="690" spans="1:10" s="23" customFormat="1" ht="18" customHeight="1" x14ac:dyDescent="0.25">
      <c r="A690" s="74" t="s">
        <v>825</v>
      </c>
      <c r="B690" s="66" t="s">
        <v>62</v>
      </c>
      <c r="C690" s="79">
        <f t="shared" si="45"/>
        <v>82.446300000000008</v>
      </c>
      <c r="D690" s="79">
        <f t="shared" si="46"/>
        <v>0</v>
      </c>
      <c r="E690" s="76">
        <v>0</v>
      </c>
      <c r="F690" s="22">
        <v>0</v>
      </c>
      <c r="G690" s="90">
        <v>0</v>
      </c>
      <c r="H690" s="22">
        <v>0</v>
      </c>
      <c r="I690" s="81"/>
      <c r="J690" s="200">
        <v>82.446300000000008</v>
      </c>
    </row>
    <row r="691" spans="1:10" s="23" customFormat="1" ht="18" customHeight="1" x14ac:dyDescent="0.25">
      <c r="A691" s="74" t="s">
        <v>826</v>
      </c>
      <c r="B691" s="66" t="s">
        <v>62</v>
      </c>
      <c r="C691" s="79">
        <f t="shared" si="45"/>
        <v>64.8964</v>
      </c>
      <c r="D691" s="79">
        <f t="shared" si="46"/>
        <v>2.3055500000000002</v>
      </c>
      <c r="E691" s="76">
        <v>2.3055500000000002</v>
      </c>
      <c r="F691" s="22">
        <v>0</v>
      </c>
      <c r="G691" s="90">
        <v>0</v>
      </c>
      <c r="H691" s="22">
        <v>0</v>
      </c>
      <c r="I691" s="81"/>
      <c r="J691" s="200">
        <v>67.201949999999997</v>
      </c>
    </row>
    <row r="692" spans="1:10" s="23" customFormat="1" ht="18" customHeight="1" x14ac:dyDescent="0.25">
      <c r="A692" s="74" t="s">
        <v>827</v>
      </c>
      <c r="B692" s="66" t="s">
        <v>62</v>
      </c>
      <c r="C692" s="79">
        <f t="shared" si="45"/>
        <v>4716.0257199999996</v>
      </c>
      <c r="D692" s="79">
        <f t="shared" ref="D692:D704" si="49">E692</f>
        <v>247.29798000000002</v>
      </c>
      <c r="E692" s="76">
        <v>247.29798000000002</v>
      </c>
      <c r="F692" s="22">
        <v>0</v>
      </c>
      <c r="G692" s="90">
        <v>0</v>
      </c>
      <c r="H692" s="22">
        <v>0</v>
      </c>
      <c r="I692" s="81"/>
      <c r="J692" s="200">
        <v>4963.3236999999999</v>
      </c>
    </row>
    <row r="693" spans="1:10" s="23" customFormat="1" ht="18" customHeight="1" x14ac:dyDescent="0.25">
      <c r="A693" s="74" t="s">
        <v>828</v>
      </c>
      <c r="B693" s="66" t="s">
        <v>62</v>
      </c>
      <c r="C693" s="79">
        <f t="shared" si="45"/>
        <v>40.274999999999999</v>
      </c>
      <c r="D693" s="79">
        <f t="shared" si="49"/>
        <v>0.80925000000000002</v>
      </c>
      <c r="E693" s="76">
        <v>0.80925000000000002</v>
      </c>
      <c r="F693" s="22">
        <v>0</v>
      </c>
      <c r="G693" s="90">
        <v>0</v>
      </c>
      <c r="H693" s="22">
        <v>0</v>
      </c>
      <c r="I693" s="81"/>
      <c r="J693" s="200">
        <v>41.084249999999997</v>
      </c>
    </row>
    <row r="694" spans="1:10" s="23" customFormat="1" ht="18" customHeight="1" x14ac:dyDescent="0.25">
      <c r="A694" s="74" t="s">
        <v>834</v>
      </c>
      <c r="B694" s="66" t="s">
        <v>62</v>
      </c>
      <c r="C694" s="79">
        <f t="shared" si="45"/>
        <v>1160.41589</v>
      </c>
      <c r="D694" s="79">
        <f t="shared" si="49"/>
        <v>50.955400000000004</v>
      </c>
      <c r="E694" s="76">
        <v>50.955400000000004</v>
      </c>
      <c r="F694" s="22">
        <v>0</v>
      </c>
      <c r="G694" s="90">
        <v>0</v>
      </c>
      <c r="H694" s="22">
        <v>0</v>
      </c>
      <c r="I694" s="81"/>
      <c r="J694" s="200">
        <v>1211.37129</v>
      </c>
    </row>
    <row r="695" spans="1:10" s="23" customFormat="1" ht="18" customHeight="1" x14ac:dyDescent="0.25">
      <c r="A695" s="74" t="s">
        <v>835</v>
      </c>
      <c r="B695" s="66" t="s">
        <v>62</v>
      </c>
      <c r="C695" s="79">
        <f t="shared" si="45"/>
        <v>27.3918</v>
      </c>
      <c r="D695" s="79">
        <f t="shared" si="49"/>
        <v>1.2538499999999999</v>
      </c>
      <c r="E695" s="76">
        <v>1.2538499999999999</v>
      </c>
      <c r="F695" s="22">
        <v>0</v>
      </c>
      <c r="G695" s="90">
        <v>0</v>
      </c>
      <c r="H695" s="22">
        <v>0</v>
      </c>
      <c r="I695" s="81"/>
      <c r="J695" s="200">
        <v>28.64565</v>
      </c>
    </row>
    <row r="696" spans="1:10" s="23" customFormat="1" ht="18" customHeight="1" x14ac:dyDescent="0.25">
      <c r="A696" s="74" t="s">
        <v>836</v>
      </c>
      <c r="B696" s="66" t="s">
        <v>62</v>
      </c>
      <c r="C696" s="79">
        <f t="shared" si="45"/>
        <v>1211.7739699999997</v>
      </c>
      <c r="D696" s="79">
        <f t="shared" si="49"/>
        <v>64.449439999999996</v>
      </c>
      <c r="E696" s="76">
        <v>64.449439999999996</v>
      </c>
      <c r="F696" s="22">
        <v>0</v>
      </c>
      <c r="G696" s="90">
        <v>0</v>
      </c>
      <c r="H696" s="22">
        <v>0</v>
      </c>
      <c r="I696" s="81"/>
      <c r="J696" s="200">
        <v>1276.2234099999998</v>
      </c>
    </row>
    <row r="697" spans="1:10" s="23" customFormat="1" ht="18" customHeight="1" x14ac:dyDescent="0.25">
      <c r="A697" s="74" t="s">
        <v>837</v>
      </c>
      <c r="B697" s="66" t="s">
        <v>62</v>
      </c>
      <c r="C697" s="79">
        <f t="shared" si="45"/>
        <v>1072.2483200000001</v>
      </c>
      <c r="D697" s="79">
        <f t="shared" si="49"/>
        <v>47.915199999999999</v>
      </c>
      <c r="E697" s="76">
        <v>47.915199999999999</v>
      </c>
      <c r="F697" s="22">
        <v>0</v>
      </c>
      <c r="G697" s="90">
        <v>0</v>
      </c>
      <c r="H697" s="22">
        <v>0</v>
      </c>
      <c r="I697" s="81"/>
      <c r="J697" s="200">
        <v>1120.1635200000001</v>
      </c>
    </row>
    <row r="698" spans="1:10" s="23" customFormat="1" ht="18" customHeight="1" x14ac:dyDescent="0.25">
      <c r="A698" s="74" t="s">
        <v>838</v>
      </c>
      <c r="B698" s="66" t="s">
        <v>62</v>
      </c>
      <c r="C698" s="79">
        <f t="shared" si="45"/>
        <v>962.23050000000001</v>
      </c>
      <c r="D698" s="79">
        <f t="shared" si="49"/>
        <v>46.968249999999998</v>
      </c>
      <c r="E698" s="76">
        <v>46.968249999999998</v>
      </c>
      <c r="F698" s="22">
        <v>0</v>
      </c>
      <c r="G698" s="90">
        <v>0</v>
      </c>
      <c r="H698" s="22">
        <v>0</v>
      </c>
      <c r="I698" s="81"/>
      <c r="J698" s="200">
        <v>1009.19875</v>
      </c>
    </row>
    <row r="699" spans="1:10" s="23" customFormat="1" ht="18" customHeight="1" x14ac:dyDescent="0.25">
      <c r="A699" s="74" t="s">
        <v>839</v>
      </c>
      <c r="B699" s="66" t="s">
        <v>62</v>
      </c>
      <c r="C699" s="79">
        <f t="shared" si="45"/>
        <v>934.20079999999996</v>
      </c>
      <c r="D699" s="79">
        <f t="shared" si="49"/>
        <v>44.919199999999996</v>
      </c>
      <c r="E699" s="76">
        <v>44.919199999999996</v>
      </c>
      <c r="F699" s="22">
        <v>0</v>
      </c>
      <c r="G699" s="90">
        <v>0</v>
      </c>
      <c r="H699" s="22">
        <v>0</v>
      </c>
      <c r="I699" s="81"/>
      <c r="J699" s="200">
        <v>979.12</v>
      </c>
    </row>
    <row r="700" spans="1:10" s="23" customFormat="1" ht="18" customHeight="1" x14ac:dyDescent="0.25">
      <c r="A700" s="74" t="s">
        <v>3636</v>
      </c>
      <c r="B700" s="66" t="s">
        <v>62</v>
      </c>
      <c r="C700" s="79">
        <f t="shared" si="45"/>
        <v>699.75722999999994</v>
      </c>
      <c r="D700" s="79">
        <f t="shared" si="49"/>
        <v>47.186500000000002</v>
      </c>
      <c r="E700" s="76">
        <v>47.186500000000002</v>
      </c>
      <c r="F700" s="22">
        <v>0</v>
      </c>
      <c r="G700" s="90">
        <v>0</v>
      </c>
      <c r="H700" s="22">
        <v>0</v>
      </c>
      <c r="I700" s="81"/>
      <c r="J700" s="200">
        <v>746.94372999999996</v>
      </c>
    </row>
    <row r="701" spans="1:10" s="23" customFormat="1" ht="18" customHeight="1" x14ac:dyDescent="0.25">
      <c r="A701" s="74" t="s">
        <v>842</v>
      </c>
      <c r="B701" s="66" t="s">
        <v>62</v>
      </c>
      <c r="C701" s="79">
        <f t="shared" si="45"/>
        <v>498.43018000000006</v>
      </c>
      <c r="D701" s="79">
        <f t="shared" si="49"/>
        <v>88.835070000000002</v>
      </c>
      <c r="E701" s="76">
        <v>88.835070000000002</v>
      </c>
      <c r="F701" s="22">
        <v>0</v>
      </c>
      <c r="G701" s="90">
        <v>0</v>
      </c>
      <c r="H701" s="22">
        <v>0</v>
      </c>
      <c r="I701" s="81"/>
      <c r="J701" s="200">
        <v>587.26525000000004</v>
      </c>
    </row>
    <row r="702" spans="1:10" s="23" customFormat="1" ht="18" customHeight="1" x14ac:dyDescent="0.25">
      <c r="A702" s="74" t="s">
        <v>845</v>
      </c>
      <c r="B702" s="66" t="s">
        <v>62</v>
      </c>
      <c r="C702" s="79">
        <f t="shared" si="45"/>
        <v>19.072700000000001</v>
      </c>
      <c r="D702" s="79">
        <f t="shared" si="49"/>
        <v>0</v>
      </c>
      <c r="E702" s="76">
        <v>0</v>
      </c>
      <c r="F702" s="22">
        <v>0</v>
      </c>
      <c r="G702" s="90">
        <v>0</v>
      </c>
      <c r="H702" s="22">
        <v>0</v>
      </c>
      <c r="I702" s="81"/>
      <c r="J702" s="200">
        <v>19.072700000000001</v>
      </c>
    </row>
    <row r="703" spans="1:10" s="23" customFormat="1" ht="18" customHeight="1" x14ac:dyDescent="0.25">
      <c r="A703" s="74" t="s">
        <v>846</v>
      </c>
      <c r="B703" s="66" t="s">
        <v>62</v>
      </c>
      <c r="C703" s="79">
        <f t="shared" si="45"/>
        <v>150.46145000000001</v>
      </c>
      <c r="D703" s="79">
        <f t="shared" si="49"/>
        <v>7.3268000000000004</v>
      </c>
      <c r="E703" s="76">
        <v>7.3268000000000004</v>
      </c>
      <c r="F703" s="22">
        <v>0</v>
      </c>
      <c r="G703" s="90">
        <v>0</v>
      </c>
      <c r="H703" s="22">
        <v>0</v>
      </c>
      <c r="I703" s="81"/>
      <c r="J703" s="200">
        <v>157.78825000000001</v>
      </c>
    </row>
    <row r="704" spans="1:10" s="23" customFormat="1" ht="18" customHeight="1" x14ac:dyDescent="0.25">
      <c r="A704" s="74" t="s">
        <v>850</v>
      </c>
      <c r="B704" s="66" t="s">
        <v>62</v>
      </c>
      <c r="C704" s="79">
        <f t="shared" si="45"/>
        <v>1331.51036</v>
      </c>
      <c r="D704" s="79">
        <f t="shared" si="49"/>
        <v>87.337910000000008</v>
      </c>
      <c r="E704" s="76">
        <v>87.337910000000008</v>
      </c>
      <c r="F704" s="22">
        <v>0</v>
      </c>
      <c r="G704" s="90">
        <v>0</v>
      </c>
      <c r="H704" s="22">
        <v>0</v>
      </c>
      <c r="I704" s="81"/>
      <c r="J704" s="200">
        <v>1418.84827</v>
      </c>
    </row>
    <row r="705" spans="1:10" s="23" customFormat="1" ht="18" customHeight="1" x14ac:dyDescent="0.25">
      <c r="A705" s="74" t="s">
        <v>851</v>
      </c>
      <c r="B705" s="66" t="s">
        <v>62</v>
      </c>
      <c r="C705" s="79">
        <f t="shared" si="45"/>
        <v>807.28797999999995</v>
      </c>
      <c r="D705" s="80">
        <v>0</v>
      </c>
      <c r="E705" s="76">
        <v>40.527149999999999</v>
      </c>
      <c r="F705" s="22">
        <v>0</v>
      </c>
      <c r="G705" s="90">
        <v>0</v>
      </c>
      <c r="H705" s="22">
        <v>0</v>
      </c>
      <c r="I705" s="81"/>
      <c r="J705" s="200">
        <v>847.81512999999995</v>
      </c>
    </row>
    <row r="706" spans="1:10" s="23" customFormat="1" ht="18" customHeight="1" x14ac:dyDescent="0.25">
      <c r="A706" s="74" t="s">
        <v>852</v>
      </c>
      <c r="B706" s="66" t="s">
        <v>62</v>
      </c>
      <c r="C706" s="79">
        <f t="shared" si="45"/>
        <v>1261.0612000000001</v>
      </c>
      <c r="D706" s="79">
        <f t="shared" ref="D706:D737" si="50">E706</f>
        <v>65.193300000000008</v>
      </c>
      <c r="E706" s="76">
        <v>65.193300000000008</v>
      </c>
      <c r="F706" s="22">
        <v>0</v>
      </c>
      <c r="G706" s="90">
        <v>0</v>
      </c>
      <c r="H706" s="22">
        <v>0</v>
      </c>
      <c r="I706" s="81"/>
      <c r="J706" s="200">
        <v>1326.2545</v>
      </c>
    </row>
    <row r="707" spans="1:10" s="23" customFormat="1" ht="18" customHeight="1" x14ac:dyDescent="0.25">
      <c r="A707" s="74" t="s">
        <v>853</v>
      </c>
      <c r="B707" s="66" t="s">
        <v>62</v>
      </c>
      <c r="C707" s="79">
        <f t="shared" si="45"/>
        <v>1267.8161</v>
      </c>
      <c r="D707" s="79">
        <f t="shared" si="50"/>
        <v>63.031610000000001</v>
      </c>
      <c r="E707" s="76">
        <v>63.031610000000001</v>
      </c>
      <c r="F707" s="22">
        <v>0</v>
      </c>
      <c r="G707" s="90">
        <v>0</v>
      </c>
      <c r="H707" s="22">
        <v>0</v>
      </c>
      <c r="I707" s="81"/>
      <c r="J707" s="200">
        <v>1330.84771</v>
      </c>
    </row>
    <row r="708" spans="1:10" s="23" customFormat="1" ht="18" customHeight="1" x14ac:dyDescent="0.25">
      <c r="A708" s="74" t="s">
        <v>854</v>
      </c>
      <c r="B708" s="66" t="s">
        <v>62</v>
      </c>
      <c r="C708" s="79">
        <f t="shared" si="45"/>
        <v>1239.7849100000001</v>
      </c>
      <c r="D708" s="79">
        <f t="shared" si="50"/>
        <v>86.990750000000006</v>
      </c>
      <c r="E708" s="76">
        <v>86.990750000000006</v>
      </c>
      <c r="F708" s="22">
        <v>0</v>
      </c>
      <c r="G708" s="90">
        <v>0</v>
      </c>
      <c r="H708" s="22">
        <v>0</v>
      </c>
      <c r="I708" s="81"/>
      <c r="J708" s="200">
        <v>1326.77566</v>
      </c>
    </row>
    <row r="709" spans="1:10" s="23" customFormat="1" ht="18" customHeight="1" x14ac:dyDescent="0.25">
      <c r="A709" s="74" t="s">
        <v>3637</v>
      </c>
      <c r="B709" s="66" t="s">
        <v>62</v>
      </c>
      <c r="C709" s="79">
        <f t="shared" si="45"/>
        <v>301.21042</v>
      </c>
      <c r="D709" s="79">
        <f t="shared" si="50"/>
        <v>54.867550000000001</v>
      </c>
      <c r="E709" s="76">
        <v>54.867550000000001</v>
      </c>
      <c r="F709" s="22">
        <v>0</v>
      </c>
      <c r="G709" s="90">
        <v>0</v>
      </c>
      <c r="H709" s="22">
        <v>0</v>
      </c>
      <c r="I709" s="81"/>
      <c r="J709" s="200">
        <v>356.07796999999999</v>
      </c>
    </row>
    <row r="710" spans="1:10" s="23" customFormat="1" ht="18" customHeight="1" x14ac:dyDescent="0.25">
      <c r="A710" s="74" t="s">
        <v>3638</v>
      </c>
      <c r="B710" s="66" t="s">
        <v>62</v>
      </c>
      <c r="C710" s="79">
        <f t="shared" si="45"/>
        <v>721.56168000000002</v>
      </c>
      <c r="D710" s="79">
        <f t="shared" si="50"/>
        <v>52.8827</v>
      </c>
      <c r="E710" s="76">
        <v>52.8827</v>
      </c>
      <c r="F710" s="22">
        <v>0</v>
      </c>
      <c r="G710" s="90">
        <v>0</v>
      </c>
      <c r="H710" s="22">
        <v>0</v>
      </c>
      <c r="I710" s="81"/>
      <c r="J710" s="200">
        <v>774.44438000000002</v>
      </c>
    </row>
    <row r="711" spans="1:10" s="23" customFormat="1" ht="18" customHeight="1" x14ac:dyDescent="0.25">
      <c r="A711" s="74" t="s">
        <v>855</v>
      </c>
      <c r="B711" s="66" t="s">
        <v>62</v>
      </c>
      <c r="C711" s="79">
        <f t="shared" si="45"/>
        <v>1196.5128199999999</v>
      </c>
      <c r="D711" s="79">
        <f t="shared" si="50"/>
        <v>77.41116000000001</v>
      </c>
      <c r="E711" s="76">
        <v>77.41116000000001</v>
      </c>
      <c r="F711" s="22">
        <v>0</v>
      </c>
      <c r="G711" s="90">
        <v>0</v>
      </c>
      <c r="H711" s="22">
        <v>0</v>
      </c>
      <c r="I711" s="81"/>
      <c r="J711" s="200">
        <v>1273.92398</v>
      </c>
    </row>
    <row r="712" spans="1:10" s="23" customFormat="1" ht="18" customHeight="1" x14ac:dyDescent="0.25">
      <c r="A712" s="74" t="s">
        <v>856</v>
      </c>
      <c r="B712" s="66" t="s">
        <v>62</v>
      </c>
      <c r="C712" s="79">
        <f t="shared" si="45"/>
        <v>1237.9222200000002</v>
      </c>
      <c r="D712" s="79">
        <f t="shared" si="50"/>
        <v>80.894109999999998</v>
      </c>
      <c r="E712" s="76">
        <v>80.894109999999998</v>
      </c>
      <c r="F712" s="22">
        <v>0</v>
      </c>
      <c r="G712" s="90">
        <v>0</v>
      </c>
      <c r="H712" s="22">
        <v>0</v>
      </c>
      <c r="I712" s="81"/>
      <c r="J712" s="200">
        <v>1318.8163300000001</v>
      </c>
    </row>
    <row r="713" spans="1:10" s="23" customFormat="1" ht="18" customHeight="1" x14ac:dyDescent="0.25">
      <c r="A713" s="74" t="s">
        <v>3639</v>
      </c>
      <c r="B713" s="66" t="s">
        <v>62</v>
      </c>
      <c r="C713" s="79">
        <f t="shared" si="45"/>
        <v>1128.66508</v>
      </c>
      <c r="D713" s="79">
        <f t="shared" si="50"/>
        <v>52.064349999999997</v>
      </c>
      <c r="E713" s="76">
        <v>52.064349999999997</v>
      </c>
      <c r="F713" s="22">
        <v>0</v>
      </c>
      <c r="G713" s="90">
        <v>0</v>
      </c>
      <c r="H713" s="22">
        <v>0</v>
      </c>
      <c r="I713" s="81"/>
      <c r="J713" s="200">
        <v>1180.7294300000001</v>
      </c>
    </row>
    <row r="714" spans="1:10" s="23" customFormat="1" ht="18" customHeight="1" x14ac:dyDescent="0.25">
      <c r="A714" s="74" t="s">
        <v>857</v>
      </c>
      <c r="B714" s="66" t="s">
        <v>62</v>
      </c>
      <c r="C714" s="79">
        <f t="shared" si="45"/>
        <v>1053.8053600000001</v>
      </c>
      <c r="D714" s="79">
        <f t="shared" si="50"/>
        <v>52.057250000000003</v>
      </c>
      <c r="E714" s="76">
        <v>52.057250000000003</v>
      </c>
      <c r="F714" s="22">
        <v>0</v>
      </c>
      <c r="G714" s="90">
        <v>0</v>
      </c>
      <c r="H714" s="22">
        <v>0</v>
      </c>
      <c r="I714" s="81"/>
      <c r="J714" s="200">
        <v>1105.8626100000001</v>
      </c>
    </row>
    <row r="715" spans="1:10" s="23" customFormat="1" ht="18" customHeight="1" x14ac:dyDescent="0.25">
      <c r="A715" s="74" t="s">
        <v>858</v>
      </c>
      <c r="B715" s="66" t="s">
        <v>62</v>
      </c>
      <c r="C715" s="79">
        <f t="shared" ref="C715:C778" si="51">J715+I715-E715</f>
        <v>1252.5627499999998</v>
      </c>
      <c r="D715" s="79">
        <f t="shared" si="50"/>
        <v>65.640450000000001</v>
      </c>
      <c r="E715" s="76">
        <v>65.640450000000001</v>
      </c>
      <c r="F715" s="22">
        <v>0</v>
      </c>
      <c r="G715" s="90">
        <v>0</v>
      </c>
      <c r="H715" s="22">
        <v>0</v>
      </c>
      <c r="I715" s="81"/>
      <c r="J715" s="200">
        <v>1318.2031999999999</v>
      </c>
    </row>
    <row r="716" spans="1:10" s="23" customFormat="1" ht="18" customHeight="1" x14ac:dyDescent="0.25">
      <c r="A716" s="74" t="s">
        <v>859</v>
      </c>
      <c r="B716" s="66" t="s">
        <v>62</v>
      </c>
      <c r="C716" s="79">
        <f t="shared" si="51"/>
        <v>752.15409999999997</v>
      </c>
      <c r="D716" s="79">
        <f t="shared" si="50"/>
        <v>31.462599999999998</v>
      </c>
      <c r="E716" s="76">
        <v>31.462599999999998</v>
      </c>
      <c r="F716" s="22">
        <v>0</v>
      </c>
      <c r="G716" s="90">
        <v>0</v>
      </c>
      <c r="H716" s="22">
        <v>0</v>
      </c>
      <c r="I716" s="81"/>
      <c r="J716" s="200">
        <v>783.61669999999992</v>
      </c>
    </row>
    <row r="717" spans="1:10" s="23" customFormat="1" ht="18" customHeight="1" x14ac:dyDescent="0.25">
      <c r="A717" s="74" t="s">
        <v>860</v>
      </c>
      <c r="B717" s="66" t="s">
        <v>62</v>
      </c>
      <c r="C717" s="79">
        <f t="shared" si="51"/>
        <v>577.54915000000005</v>
      </c>
      <c r="D717" s="79">
        <f t="shared" si="50"/>
        <v>29.171250000000001</v>
      </c>
      <c r="E717" s="76">
        <v>29.171250000000001</v>
      </c>
      <c r="F717" s="22">
        <v>0</v>
      </c>
      <c r="G717" s="90">
        <v>0</v>
      </c>
      <c r="H717" s="22">
        <v>0</v>
      </c>
      <c r="I717" s="81"/>
      <c r="J717" s="200">
        <v>606.72040000000004</v>
      </c>
    </row>
    <row r="718" spans="1:10" s="23" customFormat="1" ht="18" customHeight="1" x14ac:dyDescent="0.25">
      <c r="A718" s="74" t="s">
        <v>861</v>
      </c>
      <c r="B718" s="66" t="s">
        <v>62</v>
      </c>
      <c r="C718" s="79">
        <f t="shared" si="51"/>
        <v>1299.0121900000001</v>
      </c>
      <c r="D718" s="79">
        <f t="shared" si="50"/>
        <v>122.31164</v>
      </c>
      <c r="E718" s="76">
        <v>122.31164</v>
      </c>
      <c r="F718" s="22">
        <v>0</v>
      </c>
      <c r="G718" s="90">
        <v>0</v>
      </c>
      <c r="H718" s="22">
        <v>0</v>
      </c>
      <c r="I718" s="81"/>
      <c r="J718" s="200">
        <v>1421.32383</v>
      </c>
    </row>
    <row r="719" spans="1:10" s="23" customFormat="1" ht="18" customHeight="1" x14ac:dyDescent="0.25">
      <c r="A719" s="74" t="s">
        <v>862</v>
      </c>
      <c r="B719" s="66" t="s">
        <v>62</v>
      </c>
      <c r="C719" s="79">
        <f t="shared" si="51"/>
        <v>621.21668999999997</v>
      </c>
      <c r="D719" s="79">
        <f t="shared" si="50"/>
        <v>45.552309999999999</v>
      </c>
      <c r="E719" s="76">
        <v>45.552309999999999</v>
      </c>
      <c r="F719" s="22">
        <v>0</v>
      </c>
      <c r="G719" s="90">
        <v>0</v>
      </c>
      <c r="H719" s="22">
        <v>0</v>
      </c>
      <c r="I719" s="81"/>
      <c r="J719" s="200">
        <v>666.76900000000001</v>
      </c>
    </row>
    <row r="720" spans="1:10" s="23" customFormat="1" ht="18" customHeight="1" x14ac:dyDescent="0.25">
      <c r="A720" s="74" t="s">
        <v>863</v>
      </c>
      <c r="B720" s="66" t="s">
        <v>62</v>
      </c>
      <c r="C720" s="79">
        <f t="shared" si="51"/>
        <v>102.0402</v>
      </c>
      <c r="D720" s="79">
        <f t="shared" si="50"/>
        <v>4.9646999999999997</v>
      </c>
      <c r="E720" s="76">
        <v>4.9646999999999997</v>
      </c>
      <c r="F720" s="22">
        <v>0</v>
      </c>
      <c r="G720" s="90">
        <v>0</v>
      </c>
      <c r="H720" s="22">
        <v>0</v>
      </c>
      <c r="I720" s="81"/>
      <c r="J720" s="200">
        <v>107.00489999999999</v>
      </c>
    </row>
    <row r="721" spans="1:10" s="23" customFormat="1" ht="18" customHeight="1" x14ac:dyDescent="0.25">
      <c r="A721" s="74" t="s">
        <v>864</v>
      </c>
      <c r="B721" s="66" t="s">
        <v>62</v>
      </c>
      <c r="C721" s="79">
        <f t="shared" si="51"/>
        <v>68.518600000000006</v>
      </c>
      <c r="D721" s="79">
        <f t="shared" si="50"/>
        <v>6.5054499999999997</v>
      </c>
      <c r="E721" s="76">
        <v>6.5054499999999997</v>
      </c>
      <c r="F721" s="22">
        <v>0</v>
      </c>
      <c r="G721" s="90">
        <v>0</v>
      </c>
      <c r="H721" s="22">
        <v>0</v>
      </c>
      <c r="I721" s="81"/>
      <c r="J721" s="200">
        <v>75.024050000000003</v>
      </c>
    </row>
    <row r="722" spans="1:10" s="23" customFormat="1" ht="18" customHeight="1" x14ac:dyDescent="0.25">
      <c r="A722" s="74" t="s">
        <v>865</v>
      </c>
      <c r="B722" s="66" t="s">
        <v>62</v>
      </c>
      <c r="C722" s="79">
        <f t="shared" si="51"/>
        <v>1.2627699999999999</v>
      </c>
      <c r="D722" s="79">
        <f t="shared" si="50"/>
        <v>0</v>
      </c>
      <c r="E722" s="76">
        <v>0</v>
      </c>
      <c r="F722" s="22">
        <v>0</v>
      </c>
      <c r="G722" s="90">
        <v>0</v>
      </c>
      <c r="H722" s="22">
        <v>0</v>
      </c>
      <c r="I722" s="81"/>
      <c r="J722" s="200">
        <v>1.2627699999999999</v>
      </c>
    </row>
    <row r="723" spans="1:10" s="23" customFormat="1" ht="18" customHeight="1" x14ac:dyDescent="0.25">
      <c r="A723" s="74" t="s">
        <v>866</v>
      </c>
      <c r="B723" s="66" t="s">
        <v>62</v>
      </c>
      <c r="C723" s="79">
        <f t="shared" si="51"/>
        <v>94.065100000000001</v>
      </c>
      <c r="D723" s="79">
        <f t="shared" si="50"/>
        <v>6.8243500000000008</v>
      </c>
      <c r="E723" s="76">
        <v>6.8243500000000008</v>
      </c>
      <c r="F723" s="22">
        <v>0</v>
      </c>
      <c r="G723" s="90">
        <v>0</v>
      </c>
      <c r="H723" s="22">
        <v>0</v>
      </c>
      <c r="I723" s="81"/>
      <c r="J723" s="200">
        <v>100.88945</v>
      </c>
    </row>
    <row r="724" spans="1:10" s="23" customFormat="1" ht="18" customHeight="1" x14ac:dyDescent="0.25">
      <c r="A724" s="74" t="s">
        <v>867</v>
      </c>
      <c r="B724" s="66" t="s">
        <v>62</v>
      </c>
      <c r="C724" s="79">
        <f t="shared" si="51"/>
        <v>47.71434</v>
      </c>
      <c r="D724" s="79">
        <f t="shared" si="50"/>
        <v>2.2965399999999998</v>
      </c>
      <c r="E724" s="76">
        <v>2.2965399999999998</v>
      </c>
      <c r="F724" s="22">
        <v>0</v>
      </c>
      <c r="G724" s="90">
        <v>0</v>
      </c>
      <c r="H724" s="22">
        <v>0</v>
      </c>
      <c r="I724" s="81"/>
      <c r="J724" s="200">
        <v>50.01088</v>
      </c>
    </row>
    <row r="725" spans="1:10" s="23" customFormat="1" ht="18" customHeight="1" x14ac:dyDescent="0.25">
      <c r="A725" s="74" t="s">
        <v>868</v>
      </c>
      <c r="B725" s="66" t="s">
        <v>62</v>
      </c>
      <c r="C725" s="79">
        <f t="shared" si="51"/>
        <v>36.708350000000003</v>
      </c>
      <c r="D725" s="79">
        <f t="shared" si="50"/>
        <v>0.92164999999999997</v>
      </c>
      <c r="E725" s="76">
        <v>0.92164999999999997</v>
      </c>
      <c r="F725" s="22">
        <v>0</v>
      </c>
      <c r="G725" s="90">
        <v>0</v>
      </c>
      <c r="H725" s="22">
        <v>0</v>
      </c>
      <c r="I725" s="81"/>
      <c r="J725" s="200">
        <v>37.630000000000003</v>
      </c>
    </row>
    <row r="726" spans="1:10" s="23" customFormat="1" ht="18" customHeight="1" x14ac:dyDescent="0.25">
      <c r="A726" s="74" t="s">
        <v>869</v>
      </c>
      <c r="B726" s="66" t="s">
        <v>62</v>
      </c>
      <c r="C726" s="79">
        <f t="shared" si="51"/>
        <v>921.97544999999991</v>
      </c>
      <c r="D726" s="79">
        <f t="shared" si="50"/>
        <v>38.933660000000003</v>
      </c>
      <c r="E726" s="76">
        <v>38.933660000000003</v>
      </c>
      <c r="F726" s="22">
        <v>0</v>
      </c>
      <c r="G726" s="90">
        <v>0</v>
      </c>
      <c r="H726" s="22">
        <v>0</v>
      </c>
      <c r="I726" s="81"/>
      <c r="J726" s="200">
        <v>960.90910999999994</v>
      </c>
    </row>
    <row r="727" spans="1:10" s="23" customFormat="1" ht="18" customHeight="1" x14ac:dyDescent="0.25">
      <c r="A727" s="74" t="s">
        <v>870</v>
      </c>
      <c r="B727" s="66" t="s">
        <v>62</v>
      </c>
      <c r="C727" s="79">
        <f t="shared" si="51"/>
        <v>1142.3640499999999</v>
      </c>
      <c r="D727" s="79">
        <f t="shared" si="50"/>
        <v>58.177489999999999</v>
      </c>
      <c r="E727" s="76">
        <v>58.177489999999999</v>
      </c>
      <c r="F727" s="22">
        <v>0</v>
      </c>
      <c r="G727" s="90">
        <v>0</v>
      </c>
      <c r="H727" s="22">
        <v>0</v>
      </c>
      <c r="I727" s="81"/>
      <c r="J727" s="200">
        <v>1200.5415399999999</v>
      </c>
    </row>
    <row r="728" spans="1:10" s="23" customFormat="1" ht="18" customHeight="1" x14ac:dyDescent="0.25">
      <c r="A728" s="74" t="s">
        <v>871</v>
      </c>
      <c r="B728" s="66" t="s">
        <v>62</v>
      </c>
      <c r="C728" s="79">
        <f t="shared" si="51"/>
        <v>51.763150000000003</v>
      </c>
      <c r="D728" s="79">
        <f t="shared" si="50"/>
        <v>0.78210000000000002</v>
      </c>
      <c r="E728" s="76">
        <v>0.78210000000000002</v>
      </c>
      <c r="F728" s="22">
        <v>0</v>
      </c>
      <c r="G728" s="90">
        <v>0</v>
      </c>
      <c r="H728" s="22">
        <v>0</v>
      </c>
      <c r="I728" s="81"/>
      <c r="J728" s="200">
        <v>52.545250000000003</v>
      </c>
    </row>
    <row r="729" spans="1:10" s="23" customFormat="1" ht="18" customHeight="1" x14ac:dyDescent="0.25">
      <c r="A729" s="74" t="s">
        <v>3640</v>
      </c>
      <c r="B729" s="66" t="s">
        <v>62</v>
      </c>
      <c r="C729" s="79">
        <f t="shared" si="51"/>
        <v>1138.7760599999999</v>
      </c>
      <c r="D729" s="79">
        <f t="shared" si="50"/>
        <v>252.52835999999999</v>
      </c>
      <c r="E729" s="76">
        <v>252.52835999999999</v>
      </c>
      <c r="F729" s="22">
        <v>0</v>
      </c>
      <c r="G729" s="90">
        <v>0</v>
      </c>
      <c r="H729" s="22">
        <v>0</v>
      </c>
      <c r="I729" s="81"/>
      <c r="J729" s="200">
        <v>1391.3044199999999</v>
      </c>
    </row>
    <row r="730" spans="1:10" s="23" customFormat="1" ht="18" customHeight="1" x14ac:dyDescent="0.25">
      <c r="A730" s="74" t="s">
        <v>872</v>
      </c>
      <c r="B730" s="66" t="s">
        <v>62</v>
      </c>
      <c r="C730" s="79">
        <f t="shared" si="51"/>
        <v>1647.4696600000002</v>
      </c>
      <c r="D730" s="79">
        <f t="shared" si="50"/>
        <v>80.064700000000002</v>
      </c>
      <c r="E730" s="76">
        <v>80.064700000000002</v>
      </c>
      <c r="F730" s="22">
        <v>0</v>
      </c>
      <c r="G730" s="90">
        <v>0</v>
      </c>
      <c r="H730" s="22">
        <v>0</v>
      </c>
      <c r="I730" s="81"/>
      <c r="J730" s="200">
        <v>1727.5343600000001</v>
      </c>
    </row>
    <row r="731" spans="1:10" s="23" customFormat="1" ht="18" customHeight="1" x14ac:dyDescent="0.25">
      <c r="A731" s="74" t="s">
        <v>3641</v>
      </c>
      <c r="B731" s="66" t="s">
        <v>62</v>
      </c>
      <c r="C731" s="79">
        <f t="shared" si="51"/>
        <v>1515.0646299999999</v>
      </c>
      <c r="D731" s="79">
        <f t="shared" si="50"/>
        <v>106.93116000000001</v>
      </c>
      <c r="E731" s="76">
        <v>106.93116000000001</v>
      </c>
      <c r="F731" s="22">
        <v>0</v>
      </c>
      <c r="G731" s="90">
        <v>0</v>
      </c>
      <c r="H731" s="22">
        <v>0</v>
      </c>
      <c r="I731" s="81">
        <v>1211.79</v>
      </c>
      <c r="J731" s="200">
        <v>410.20578999999998</v>
      </c>
    </row>
    <row r="732" spans="1:10" s="23" customFormat="1" ht="18" customHeight="1" x14ac:dyDescent="0.25">
      <c r="A732" s="74" t="s">
        <v>873</v>
      </c>
      <c r="B732" s="66" t="s">
        <v>62</v>
      </c>
      <c r="C732" s="79">
        <f t="shared" si="51"/>
        <v>1407.16651</v>
      </c>
      <c r="D732" s="79">
        <f t="shared" si="50"/>
        <v>99.084469999999996</v>
      </c>
      <c r="E732" s="76">
        <v>99.084469999999996</v>
      </c>
      <c r="F732" s="22">
        <v>0</v>
      </c>
      <c r="G732" s="90">
        <v>0</v>
      </c>
      <c r="H732" s="22">
        <v>0</v>
      </c>
      <c r="I732" s="81"/>
      <c r="J732" s="200">
        <v>1506.25098</v>
      </c>
    </row>
    <row r="733" spans="1:10" s="23" customFormat="1" ht="18" customHeight="1" x14ac:dyDescent="0.25">
      <c r="A733" s="74" t="s">
        <v>3642</v>
      </c>
      <c r="B733" s="66" t="s">
        <v>62</v>
      </c>
      <c r="C733" s="79">
        <f t="shared" si="51"/>
        <v>1280.5821100000001</v>
      </c>
      <c r="D733" s="79">
        <f t="shared" si="50"/>
        <v>86.342399999999998</v>
      </c>
      <c r="E733" s="76">
        <v>86.342399999999998</v>
      </c>
      <c r="F733" s="22">
        <v>0</v>
      </c>
      <c r="G733" s="90">
        <v>0</v>
      </c>
      <c r="H733" s="22">
        <v>0</v>
      </c>
      <c r="I733" s="81"/>
      <c r="J733" s="200">
        <v>1366.9245100000001</v>
      </c>
    </row>
    <row r="734" spans="1:10" s="23" customFormat="1" ht="18" customHeight="1" x14ac:dyDescent="0.25">
      <c r="A734" s="74" t="s">
        <v>3643</v>
      </c>
      <c r="B734" s="66" t="s">
        <v>62</v>
      </c>
      <c r="C734" s="79">
        <f t="shared" si="51"/>
        <v>755.44783000000007</v>
      </c>
      <c r="D734" s="79">
        <f t="shared" si="50"/>
        <v>94.525899999999993</v>
      </c>
      <c r="E734" s="76">
        <v>94.525899999999993</v>
      </c>
      <c r="F734" s="22">
        <v>0</v>
      </c>
      <c r="G734" s="90">
        <v>0</v>
      </c>
      <c r="H734" s="22">
        <v>0</v>
      </c>
      <c r="I734" s="81"/>
      <c r="J734" s="200">
        <v>849.97373000000005</v>
      </c>
    </row>
    <row r="735" spans="1:10" s="23" customFormat="1" ht="18" customHeight="1" x14ac:dyDescent="0.25">
      <c r="A735" s="74" t="s">
        <v>874</v>
      </c>
      <c r="B735" s="66" t="s">
        <v>62</v>
      </c>
      <c r="C735" s="79">
        <f t="shared" si="51"/>
        <v>1595.07095</v>
      </c>
      <c r="D735" s="79">
        <f t="shared" si="50"/>
        <v>114.3018</v>
      </c>
      <c r="E735" s="76">
        <v>114.3018</v>
      </c>
      <c r="F735" s="22">
        <v>0</v>
      </c>
      <c r="G735" s="90">
        <v>0</v>
      </c>
      <c r="H735" s="22">
        <v>0</v>
      </c>
      <c r="I735" s="81"/>
      <c r="J735" s="200">
        <v>1709.37275</v>
      </c>
    </row>
    <row r="736" spans="1:10" s="23" customFormat="1" ht="18" customHeight="1" x14ac:dyDescent="0.25">
      <c r="A736" s="74" t="s">
        <v>875</v>
      </c>
      <c r="B736" s="66" t="s">
        <v>62</v>
      </c>
      <c r="C736" s="79">
        <f t="shared" si="51"/>
        <v>2624.54655</v>
      </c>
      <c r="D736" s="79">
        <f t="shared" si="50"/>
        <v>148.74460000000002</v>
      </c>
      <c r="E736" s="76">
        <v>148.74460000000002</v>
      </c>
      <c r="F736" s="22">
        <v>0</v>
      </c>
      <c r="G736" s="90">
        <v>0</v>
      </c>
      <c r="H736" s="22">
        <v>0</v>
      </c>
      <c r="I736" s="81"/>
      <c r="J736" s="200">
        <v>2773.29115</v>
      </c>
    </row>
    <row r="737" spans="1:10" s="23" customFormat="1" ht="18" customHeight="1" x14ac:dyDescent="0.25">
      <c r="A737" s="74" t="s">
        <v>876</v>
      </c>
      <c r="B737" s="66" t="s">
        <v>62</v>
      </c>
      <c r="C737" s="79">
        <f t="shared" si="51"/>
        <v>160.79494</v>
      </c>
      <c r="D737" s="79">
        <f t="shared" si="50"/>
        <v>5.7679499999999999</v>
      </c>
      <c r="E737" s="76">
        <v>5.7679499999999999</v>
      </c>
      <c r="F737" s="22">
        <v>0</v>
      </c>
      <c r="G737" s="90">
        <v>0</v>
      </c>
      <c r="H737" s="22">
        <v>0</v>
      </c>
      <c r="I737" s="81"/>
      <c r="J737" s="200">
        <v>166.56289000000001</v>
      </c>
    </row>
    <row r="738" spans="1:10" s="23" customFormat="1" ht="18" customHeight="1" x14ac:dyDescent="0.25">
      <c r="A738" s="74" t="s">
        <v>877</v>
      </c>
      <c r="B738" s="66" t="s">
        <v>62</v>
      </c>
      <c r="C738" s="79">
        <f t="shared" si="51"/>
        <v>57.998649999999991</v>
      </c>
      <c r="D738" s="79">
        <f t="shared" ref="D738:D769" si="52">E738</f>
        <v>2.4810500000000002</v>
      </c>
      <c r="E738" s="76">
        <v>2.4810500000000002</v>
      </c>
      <c r="F738" s="22">
        <v>0</v>
      </c>
      <c r="G738" s="90">
        <v>0</v>
      </c>
      <c r="H738" s="22">
        <v>0</v>
      </c>
      <c r="I738" s="81"/>
      <c r="J738" s="200">
        <v>60.479699999999994</v>
      </c>
    </row>
    <row r="739" spans="1:10" s="23" customFormat="1" ht="18" customHeight="1" x14ac:dyDescent="0.25">
      <c r="A739" s="74" t="s">
        <v>3644</v>
      </c>
      <c r="B739" s="66" t="s">
        <v>62</v>
      </c>
      <c r="C739" s="79">
        <f t="shared" si="51"/>
        <v>115.42482</v>
      </c>
      <c r="D739" s="79">
        <f t="shared" si="52"/>
        <v>6.2907000000000002</v>
      </c>
      <c r="E739" s="76">
        <v>6.2907000000000002</v>
      </c>
      <c r="F739" s="22">
        <v>0</v>
      </c>
      <c r="G739" s="90">
        <v>0</v>
      </c>
      <c r="H739" s="22">
        <v>0</v>
      </c>
      <c r="I739" s="81"/>
      <c r="J739" s="200">
        <v>121.71552</v>
      </c>
    </row>
    <row r="740" spans="1:10" s="23" customFormat="1" ht="18" customHeight="1" x14ac:dyDescent="0.25">
      <c r="A740" s="74" t="s">
        <v>878</v>
      </c>
      <c r="B740" s="66" t="s">
        <v>62</v>
      </c>
      <c r="C740" s="79">
        <f t="shared" si="51"/>
        <v>119.94879999999999</v>
      </c>
      <c r="D740" s="79">
        <f t="shared" si="52"/>
        <v>5.5802500000000004</v>
      </c>
      <c r="E740" s="76">
        <v>5.5802500000000004</v>
      </c>
      <c r="F740" s="22">
        <v>0</v>
      </c>
      <c r="G740" s="90">
        <v>0</v>
      </c>
      <c r="H740" s="22">
        <v>0</v>
      </c>
      <c r="I740" s="81"/>
      <c r="J740" s="200">
        <v>125.52905</v>
      </c>
    </row>
    <row r="741" spans="1:10" s="23" customFormat="1" ht="18" customHeight="1" x14ac:dyDescent="0.25">
      <c r="A741" s="74" t="s">
        <v>879</v>
      </c>
      <c r="B741" s="66" t="s">
        <v>62</v>
      </c>
      <c r="C741" s="79">
        <f t="shared" si="51"/>
        <v>158.8511</v>
      </c>
      <c r="D741" s="79">
        <f t="shared" si="52"/>
        <v>7.8672500000000003</v>
      </c>
      <c r="E741" s="76">
        <v>7.8672500000000003</v>
      </c>
      <c r="F741" s="22">
        <v>0</v>
      </c>
      <c r="G741" s="90">
        <v>0</v>
      </c>
      <c r="H741" s="22">
        <v>0</v>
      </c>
      <c r="I741" s="81"/>
      <c r="J741" s="200">
        <v>166.71835000000002</v>
      </c>
    </row>
    <row r="742" spans="1:10" s="23" customFormat="1" ht="18" customHeight="1" x14ac:dyDescent="0.25">
      <c r="A742" s="74" t="s">
        <v>880</v>
      </c>
      <c r="B742" s="66" t="s">
        <v>62</v>
      </c>
      <c r="C742" s="79">
        <f t="shared" si="51"/>
        <v>107.7894</v>
      </c>
      <c r="D742" s="79">
        <f t="shared" si="52"/>
        <v>4.7059499999999996</v>
      </c>
      <c r="E742" s="76">
        <v>4.7059499999999996</v>
      </c>
      <c r="F742" s="22">
        <v>0</v>
      </c>
      <c r="G742" s="90">
        <v>0</v>
      </c>
      <c r="H742" s="22">
        <v>0</v>
      </c>
      <c r="I742" s="81"/>
      <c r="J742" s="200">
        <v>112.49535</v>
      </c>
    </row>
    <row r="743" spans="1:10" s="23" customFormat="1" ht="18" customHeight="1" x14ac:dyDescent="0.25">
      <c r="A743" s="74" t="s">
        <v>881</v>
      </c>
      <c r="B743" s="66" t="s">
        <v>62</v>
      </c>
      <c r="C743" s="79">
        <f t="shared" si="51"/>
        <v>240.77330000000003</v>
      </c>
      <c r="D743" s="79">
        <f t="shared" si="52"/>
        <v>18.247400000000003</v>
      </c>
      <c r="E743" s="76">
        <v>18.247400000000003</v>
      </c>
      <c r="F743" s="22">
        <v>0</v>
      </c>
      <c r="G743" s="90">
        <v>0</v>
      </c>
      <c r="H743" s="22">
        <v>0</v>
      </c>
      <c r="I743" s="81"/>
      <c r="J743" s="200">
        <v>259.02070000000003</v>
      </c>
    </row>
    <row r="744" spans="1:10" s="23" customFormat="1" ht="18" customHeight="1" x14ac:dyDescent="0.25">
      <c r="A744" s="74" t="s">
        <v>882</v>
      </c>
      <c r="B744" s="66" t="s">
        <v>62</v>
      </c>
      <c r="C744" s="79">
        <f t="shared" si="51"/>
        <v>175.45220000000003</v>
      </c>
      <c r="D744" s="79">
        <f t="shared" si="52"/>
        <v>7.13375</v>
      </c>
      <c r="E744" s="76">
        <v>7.13375</v>
      </c>
      <c r="F744" s="22">
        <v>0</v>
      </c>
      <c r="G744" s="90">
        <v>0</v>
      </c>
      <c r="H744" s="22">
        <v>0</v>
      </c>
      <c r="I744" s="81"/>
      <c r="J744" s="200">
        <v>182.58595000000003</v>
      </c>
    </row>
    <row r="745" spans="1:10" s="23" customFormat="1" ht="18" customHeight="1" x14ac:dyDescent="0.25">
      <c r="A745" s="74" t="s">
        <v>883</v>
      </c>
      <c r="B745" s="66" t="s">
        <v>62</v>
      </c>
      <c r="C745" s="79">
        <f t="shared" si="51"/>
        <v>234.96075000000002</v>
      </c>
      <c r="D745" s="79">
        <f t="shared" si="52"/>
        <v>9.7292000000000005</v>
      </c>
      <c r="E745" s="76">
        <v>9.7292000000000005</v>
      </c>
      <c r="F745" s="22">
        <v>0</v>
      </c>
      <c r="G745" s="90">
        <v>0</v>
      </c>
      <c r="H745" s="22">
        <v>0</v>
      </c>
      <c r="I745" s="81">
        <v>74.73</v>
      </c>
      <c r="J745" s="200">
        <f>244.68995-I745</f>
        <v>169.95994999999999</v>
      </c>
    </row>
    <row r="746" spans="1:10" s="23" customFormat="1" ht="18" customHeight="1" x14ac:dyDescent="0.25">
      <c r="A746" s="74" t="s">
        <v>884</v>
      </c>
      <c r="B746" s="66" t="s">
        <v>62</v>
      </c>
      <c r="C746" s="79">
        <f t="shared" si="51"/>
        <v>390.85139999999996</v>
      </c>
      <c r="D746" s="79">
        <f t="shared" si="52"/>
        <v>17.064700000000002</v>
      </c>
      <c r="E746" s="76">
        <v>17.064700000000002</v>
      </c>
      <c r="F746" s="22">
        <v>0</v>
      </c>
      <c r="G746" s="90">
        <v>0</v>
      </c>
      <c r="H746" s="22">
        <v>0</v>
      </c>
      <c r="I746" s="81"/>
      <c r="J746" s="200">
        <v>407.91609999999997</v>
      </c>
    </row>
    <row r="747" spans="1:10" s="23" customFormat="1" ht="18" customHeight="1" x14ac:dyDescent="0.25">
      <c r="A747" s="74" t="s">
        <v>885</v>
      </c>
      <c r="B747" s="66" t="s">
        <v>62</v>
      </c>
      <c r="C747" s="79">
        <f t="shared" si="51"/>
        <v>1209.0192999999999</v>
      </c>
      <c r="D747" s="79">
        <f t="shared" si="52"/>
        <v>59.094349999999999</v>
      </c>
      <c r="E747" s="76">
        <v>59.094349999999999</v>
      </c>
      <c r="F747" s="22">
        <v>0</v>
      </c>
      <c r="G747" s="90">
        <v>0</v>
      </c>
      <c r="H747" s="22">
        <v>0</v>
      </c>
      <c r="I747" s="81"/>
      <c r="J747" s="200">
        <v>1268.11365</v>
      </c>
    </row>
    <row r="748" spans="1:10" s="23" customFormat="1" ht="18" customHeight="1" x14ac:dyDescent="0.25">
      <c r="A748" s="74" t="s">
        <v>886</v>
      </c>
      <c r="B748" s="66" t="s">
        <v>62</v>
      </c>
      <c r="C748" s="79">
        <f t="shared" si="51"/>
        <v>1003.7446</v>
      </c>
      <c r="D748" s="79">
        <f t="shared" si="52"/>
        <v>64.757210000000001</v>
      </c>
      <c r="E748" s="76">
        <v>64.757210000000001</v>
      </c>
      <c r="F748" s="22">
        <v>0</v>
      </c>
      <c r="G748" s="90">
        <v>0</v>
      </c>
      <c r="H748" s="22">
        <v>0</v>
      </c>
      <c r="I748" s="81"/>
      <c r="J748" s="200">
        <v>1068.50181</v>
      </c>
    </row>
    <row r="749" spans="1:10" s="23" customFormat="1" ht="18" customHeight="1" x14ac:dyDescent="0.25">
      <c r="A749" s="74" t="s">
        <v>887</v>
      </c>
      <c r="B749" s="66" t="s">
        <v>62</v>
      </c>
      <c r="C749" s="79">
        <f t="shared" si="51"/>
        <v>717.28323999999998</v>
      </c>
      <c r="D749" s="79">
        <f t="shared" si="52"/>
        <v>39.518900000000002</v>
      </c>
      <c r="E749" s="76">
        <v>39.518900000000002</v>
      </c>
      <c r="F749" s="22">
        <v>0</v>
      </c>
      <c r="G749" s="90">
        <v>0</v>
      </c>
      <c r="H749" s="22">
        <v>0</v>
      </c>
      <c r="I749" s="81"/>
      <c r="J749" s="200">
        <v>756.80214000000001</v>
      </c>
    </row>
    <row r="750" spans="1:10" s="23" customFormat="1" ht="18" customHeight="1" x14ac:dyDescent="0.25">
      <c r="A750" s="74" t="s">
        <v>888</v>
      </c>
      <c r="B750" s="66" t="s">
        <v>62</v>
      </c>
      <c r="C750" s="79">
        <f t="shared" si="51"/>
        <v>826.98595</v>
      </c>
      <c r="D750" s="79">
        <f t="shared" si="52"/>
        <v>44.369949999999996</v>
      </c>
      <c r="E750" s="76">
        <v>44.369949999999996</v>
      </c>
      <c r="F750" s="22">
        <v>0</v>
      </c>
      <c r="G750" s="90">
        <v>0</v>
      </c>
      <c r="H750" s="22">
        <v>0</v>
      </c>
      <c r="I750" s="81"/>
      <c r="J750" s="200">
        <v>871.35590000000002</v>
      </c>
    </row>
    <row r="751" spans="1:10" s="23" customFormat="1" ht="18" customHeight="1" x14ac:dyDescent="0.25">
      <c r="A751" s="74" t="s">
        <v>889</v>
      </c>
      <c r="B751" s="66" t="s">
        <v>62</v>
      </c>
      <c r="C751" s="79">
        <f t="shared" si="51"/>
        <v>160.74425000000002</v>
      </c>
      <c r="D751" s="79">
        <f t="shared" si="52"/>
        <v>42.908000000000001</v>
      </c>
      <c r="E751" s="76">
        <v>42.908000000000001</v>
      </c>
      <c r="F751" s="22">
        <v>0</v>
      </c>
      <c r="G751" s="90">
        <v>0</v>
      </c>
      <c r="H751" s="22">
        <v>0</v>
      </c>
      <c r="I751" s="81"/>
      <c r="J751" s="200">
        <v>203.65225000000001</v>
      </c>
    </row>
    <row r="752" spans="1:10" s="23" customFormat="1" ht="18" customHeight="1" x14ac:dyDescent="0.25">
      <c r="A752" s="74" t="s">
        <v>890</v>
      </c>
      <c r="B752" s="66" t="s">
        <v>62</v>
      </c>
      <c r="C752" s="79">
        <f t="shared" si="51"/>
        <v>654.04604999999992</v>
      </c>
      <c r="D752" s="79">
        <f t="shared" si="52"/>
        <v>84.984399999999994</v>
      </c>
      <c r="E752" s="76">
        <v>84.984399999999994</v>
      </c>
      <c r="F752" s="22">
        <v>0</v>
      </c>
      <c r="G752" s="90">
        <v>0</v>
      </c>
      <c r="H752" s="22">
        <v>0</v>
      </c>
      <c r="I752" s="81"/>
      <c r="J752" s="200">
        <v>739.03044999999997</v>
      </c>
    </row>
    <row r="753" spans="1:11" s="23" customFormat="1" ht="18" customHeight="1" x14ac:dyDescent="0.25">
      <c r="A753" s="74" t="s">
        <v>891</v>
      </c>
      <c r="B753" s="66" t="s">
        <v>62</v>
      </c>
      <c r="C753" s="79">
        <f t="shared" si="51"/>
        <v>2125.1820599999996</v>
      </c>
      <c r="D753" s="79">
        <f t="shared" si="52"/>
        <v>214.20464999999999</v>
      </c>
      <c r="E753" s="76">
        <v>214.20464999999999</v>
      </c>
      <c r="F753" s="22">
        <v>0</v>
      </c>
      <c r="G753" s="90">
        <v>0</v>
      </c>
      <c r="H753" s="22">
        <v>0</v>
      </c>
      <c r="I753" s="81"/>
      <c r="J753" s="200">
        <v>2339.3867099999998</v>
      </c>
    </row>
    <row r="754" spans="1:11" s="23" customFormat="1" ht="18" customHeight="1" x14ac:dyDescent="0.25">
      <c r="A754" s="74" t="s">
        <v>892</v>
      </c>
      <c r="B754" s="66" t="s">
        <v>62</v>
      </c>
      <c r="C754" s="79">
        <f t="shared" si="51"/>
        <v>1436.3911499999999</v>
      </c>
      <c r="D754" s="79">
        <f t="shared" si="52"/>
        <v>82.258649999999989</v>
      </c>
      <c r="E754" s="76">
        <v>82.258649999999989</v>
      </c>
      <c r="F754" s="22">
        <v>0</v>
      </c>
      <c r="G754" s="90">
        <v>0</v>
      </c>
      <c r="H754" s="22">
        <v>0</v>
      </c>
      <c r="I754" s="81"/>
      <c r="J754" s="200">
        <v>1518.6497999999999</v>
      </c>
    </row>
    <row r="755" spans="1:11" s="23" customFormat="1" ht="18" customHeight="1" x14ac:dyDescent="0.25">
      <c r="A755" s="74" t="s">
        <v>893</v>
      </c>
      <c r="B755" s="66" t="s">
        <v>62</v>
      </c>
      <c r="C755" s="79">
        <f t="shared" si="51"/>
        <v>1441.1488000000002</v>
      </c>
      <c r="D755" s="79">
        <f t="shared" si="52"/>
        <v>128.4658</v>
      </c>
      <c r="E755" s="76">
        <v>128.4658</v>
      </c>
      <c r="F755" s="22">
        <v>0</v>
      </c>
      <c r="G755" s="90">
        <v>0</v>
      </c>
      <c r="H755" s="22">
        <v>0</v>
      </c>
      <c r="I755" s="81"/>
      <c r="J755" s="200">
        <v>1569.6146000000001</v>
      </c>
    </row>
    <row r="756" spans="1:11" s="23" customFormat="1" ht="18" customHeight="1" x14ac:dyDescent="0.25">
      <c r="A756" s="74" t="s">
        <v>894</v>
      </c>
      <c r="B756" s="66" t="s">
        <v>62</v>
      </c>
      <c r="C756" s="79">
        <f t="shared" si="51"/>
        <v>981.08815000000016</v>
      </c>
      <c r="D756" s="79">
        <f t="shared" si="52"/>
        <v>98.785719999999998</v>
      </c>
      <c r="E756" s="76">
        <v>98.785719999999998</v>
      </c>
      <c r="F756" s="22">
        <v>0</v>
      </c>
      <c r="G756" s="90">
        <v>0</v>
      </c>
      <c r="H756" s="22">
        <v>0</v>
      </c>
      <c r="I756" s="81"/>
      <c r="J756" s="200">
        <v>1079.8738700000001</v>
      </c>
    </row>
    <row r="757" spans="1:11" s="23" customFormat="1" ht="18" customHeight="1" x14ac:dyDescent="0.25">
      <c r="A757" s="74" t="s">
        <v>895</v>
      </c>
      <c r="B757" s="66" t="s">
        <v>62</v>
      </c>
      <c r="C757" s="79">
        <f t="shared" si="51"/>
        <v>50.295589999999997</v>
      </c>
      <c r="D757" s="79">
        <f t="shared" si="52"/>
        <v>32.737299999999998</v>
      </c>
      <c r="E757" s="76">
        <v>32.737299999999998</v>
      </c>
      <c r="F757" s="22">
        <v>0</v>
      </c>
      <c r="G757" s="90">
        <v>0</v>
      </c>
      <c r="H757" s="22">
        <v>0</v>
      </c>
      <c r="I757" s="81"/>
      <c r="J757" s="200">
        <v>83.032889999999995</v>
      </c>
    </row>
    <row r="758" spans="1:11" s="23" customFormat="1" ht="18" customHeight="1" x14ac:dyDescent="0.25">
      <c r="A758" s="74" t="s">
        <v>896</v>
      </c>
      <c r="B758" s="66" t="s">
        <v>62</v>
      </c>
      <c r="C758" s="79">
        <f t="shared" si="51"/>
        <v>1114.6130000000001</v>
      </c>
      <c r="D758" s="79">
        <f t="shared" si="52"/>
        <v>71.997799999999998</v>
      </c>
      <c r="E758" s="76">
        <v>71.997799999999998</v>
      </c>
      <c r="F758" s="22">
        <v>0</v>
      </c>
      <c r="G758" s="90">
        <v>0</v>
      </c>
      <c r="H758" s="22">
        <v>0</v>
      </c>
      <c r="I758" s="81"/>
      <c r="J758" s="200">
        <v>1186.6108000000002</v>
      </c>
    </row>
    <row r="759" spans="1:11" s="23" customFormat="1" ht="18" customHeight="1" x14ac:dyDescent="0.25">
      <c r="A759" s="74" t="s">
        <v>897</v>
      </c>
      <c r="B759" s="66" t="s">
        <v>62</v>
      </c>
      <c r="C759" s="79">
        <f t="shared" si="51"/>
        <v>2748.51874</v>
      </c>
      <c r="D759" s="79">
        <f t="shared" si="52"/>
        <v>161.78245000000001</v>
      </c>
      <c r="E759" s="76">
        <v>161.78245000000001</v>
      </c>
      <c r="F759" s="22">
        <v>0</v>
      </c>
      <c r="G759" s="90">
        <v>0</v>
      </c>
      <c r="H759" s="22">
        <v>0</v>
      </c>
      <c r="I759" s="81"/>
      <c r="J759" s="200">
        <v>2910.3011900000001</v>
      </c>
    </row>
    <row r="760" spans="1:11" s="23" customFormat="1" ht="18" customHeight="1" x14ac:dyDescent="0.25">
      <c r="A760" s="74" t="s">
        <v>3645</v>
      </c>
      <c r="B760" s="66" t="s">
        <v>62</v>
      </c>
      <c r="C760" s="79">
        <f t="shared" si="51"/>
        <v>859.30439999999999</v>
      </c>
      <c r="D760" s="79">
        <f t="shared" si="52"/>
        <v>48.349400000000003</v>
      </c>
      <c r="E760" s="76">
        <v>48.349400000000003</v>
      </c>
      <c r="F760" s="22">
        <v>0</v>
      </c>
      <c r="G760" s="90">
        <v>0</v>
      </c>
      <c r="H760" s="22">
        <v>0</v>
      </c>
      <c r="I760" s="81">
        <v>758.37</v>
      </c>
      <c r="J760" s="200">
        <v>149.28380000000001</v>
      </c>
    </row>
    <row r="761" spans="1:11" s="23" customFormat="1" ht="18" customHeight="1" x14ac:dyDescent="0.25">
      <c r="A761" s="74" t="s">
        <v>898</v>
      </c>
      <c r="B761" s="66" t="s">
        <v>62</v>
      </c>
      <c r="C761" s="79">
        <f t="shared" si="51"/>
        <v>1514.03586</v>
      </c>
      <c r="D761" s="79">
        <f t="shared" si="52"/>
        <v>108.38174000000001</v>
      </c>
      <c r="E761" s="76">
        <v>108.38174000000001</v>
      </c>
      <c r="F761" s="22">
        <v>0</v>
      </c>
      <c r="G761" s="90">
        <v>0</v>
      </c>
      <c r="H761" s="22">
        <v>0</v>
      </c>
      <c r="I761" s="81"/>
      <c r="J761" s="200">
        <v>1622.4176</v>
      </c>
    </row>
    <row r="762" spans="1:11" s="23" customFormat="1" ht="18" customHeight="1" x14ac:dyDescent="0.25">
      <c r="A762" s="74" t="s">
        <v>899</v>
      </c>
      <c r="B762" s="66" t="s">
        <v>62</v>
      </c>
      <c r="C762" s="79">
        <f t="shared" si="51"/>
        <v>1405.9037000000001</v>
      </c>
      <c r="D762" s="79">
        <f t="shared" si="52"/>
        <v>75.538399999999996</v>
      </c>
      <c r="E762" s="76">
        <v>75.538399999999996</v>
      </c>
      <c r="F762" s="22">
        <v>0</v>
      </c>
      <c r="G762" s="90">
        <v>0</v>
      </c>
      <c r="H762" s="22">
        <v>0</v>
      </c>
      <c r="I762" s="81"/>
      <c r="J762" s="200">
        <v>1481.4421</v>
      </c>
    </row>
    <row r="763" spans="1:11" s="23" customFormat="1" ht="18" customHeight="1" x14ac:dyDescent="0.25">
      <c r="A763" s="74" t="s">
        <v>3646</v>
      </c>
      <c r="B763" s="66" t="s">
        <v>62</v>
      </c>
      <c r="C763" s="79">
        <f t="shared" si="51"/>
        <v>374.05878000000001</v>
      </c>
      <c r="D763" s="79">
        <f t="shared" si="52"/>
        <v>44.511199999999995</v>
      </c>
      <c r="E763" s="76">
        <v>44.511199999999995</v>
      </c>
      <c r="F763" s="22">
        <v>0</v>
      </c>
      <c r="G763" s="90">
        <v>0</v>
      </c>
      <c r="H763" s="22">
        <v>0</v>
      </c>
      <c r="I763" s="81"/>
      <c r="J763" s="200">
        <v>418.56997999999999</v>
      </c>
      <c r="K763" s="196"/>
    </row>
    <row r="764" spans="1:11" s="23" customFormat="1" ht="18" customHeight="1" x14ac:dyDescent="0.25">
      <c r="A764" s="74" t="s">
        <v>3647</v>
      </c>
      <c r="B764" s="66" t="s">
        <v>62</v>
      </c>
      <c r="C764" s="79">
        <f t="shared" si="51"/>
        <v>1454.98596</v>
      </c>
      <c r="D764" s="79">
        <f t="shared" si="52"/>
        <v>66.251999999999995</v>
      </c>
      <c r="E764" s="76">
        <v>66.251999999999995</v>
      </c>
      <c r="F764" s="22">
        <v>0</v>
      </c>
      <c r="G764" s="90">
        <v>0</v>
      </c>
      <c r="H764" s="22">
        <v>0</v>
      </c>
      <c r="I764" s="81"/>
      <c r="J764" s="200">
        <v>1521.2379599999999</v>
      </c>
      <c r="K764" s="196"/>
    </row>
    <row r="765" spans="1:11" s="23" customFormat="1" ht="18" customHeight="1" x14ac:dyDescent="0.25">
      <c r="A765" s="74" t="s">
        <v>3648</v>
      </c>
      <c r="B765" s="66" t="s">
        <v>62</v>
      </c>
      <c r="C765" s="79">
        <f t="shared" si="51"/>
        <v>936.32545000000005</v>
      </c>
      <c r="D765" s="79">
        <f t="shared" si="52"/>
        <v>83.877600000000001</v>
      </c>
      <c r="E765" s="76">
        <v>83.877600000000001</v>
      </c>
      <c r="F765" s="22">
        <v>0</v>
      </c>
      <c r="G765" s="90">
        <v>0</v>
      </c>
      <c r="H765" s="22">
        <v>0</v>
      </c>
      <c r="I765" s="81">
        <v>770.96</v>
      </c>
      <c r="J765" s="200">
        <v>249.24304999999998</v>
      </c>
      <c r="K765" s="196"/>
    </row>
    <row r="766" spans="1:11" s="23" customFormat="1" ht="18" customHeight="1" x14ac:dyDescent="0.25">
      <c r="A766" s="74" t="s">
        <v>3649</v>
      </c>
      <c r="B766" s="66" t="s">
        <v>62</v>
      </c>
      <c r="C766" s="79">
        <f t="shared" si="51"/>
        <v>906.33358999999996</v>
      </c>
      <c r="D766" s="79">
        <f t="shared" si="52"/>
        <v>49.054400000000001</v>
      </c>
      <c r="E766" s="76">
        <v>49.054400000000001</v>
      </c>
      <c r="F766" s="22">
        <v>0</v>
      </c>
      <c r="G766" s="90">
        <v>0</v>
      </c>
      <c r="H766" s="22">
        <v>0</v>
      </c>
      <c r="I766" s="81"/>
      <c r="J766" s="200">
        <v>955.38798999999995</v>
      </c>
      <c r="K766" s="196"/>
    </row>
    <row r="767" spans="1:11" s="23" customFormat="1" ht="18" customHeight="1" x14ac:dyDescent="0.25">
      <c r="A767" s="74" t="s">
        <v>900</v>
      </c>
      <c r="B767" s="66" t="s">
        <v>62</v>
      </c>
      <c r="C767" s="79">
        <f t="shared" si="51"/>
        <v>2342.8908000000001</v>
      </c>
      <c r="D767" s="79">
        <f t="shared" si="52"/>
        <v>122.61995</v>
      </c>
      <c r="E767" s="76">
        <v>122.61995</v>
      </c>
      <c r="F767" s="22">
        <v>0</v>
      </c>
      <c r="G767" s="90">
        <v>0</v>
      </c>
      <c r="H767" s="22">
        <v>0</v>
      </c>
      <c r="I767" s="81"/>
      <c r="J767" s="200">
        <v>2465.5107499999999</v>
      </c>
      <c r="K767" s="196"/>
    </row>
    <row r="768" spans="1:11" s="23" customFormat="1" ht="18" customHeight="1" x14ac:dyDescent="0.25">
      <c r="A768" s="74" t="s">
        <v>3650</v>
      </c>
      <c r="B768" s="66" t="s">
        <v>62</v>
      </c>
      <c r="C768" s="79">
        <f t="shared" si="51"/>
        <v>902.90928000000008</v>
      </c>
      <c r="D768" s="79">
        <f t="shared" si="52"/>
        <v>61.215800000000002</v>
      </c>
      <c r="E768" s="76">
        <v>61.215800000000002</v>
      </c>
      <c r="F768" s="22">
        <v>0</v>
      </c>
      <c r="G768" s="90">
        <v>0</v>
      </c>
      <c r="H768" s="22">
        <v>0</v>
      </c>
      <c r="I768" s="81">
        <v>826.4</v>
      </c>
      <c r="J768" s="200">
        <v>137.72507999999999</v>
      </c>
      <c r="K768" s="196"/>
    </row>
    <row r="769" spans="1:10" s="23" customFormat="1" ht="18" customHeight="1" x14ac:dyDescent="0.25">
      <c r="A769" s="74" t="s">
        <v>901</v>
      </c>
      <c r="B769" s="66" t="s">
        <v>62</v>
      </c>
      <c r="C769" s="79">
        <f t="shared" si="51"/>
        <v>822.12599999999998</v>
      </c>
      <c r="D769" s="79">
        <f t="shared" si="52"/>
        <v>91.615499999999997</v>
      </c>
      <c r="E769" s="76">
        <v>91.615499999999997</v>
      </c>
      <c r="F769" s="22">
        <v>0</v>
      </c>
      <c r="G769" s="90">
        <v>0</v>
      </c>
      <c r="H769" s="22">
        <v>0</v>
      </c>
      <c r="I769" s="81"/>
      <c r="J769" s="200">
        <v>913.74149999999997</v>
      </c>
    </row>
    <row r="770" spans="1:10" s="23" customFormat="1" ht="18" customHeight="1" x14ac:dyDescent="0.25">
      <c r="A770" s="74" t="s">
        <v>3651</v>
      </c>
      <c r="B770" s="66" t="s">
        <v>62</v>
      </c>
      <c r="C770" s="79">
        <f t="shared" si="51"/>
        <v>342.94619999999998</v>
      </c>
      <c r="D770" s="79">
        <f t="shared" ref="D770:D801" si="53">E770</f>
        <v>41.846260000000001</v>
      </c>
      <c r="E770" s="76">
        <v>41.846260000000001</v>
      </c>
      <c r="F770" s="22">
        <v>0</v>
      </c>
      <c r="G770" s="90">
        <v>0</v>
      </c>
      <c r="H770" s="22">
        <v>0</v>
      </c>
      <c r="I770" s="81"/>
      <c r="J770" s="200">
        <v>384.79246000000001</v>
      </c>
    </row>
    <row r="771" spans="1:10" s="23" customFormat="1" ht="18" customHeight="1" x14ac:dyDescent="0.25">
      <c r="A771" s="74" t="s">
        <v>902</v>
      </c>
      <c r="B771" s="66" t="s">
        <v>62</v>
      </c>
      <c r="C771" s="79">
        <f t="shared" si="51"/>
        <v>336.59</v>
      </c>
      <c r="D771" s="79">
        <f t="shared" si="53"/>
        <v>0</v>
      </c>
      <c r="E771" s="76">
        <v>0</v>
      </c>
      <c r="F771" s="22">
        <v>0</v>
      </c>
      <c r="G771" s="90">
        <v>0</v>
      </c>
      <c r="H771" s="22">
        <v>0</v>
      </c>
      <c r="I771" s="81"/>
      <c r="J771" s="200">
        <v>336.59</v>
      </c>
    </row>
    <row r="772" spans="1:10" s="23" customFormat="1" ht="18" customHeight="1" x14ac:dyDescent="0.25">
      <c r="A772" s="74" t="s">
        <v>903</v>
      </c>
      <c r="B772" s="66" t="s">
        <v>62</v>
      </c>
      <c r="C772" s="79">
        <f t="shared" si="51"/>
        <v>135.4374</v>
      </c>
      <c r="D772" s="79">
        <f t="shared" si="53"/>
        <v>9.2486499999999996</v>
      </c>
      <c r="E772" s="76">
        <v>9.2486499999999996</v>
      </c>
      <c r="F772" s="22">
        <v>0</v>
      </c>
      <c r="G772" s="90">
        <v>0</v>
      </c>
      <c r="H772" s="22">
        <v>0</v>
      </c>
      <c r="I772" s="81"/>
      <c r="J772" s="200">
        <v>144.68604999999999</v>
      </c>
    </row>
    <row r="773" spans="1:10" s="23" customFormat="1" ht="18" customHeight="1" x14ac:dyDescent="0.25">
      <c r="A773" s="74" t="s">
        <v>904</v>
      </c>
      <c r="B773" s="66" t="s">
        <v>62</v>
      </c>
      <c r="C773" s="79">
        <f t="shared" si="51"/>
        <v>835.17093</v>
      </c>
      <c r="D773" s="79">
        <f t="shared" si="53"/>
        <v>74.132800000000003</v>
      </c>
      <c r="E773" s="76">
        <v>74.132800000000003</v>
      </c>
      <c r="F773" s="22">
        <v>0</v>
      </c>
      <c r="G773" s="90">
        <v>0</v>
      </c>
      <c r="H773" s="22">
        <v>0</v>
      </c>
      <c r="I773" s="81"/>
      <c r="J773" s="200">
        <v>909.30372999999997</v>
      </c>
    </row>
    <row r="774" spans="1:10" s="23" customFormat="1" ht="18" customHeight="1" x14ac:dyDescent="0.25">
      <c r="A774" s="74" t="s">
        <v>3652</v>
      </c>
      <c r="B774" s="66" t="s">
        <v>62</v>
      </c>
      <c r="C774" s="79">
        <f t="shared" si="51"/>
        <v>1093.40517</v>
      </c>
      <c r="D774" s="79">
        <f t="shared" si="53"/>
        <v>73.600110000000001</v>
      </c>
      <c r="E774" s="76">
        <v>73.600110000000001</v>
      </c>
      <c r="F774" s="22">
        <v>0</v>
      </c>
      <c r="G774" s="90">
        <v>0</v>
      </c>
      <c r="H774" s="22">
        <v>0</v>
      </c>
      <c r="I774" s="81"/>
      <c r="J774" s="200">
        <v>1167.0052800000001</v>
      </c>
    </row>
    <row r="775" spans="1:10" s="23" customFormat="1" ht="18" customHeight="1" x14ac:dyDescent="0.25">
      <c r="A775" s="74" t="s">
        <v>906</v>
      </c>
      <c r="B775" s="66" t="s">
        <v>62</v>
      </c>
      <c r="C775" s="79">
        <f t="shared" si="51"/>
        <v>2131.18201</v>
      </c>
      <c r="D775" s="79">
        <f t="shared" si="53"/>
        <v>121.95202999999999</v>
      </c>
      <c r="E775" s="76">
        <v>121.95202999999999</v>
      </c>
      <c r="F775" s="22">
        <v>0</v>
      </c>
      <c r="G775" s="90">
        <v>0</v>
      </c>
      <c r="H775" s="22">
        <v>0</v>
      </c>
      <c r="I775" s="81"/>
      <c r="J775" s="200">
        <v>2253.1340399999999</v>
      </c>
    </row>
    <row r="776" spans="1:10" s="23" customFormat="1" ht="18" customHeight="1" x14ac:dyDescent="0.25">
      <c r="A776" s="74" t="s">
        <v>304</v>
      </c>
      <c r="B776" s="66" t="s">
        <v>62</v>
      </c>
      <c r="C776" s="79">
        <f t="shared" si="51"/>
        <v>1036.7674400000001</v>
      </c>
      <c r="D776" s="79">
        <f t="shared" si="53"/>
        <v>53.988099999999996</v>
      </c>
      <c r="E776" s="76">
        <v>53.988099999999996</v>
      </c>
      <c r="F776" s="22">
        <v>0</v>
      </c>
      <c r="G776" s="90">
        <v>0</v>
      </c>
      <c r="H776" s="22">
        <v>0</v>
      </c>
      <c r="I776" s="81"/>
      <c r="J776" s="200">
        <v>1090.7555400000001</v>
      </c>
    </row>
    <row r="777" spans="1:10" s="23" customFormat="1" ht="18" customHeight="1" x14ac:dyDescent="0.25">
      <c r="A777" s="74" t="s">
        <v>907</v>
      </c>
      <c r="B777" s="66" t="s">
        <v>62</v>
      </c>
      <c r="C777" s="79">
        <f t="shared" si="51"/>
        <v>1194.2360600000002</v>
      </c>
      <c r="D777" s="79">
        <f t="shared" si="53"/>
        <v>60.157539999999997</v>
      </c>
      <c r="E777" s="76">
        <v>60.157539999999997</v>
      </c>
      <c r="F777" s="22">
        <v>0</v>
      </c>
      <c r="G777" s="90">
        <v>0</v>
      </c>
      <c r="H777" s="22">
        <v>0</v>
      </c>
      <c r="I777" s="81"/>
      <c r="J777" s="200">
        <v>1254.3936000000001</v>
      </c>
    </row>
    <row r="778" spans="1:10" s="23" customFormat="1" ht="18" customHeight="1" x14ac:dyDescent="0.25">
      <c r="A778" s="74" t="s">
        <v>305</v>
      </c>
      <c r="B778" s="66" t="s">
        <v>62</v>
      </c>
      <c r="C778" s="79">
        <f t="shared" si="51"/>
        <v>1143.5281</v>
      </c>
      <c r="D778" s="79">
        <f t="shared" si="53"/>
        <v>58.290140000000001</v>
      </c>
      <c r="E778" s="76">
        <v>58.290140000000001</v>
      </c>
      <c r="F778" s="22">
        <v>0</v>
      </c>
      <c r="G778" s="90">
        <v>0</v>
      </c>
      <c r="H778" s="22">
        <v>0</v>
      </c>
      <c r="I778" s="81"/>
      <c r="J778" s="200">
        <v>1201.8182400000001</v>
      </c>
    </row>
    <row r="779" spans="1:10" s="23" customFormat="1" ht="18" customHeight="1" x14ac:dyDescent="0.25">
      <c r="A779" s="74" t="s">
        <v>306</v>
      </c>
      <c r="B779" s="66" t="s">
        <v>62</v>
      </c>
      <c r="C779" s="79">
        <f t="shared" ref="C779:C841" si="54">J779+I779-E779</f>
        <v>1284.92391</v>
      </c>
      <c r="D779" s="79">
        <f t="shared" si="53"/>
        <v>53.945360000000001</v>
      </c>
      <c r="E779" s="76">
        <v>53.945360000000001</v>
      </c>
      <c r="F779" s="22">
        <v>0</v>
      </c>
      <c r="G779" s="90">
        <v>0</v>
      </c>
      <c r="H779" s="22">
        <v>0</v>
      </c>
      <c r="I779" s="81"/>
      <c r="J779" s="200">
        <v>1338.8692699999999</v>
      </c>
    </row>
    <row r="780" spans="1:10" s="23" customFormat="1" ht="18" customHeight="1" x14ac:dyDescent="0.25">
      <c r="A780" s="74" t="s">
        <v>3653</v>
      </c>
      <c r="B780" s="66" t="s">
        <v>62</v>
      </c>
      <c r="C780" s="79">
        <f t="shared" si="54"/>
        <v>1479.30997</v>
      </c>
      <c r="D780" s="79">
        <f t="shared" si="53"/>
        <v>63.467750000000002</v>
      </c>
      <c r="E780" s="76">
        <v>63.467750000000002</v>
      </c>
      <c r="F780" s="22">
        <v>0</v>
      </c>
      <c r="G780" s="90">
        <v>0</v>
      </c>
      <c r="H780" s="22">
        <v>0</v>
      </c>
      <c r="I780" s="81">
        <v>1252.07</v>
      </c>
      <c r="J780" s="200">
        <v>290.70771999999999</v>
      </c>
    </row>
    <row r="781" spans="1:10" s="23" customFormat="1" ht="18" customHeight="1" x14ac:dyDescent="0.25">
      <c r="A781" s="74" t="s">
        <v>908</v>
      </c>
      <c r="B781" s="66" t="s">
        <v>62</v>
      </c>
      <c r="C781" s="79">
        <f t="shared" si="54"/>
        <v>1590.11347</v>
      </c>
      <c r="D781" s="79">
        <f t="shared" si="53"/>
        <v>82.416449999999998</v>
      </c>
      <c r="E781" s="76">
        <v>82.416449999999998</v>
      </c>
      <c r="F781" s="22">
        <v>0</v>
      </c>
      <c r="G781" s="90">
        <v>0</v>
      </c>
      <c r="H781" s="22">
        <v>0</v>
      </c>
      <c r="I781" s="81"/>
      <c r="J781" s="200">
        <v>1672.5299199999999</v>
      </c>
    </row>
    <row r="782" spans="1:10" s="23" customFormat="1" ht="18" customHeight="1" x14ac:dyDescent="0.25">
      <c r="A782" s="74" t="s">
        <v>3654</v>
      </c>
      <c r="B782" s="66" t="s">
        <v>62</v>
      </c>
      <c r="C782" s="79">
        <f t="shared" si="54"/>
        <v>883.90653999999995</v>
      </c>
      <c r="D782" s="79">
        <f t="shared" si="53"/>
        <v>46.988730000000004</v>
      </c>
      <c r="E782" s="76">
        <v>46.988730000000004</v>
      </c>
      <c r="F782" s="22">
        <v>0</v>
      </c>
      <c r="G782" s="90">
        <v>0</v>
      </c>
      <c r="H782" s="22">
        <v>0</v>
      </c>
      <c r="I782" s="81"/>
      <c r="J782" s="200">
        <v>930.89526999999998</v>
      </c>
    </row>
    <row r="783" spans="1:10" s="23" customFormat="1" ht="18" customHeight="1" x14ac:dyDescent="0.25">
      <c r="A783" s="74" t="s">
        <v>3655</v>
      </c>
      <c r="B783" s="66" t="s">
        <v>62</v>
      </c>
      <c r="C783" s="79">
        <f t="shared" si="54"/>
        <v>2193.47831</v>
      </c>
      <c r="D783" s="79">
        <f t="shared" si="53"/>
        <v>164.30092000000002</v>
      </c>
      <c r="E783" s="76">
        <v>164.30092000000002</v>
      </c>
      <c r="F783" s="22">
        <v>0</v>
      </c>
      <c r="G783" s="90">
        <v>0</v>
      </c>
      <c r="H783" s="22">
        <v>0</v>
      </c>
      <c r="I783" s="81"/>
      <c r="J783" s="200">
        <v>2357.7792300000001</v>
      </c>
    </row>
    <row r="784" spans="1:10" s="23" customFormat="1" ht="18" customHeight="1" x14ac:dyDescent="0.25">
      <c r="A784" s="74" t="s">
        <v>3656</v>
      </c>
      <c r="B784" s="66" t="s">
        <v>62</v>
      </c>
      <c r="C784" s="79">
        <f t="shared" si="54"/>
        <v>1562.16776</v>
      </c>
      <c r="D784" s="79">
        <f t="shared" si="53"/>
        <v>141.67995000000002</v>
      </c>
      <c r="E784" s="76">
        <v>141.67995000000002</v>
      </c>
      <c r="F784" s="22">
        <v>0</v>
      </c>
      <c r="G784" s="90">
        <v>0</v>
      </c>
      <c r="H784" s="22">
        <v>0</v>
      </c>
      <c r="I784" s="81"/>
      <c r="J784" s="200">
        <v>1703.84771</v>
      </c>
    </row>
    <row r="785" spans="1:10" s="23" customFormat="1" ht="18" customHeight="1" x14ac:dyDescent="0.25">
      <c r="A785" s="74" t="s">
        <v>3657</v>
      </c>
      <c r="B785" s="66" t="s">
        <v>62</v>
      </c>
      <c r="C785" s="79">
        <f t="shared" si="54"/>
        <v>3028.8368100000002</v>
      </c>
      <c r="D785" s="79">
        <f t="shared" si="53"/>
        <v>213.98182</v>
      </c>
      <c r="E785" s="76">
        <v>213.98182</v>
      </c>
      <c r="F785" s="22">
        <v>0</v>
      </c>
      <c r="G785" s="90">
        <v>0</v>
      </c>
      <c r="H785" s="22">
        <v>0</v>
      </c>
      <c r="I785" s="81"/>
      <c r="J785" s="200">
        <v>3242.8186300000002</v>
      </c>
    </row>
    <row r="786" spans="1:10" s="23" customFormat="1" ht="18" customHeight="1" x14ac:dyDescent="0.25">
      <c r="A786" s="74" t="s">
        <v>909</v>
      </c>
      <c r="B786" s="66" t="s">
        <v>62</v>
      </c>
      <c r="C786" s="79">
        <f t="shared" si="54"/>
        <v>2071.9698700000004</v>
      </c>
      <c r="D786" s="79">
        <f t="shared" si="53"/>
        <v>100.19055</v>
      </c>
      <c r="E786" s="76">
        <v>100.19055</v>
      </c>
      <c r="F786" s="22">
        <v>0</v>
      </c>
      <c r="G786" s="90">
        <v>0</v>
      </c>
      <c r="H786" s="22">
        <v>0</v>
      </c>
      <c r="I786" s="81"/>
      <c r="J786" s="200">
        <v>2172.1604200000002</v>
      </c>
    </row>
    <row r="787" spans="1:10" s="23" customFormat="1" ht="18" customHeight="1" x14ac:dyDescent="0.25">
      <c r="A787" s="74" t="s">
        <v>315</v>
      </c>
      <c r="B787" s="66" t="s">
        <v>62</v>
      </c>
      <c r="C787" s="79">
        <f t="shared" si="54"/>
        <v>1826.2361100000001</v>
      </c>
      <c r="D787" s="79">
        <f t="shared" si="53"/>
        <v>114.93725000000001</v>
      </c>
      <c r="E787" s="76">
        <v>114.93725000000001</v>
      </c>
      <c r="F787" s="22">
        <v>0</v>
      </c>
      <c r="G787" s="90">
        <v>0</v>
      </c>
      <c r="H787" s="22">
        <v>0</v>
      </c>
      <c r="I787" s="81"/>
      <c r="J787" s="200">
        <v>1941.17336</v>
      </c>
    </row>
    <row r="788" spans="1:10" s="23" customFormat="1" ht="18" customHeight="1" x14ac:dyDescent="0.25">
      <c r="A788" s="74" t="s">
        <v>910</v>
      </c>
      <c r="B788" s="66" t="s">
        <v>62</v>
      </c>
      <c r="C788" s="79">
        <f t="shared" si="54"/>
        <v>1304.2764099999999</v>
      </c>
      <c r="D788" s="79">
        <f t="shared" si="53"/>
        <v>79.600729999999999</v>
      </c>
      <c r="E788" s="76">
        <v>79.600729999999999</v>
      </c>
      <c r="F788" s="22">
        <v>0</v>
      </c>
      <c r="G788" s="90">
        <v>0</v>
      </c>
      <c r="H788" s="22">
        <v>0</v>
      </c>
      <c r="I788" s="81"/>
      <c r="J788" s="200">
        <v>1383.8771399999998</v>
      </c>
    </row>
    <row r="789" spans="1:10" s="23" customFormat="1" ht="18" customHeight="1" x14ac:dyDescent="0.25">
      <c r="A789" s="74" t="s">
        <v>911</v>
      </c>
      <c r="B789" s="66" t="s">
        <v>62</v>
      </c>
      <c r="C789" s="79">
        <f t="shared" si="54"/>
        <v>1398.98443</v>
      </c>
      <c r="D789" s="79">
        <f t="shared" si="53"/>
        <v>65.092650000000006</v>
      </c>
      <c r="E789" s="76">
        <v>65.092650000000006</v>
      </c>
      <c r="F789" s="22">
        <v>0</v>
      </c>
      <c r="G789" s="90">
        <v>0</v>
      </c>
      <c r="H789" s="22">
        <v>0</v>
      </c>
      <c r="I789" s="81"/>
      <c r="J789" s="200">
        <v>1464.07708</v>
      </c>
    </row>
    <row r="790" spans="1:10" s="23" customFormat="1" ht="18" customHeight="1" x14ac:dyDescent="0.25">
      <c r="A790" s="74" t="s">
        <v>3658</v>
      </c>
      <c r="B790" s="66" t="s">
        <v>62</v>
      </c>
      <c r="C790" s="79">
        <f t="shared" si="54"/>
        <v>341.58175</v>
      </c>
      <c r="D790" s="79">
        <f t="shared" si="53"/>
        <v>70.043199999999999</v>
      </c>
      <c r="E790" s="76">
        <v>70.043199999999999</v>
      </c>
      <c r="F790" s="22">
        <v>0</v>
      </c>
      <c r="G790" s="90">
        <v>0</v>
      </c>
      <c r="H790" s="22">
        <v>0</v>
      </c>
      <c r="I790" s="81"/>
      <c r="J790" s="200">
        <v>411.62495000000001</v>
      </c>
    </row>
    <row r="791" spans="1:10" s="23" customFormat="1" ht="18" customHeight="1" x14ac:dyDescent="0.25">
      <c r="A791" s="74" t="s">
        <v>3659</v>
      </c>
      <c r="B791" s="66" t="s">
        <v>62</v>
      </c>
      <c r="C791" s="79">
        <f t="shared" si="54"/>
        <v>682.44533999999999</v>
      </c>
      <c r="D791" s="79">
        <f t="shared" si="53"/>
        <v>71.962710000000001</v>
      </c>
      <c r="E791" s="76">
        <v>71.962710000000001</v>
      </c>
      <c r="F791" s="22">
        <v>0</v>
      </c>
      <c r="G791" s="90">
        <v>0</v>
      </c>
      <c r="H791" s="22">
        <v>0</v>
      </c>
      <c r="I791" s="81">
        <v>388.19</v>
      </c>
      <c r="J791" s="200">
        <v>366.21805000000001</v>
      </c>
    </row>
    <row r="792" spans="1:10" s="23" customFormat="1" ht="18" customHeight="1" x14ac:dyDescent="0.25">
      <c r="A792" s="74" t="s">
        <v>912</v>
      </c>
      <c r="B792" s="66" t="s">
        <v>62</v>
      </c>
      <c r="C792" s="79">
        <f t="shared" si="54"/>
        <v>1282.8663799999999</v>
      </c>
      <c r="D792" s="79">
        <f t="shared" si="53"/>
        <v>66.899100000000004</v>
      </c>
      <c r="E792" s="76">
        <v>66.899100000000004</v>
      </c>
      <c r="F792" s="22">
        <v>0</v>
      </c>
      <c r="G792" s="90">
        <v>0</v>
      </c>
      <c r="H792" s="22">
        <v>0</v>
      </c>
      <c r="I792" s="81"/>
      <c r="J792" s="200">
        <v>1349.76548</v>
      </c>
    </row>
    <row r="793" spans="1:10" s="23" customFormat="1" ht="18" customHeight="1" x14ac:dyDescent="0.25">
      <c r="A793" s="74" t="s">
        <v>3660</v>
      </c>
      <c r="B793" s="66" t="s">
        <v>62</v>
      </c>
      <c r="C793" s="79">
        <f t="shared" si="54"/>
        <v>353.73751000000004</v>
      </c>
      <c r="D793" s="79">
        <f t="shared" si="53"/>
        <v>78.463179999999994</v>
      </c>
      <c r="E793" s="76">
        <v>78.463179999999994</v>
      </c>
      <c r="F793" s="22">
        <v>0</v>
      </c>
      <c r="G793" s="90">
        <v>0</v>
      </c>
      <c r="H793" s="22">
        <v>0</v>
      </c>
      <c r="I793" s="81"/>
      <c r="J793" s="200">
        <v>432.20069000000001</v>
      </c>
    </row>
    <row r="794" spans="1:10" s="23" customFormat="1" ht="18" customHeight="1" x14ac:dyDescent="0.25">
      <c r="A794" s="74" t="s">
        <v>913</v>
      </c>
      <c r="B794" s="66" t="s">
        <v>62</v>
      </c>
      <c r="C794" s="79">
        <f t="shared" si="54"/>
        <v>1010.6051</v>
      </c>
      <c r="D794" s="79">
        <f t="shared" si="53"/>
        <v>66.113579999999999</v>
      </c>
      <c r="E794" s="76">
        <v>66.113579999999999</v>
      </c>
      <c r="F794" s="22">
        <v>0</v>
      </c>
      <c r="G794" s="90">
        <v>0</v>
      </c>
      <c r="H794" s="22">
        <v>0</v>
      </c>
      <c r="I794" s="81"/>
      <c r="J794" s="200">
        <v>1076.7186799999999</v>
      </c>
    </row>
    <row r="795" spans="1:10" s="23" customFormat="1" ht="18" customHeight="1" x14ac:dyDescent="0.25">
      <c r="A795" s="74" t="s">
        <v>914</v>
      </c>
      <c r="B795" s="66" t="s">
        <v>62</v>
      </c>
      <c r="C795" s="79">
        <f t="shared" si="54"/>
        <v>968.11900000000003</v>
      </c>
      <c r="D795" s="79">
        <f t="shared" si="53"/>
        <v>74.706199999999995</v>
      </c>
      <c r="E795" s="76">
        <v>74.706199999999995</v>
      </c>
      <c r="F795" s="22">
        <v>0</v>
      </c>
      <c r="G795" s="90">
        <v>0</v>
      </c>
      <c r="H795" s="22">
        <v>0</v>
      </c>
      <c r="I795" s="81"/>
      <c r="J795" s="200">
        <v>1042.8252</v>
      </c>
    </row>
    <row r="796" spans="1:10" s="23" customFormat="1" ht="18" customHeight="1" x14ac:dyDescent="0.25">
      <c r="A796" s="74" t="s">
        <v>915</v>
      </c>
      <c r="B796" s="66" t="s">
        <v>62</v>
      </c>
      <c r="C796" s="79">
        <f t="shared" si="54"/>
        <v>949.99580000000003</v>
      </c>
      <c r="D796" s="79">
        <f t="shared" si="53"/>
        <v>43.394750000000002</v>
      </c>
      <c r="E796" s="76">
        <v>43.394750000000002</v>
      </c>
      <c r="F796" s="22">
        <v>0</v>
      </c>
      <c r="G796" s="90">
        <v>0</v>
      </c>
      <c r="H796" s="22">
        <v>0</v>
      </c>
      <c r="I796" s="81"/>
      <c r="J796" s="200">
        <v>993.39055000000008</v>
      </c>
    </row>
    <row r="797" spans="1:10" s="23" customFormat="1" ht="18" customHeight="1" x14ac:dyDescent="0.25">
      <c r="A797" s="74" t="s">
        <v>916</v>
      </c>
      <c r="B797" s="66" t="s">
        <v>62</v>
      </c>
      <c r="C797" s="79">
        <f t="shared" si="54"/>
        <v>705.22176000000013</v>
      </c>
      <c r="D797" s="79">
        <f t="shared" si="53"/>
        <v>41.620650000000005</v>
      </c>
      <c r="E797" s="76">
        <v>41.620650000000005</v>
      </c>
      <c r="F797" s="22">
        <v>0</v>
      </c>
      <c r="G797" s="90">
        <v>0</v>
      </c>
      <c r="H797" s="22">
        <v>0</v>
      </c>
      <c r="I797" s="81"/>
      <c r="J797" s="200">
        <v>746.84241000000009</v>
      </c>
    </row>
    <row r="798" spans="1:10" s="23" customFormat="1" ht="18" customHeight="1" x14ac:dyDescent="0.25">
      <c r="A798" s="74" t="s">
        <v>917</v>
      </c>
      <c r="B798" s="66" t="s">
        <v>62</v>
      </c>
      <c r="C798" s="79">
        <f t="shared" si="54"/>
        <v>957.17920000000004</v>
      </c>
      <c r="D798" s="79">
        <f t="shared" si="53"/>
        <v>54.849299999999999</v>
      </c>
      <c r="E798" s="76">
        <v>54.849299999999999</v>
      </c>
      <c r="F798" s="22">
        <v>0</v>
      </c>
      <c r="G798" s="90">
        <v>0</v>
      </c>
      <c r="H798" s="22">
        <v>0</v>
      </c>
      <c r="I798" s="81"/>
      <c r="J798" s="200">
        <v>1012.0285</v>
      </c>
    </row>
    <row r="799" spans="1:10" s="23" customFormat="1" ht="18" customHeight="1" x14ac:dyDescent="0.25">
      <c r="A799" s="74" t="s">
        <v>918</v>
      </c>
      <c r="B799" s="66" t="s">
        <v>62</v>
      </c>
      <c r="C799" s="79">
        <f t="shared" si="54"/>
        <v>1106.88905</v>
      </c>
      <c r="D799" s="79">
        <f t="shared" si="53"/>
        <v>59.295999999999999</v>
      </c>
      <c r="E799" s="76">
        <v>59.295999999999999</v>
      </c>
      <c r="F799" s="22">
        <v>0</v>
      </c>
      <c r="G799" s="90">
        <v>0</v>
      </c>
      <c r="H799" s="22">
        <v>0</v>
      </c>
      <c r="I799" s="81"/>
      <c r="J799" s="200">
        <v>1166.18505</v>
      </c>
    </row>
    <row r="800" spans="1:10" s="23" customFormat="1" ht="18" customHeight="1" x14ac:dyDescent="0.25">
      <c r="A800" s="74" t="s">
        <v>919</v>
      </c>
      <c r="B800" s="66" t="s">
        <v>62</v>
      </c>
      <c r="C800" s="79">
        <f t="shared" si="54"/>
        <v>738.79438000000005</v>
      </c>
      <c r="D800" s="79">
        <f t="shared" si="53"/>
        <v>27.405900000000003</v>
      </c>
      <c r="E800" s="76">
        <v>27.405900000000003</v>
      </c>
      <c r="F800" s="22">
        <v>0</v>
      </c>
      <c r="G800" s="90">
        <v>0</v>
      </c>
      <c r="H800" s="22">
        <v>0</v>
      </c>
      <c r="I800" s="81"/>
      <c r="J800" s="200">
        <v>766.20028000000002</v>
      </c>
    </row>
    <row r="801" spans="1:11" s="23" customFormat="1" ht="18" customHeight="1" x14ac:dyDescent="0.25">
      <c r="A801" s="74" t="s">
        <v>3661</v>
      </c>
      <c r="B801" s="66" t="s">
        <v>62</v>
      </c>
      <c r="C801" s="79">
        <f t="shared" si="54"/>
        <v>594.87419</v>
      </c>
      <c r="D801" s="79">
        <f t="shared" si="53"/>
        <v>57.791220000000003</v>
      </c>
      <c r="E801" s="76">
        <v>57.791220000000003</v>
      </c>
      <c r="F801" s="22">
        <v>0</v>
      </c>
      <c r="G801" s="90">
        <v>0</v>
      </c>
      <c r="H801" s="22">
        <v>0</v>
      </c>
      <c r="I801" s="81"/>
      <c r="J801" s="200">
        <v>652.66540999999995</v>
      </c>
    </row>
    <row r="802" spans="1:11" s="23" customFormat="1" ht="18" customHeight="1" x14ac:dyDescent="0.25">
      <c r="A802" s="74" t="s">
        <v>920</v>
      </c>
      <c r="B802" s="66" t="s">
        <v>62</v>
      </c>
      <c r="C802" s="79">
        <f t="shared" si="54"/>
        <v>223.75122000000002</v>
      </c>
      <c r="D802" s="79">
        <f t="shared" ref="D802:D818" si="55">E802</f>
        <v>35.897730000000003</v>
      </c>
      <c r="E802" s="76">
        <v>35.897730000000003</v>
      </c>
      <c r="F802" s="22">
        <v>0</v>
      </c>
      <c r="G802" s="90">
        <v>0</v>
      </c>
      <c r="H802" s="22">
        <v>0</v>
      </c>
      <c r="I802" s="81"/>
      <c r="J802" s="200">
        <v>259.64895000000001</v>
      </c>
    </row>
    <row r="803" spans="1:11" s="23" customFormat="1" ht="18" customHeight="1" x14ac:dyDescent="0.25">
      <c r="A803" s="74" t="s">
        <v>921</v>
      </c>
      <c r="B803" s="66" t="s">
        <v>62</v>
      </c>
      <c r="C803" s="79">
        <f t="shared" si="54"/>
        <v>250.54415</v>
      </c>
      <c r="D803" s="79">
        <f t="shared" si="55"/>
        <v>13.306799999999999</v>
      </c>
      <c r="E803" s="76">
        <v>13.306799999999999</v>
      </c>
      <c r="F803" s="22">
        <v>0</v>
      </c>
      <c r="G803" s="90">
        <v>0</v>
      </c>
      <c r="H803" s="22">
        <v>0</v>
      </c>
      <c r="I803" s="81"/>
      <c r="J803" s="200">
        <v>263.85095000000001</v>
      </c>
    </row>
    <row r="804" spans="1:11" s="23" customFormat="1" ht="18" customHeight="1" x14ac:dyDescent="0.25">
      <c r="A804" s="74" t="s">
        <v>922</v>
      </c>
      <c r="B804" s="66" t="s">
        <v>62</v>
      </c>
      <c r="C804" s="79">
        <f t="shared" si="54"/>
        <v>113.9</v>
      </c>
      <c r="D804" s="79">
        <f t="shared" si="55"/>
        <v>0</v>
      </c>
      <c r="E804" s="76">
        <v>0</v>
      </c>
      <c r="F804" s="22">
        <v>0</v>
      </c>
      <c r="G804" s="90">
        <v>0</v>
      </c>
      <c r="H804" s="22">
        <v>0</v>
      </c>
      <c r="I804" s="81"/>
      <c r="J804" s="200">
        <v>113.9</v>
      </c>
    </row>
    <row r="805" spans="1:11" s="23" customFormat="1" ht="18" customHeight="1" x14ac:dyDescent="0.25">
      <c r="A805" s="74" t="s">
        <v>923</v>
      </c>
      <c r="B805" s="66" t="s">
        <v>62</v>
      </c>
      <c r="C805" s="79">
        <f t="shared" si="54"/>
        <v>257.56664000000001</v>
      </c>
      <c r="D805" s="79">
        <f t="shared" si="55"/>
        <v>25.158049999999999</v>
      </c>
      <c r="E805" s="76">
        <v>25.158049999999999</v>
      </c>
      <c r="F805" s="22">
        <v>0</v>
      </c>
      <c r="G805" s="90">
        <v>0</v>
      </c>
      <c r="H805" s="22">
        <v>0</v>
      </c>
      <c r="I805" s="81"/>
      <c r="J805" s="200">
        <v>282.72469000000001</v>
      </c>
    </row>
    <row r="806" spans="1:11" s="23" customFormat="1" ht="18" customHeight="1" x14ac:dyDescent="0.25">
      <c r="A806" s="74" t="s">
        <v>924</v>
      </c>
      <c r="B806" s="66" t="s">
        <v>62</v>
      </c>
      <c r="C806" s="79">
        <f t="shared" si="54"/>
        <v>239.852</v>
      </c>
      <c r="D806" s="79">
        <f t="shared" si="55"/>
        <v>10.80275</v>
      </c>
      <c r="E806" s="76">
        <v>10.80275</v>
      </c>
      <c r="F806" s="22">
        <v>0</v>
      </c>
      <c r="G806" s="90">
        <v>0</v>
      </c>
      <c r="H806" s="22">
        <v>0</v>
      </c>
      <c r="I806" s="81"/>
      <c r="J806" s="200">
        <v>250.65475000000001</v>
      </c>
    </row>
    <row r="807" spans="1:11" s="23" customFormat="1" ht="18" customHeight="1" x14ac:dyDescent="0.25">
      <c r="A807" s="74" t="s">
        <v>925</v>
      </c>
      <c r="B807" s="66" t="s">
        <v>62</v>
      </c>
      <c r="C807" s="79">
        <f t="shared" si="54"/>
        <v>575.34177999999997</v>
      </c>
      <c r="D807" s="79">
        <f t="shared" si="55"/>
        <v>27.292450000000002</v>
      </c>
      <c r="E807" s="76">
        <v>27.292450000000002</v>
      </c>
      <c r="F807" s="22">
        <v>0</v>
      </c>
      <c r="G807" s="90">
        <v>0</v>
      </c>
      <c r="H807" s="22">
        <v>0</v>
      </c>
      <c r="I807" s="81"/>
      <c r="J807" s="200">
        <v>602.63423</v>
      </c>
    </row>
    <row r="808" spans="1:11" s="23" customFormat="1" ht="18" customHeight="1" x14ac:dyDescent="0.25">
      <c r="A808" s="74" t="s">
        <v>926</v>
      </c>
      <c r="B808" s="66" t="s">
        <v>62</v>
      </c>
      <c r="C808" s="79">
        <f t="shared" si="54"/>
        <v>589.94006000000002</v>
      </c>
      <c r="D808" s="79">
        <f t="shared" si="55"/>
        <v>29.099450000000001</v>
      </c>
      <c r="E808" s="76">
        <v>29.099450000000001</v>
      </c>
      <c r="F808" s="22">
        <v>0</v>
      </c>
      <c r="G808" s="90">
        <v>0</v>
      </c>
      <c r="H808" s="22">
        <v>0</v>
      </c>
      <c r="I808" s="81"/>
      <c r="J808" s="200">
        <v>619.03951000000006</v>
      </c>
    </row>
    <row r="809" spans="1:11" s="23" customFormat="1" ht="18" customHeight="1" x14ac:dyDescent="0.25">
      <c r="A809" s="74" t="s">
        <v>927</v>
      </c>
      <c r="B809" s="66" t="s">
        <v>62</v>
      </c>
      <c r="C809" s="79">
        <f t="shared" si="54"/>
        <v>200.75404999999998</v>
      </c>
      <c r="D809" s="79">
        <f t="shared" si="55"/>
        <v>7.0685000000000002</v>
      </c>
      <c r="E809" s="76">
        <v>7.0685000000000002</v>
      </c>
      <c r="F809" s="22">
        <v>0</v>
      </c>
      <c r="G809" s="90">
        <v>0</v>
      </c>
      <c r="H809" s="22">
        <v>0</v>
      </c>
      <c r="I809" s="81"/>
      <c r="J809" s="200">
        <v>207.82254999999998</v>
      </c>
    </row>
    <row r="810" spans="1:11" s="23" customFormat="1" ht="18" customHeight="1" x14ac:dyDescent="0.25">
      <c r="A810" s="74" t="s">
        <v>928</v>
      </c>
      <c r="B810" s="66" t="s">
        <v>62</v>
      </c>
      <c r="C810" s="79">
        <f t="shared" si="54"/>
        <v>138.26160000000002</v>
      </c>
      <c r="D810" s="79">
        <f t="shared" si="55"/>
        <v>19.396099999999997</v>
      </c>
      <c r="E810" s="76">
        <v>19.396099999999997</v>
      </c>
      <c r="F810" s="22">
        <v>0</v>
      </c>
      <c r="G810" s="90">
        <v>0</v>
      </c>
      <c r="H810" s="22">
        <v>0</v>
      </c>
      <c r="I810" s="81"/>
      <c r="J810" s="200">
        <v>157.65770000000001</v>
      </c>
    </row>
    <row r="811" spans="1:11" s="23" customFormat="1" ht="18" customHeight="1" x14ac:dyDescent="0.25">
      <c r="A811" s="74" t="s">
        <v>929</v>
      </c>
      <c r="B811" s="66" t="s">
        <v>62</v>
      </c>
      <c r="C811" s="79">
        <f t="shared" si="54"/>
        <v>1205.5040100000001</v>
      </c>
      <c r="D811" s="79">
        <f t="shared" si="55"/>
        <v>67.915080000000003</v>
      </c>
      <c r="E811" s="76">
        <v>67.915080000000003</v>
      </c>
      <c r="F811" s="22">
        <v>0</v>
      </c>
      <c r="G811" s="90">
        <v>0</v>
      </c>
      <c r="H811" s="22">
        <v>0</v>
      </c>
      <c r="I811" s="81"/>
      <c r="J811" s="200">
        <v>1273.4190900000001</v>
      </c>
    </row>
    <row r="812" spans="1:11" s="23" customFormat="1" ht="18" customHeight="1" x14ac:dyDescent="0.25">
      <c r="A812" s="74" t="s">
        <v>3662</v>
      </c>
      <c r="B812" s="66" t="s">
        <v>62</v>
      </c>
      <c r="C812" s="79">
        <f t="shared" si="54"/>
        <v>969.26082999999994</v>
      </c>
      <c r="D812" s="79">
        <f t="shared" si="55"/>
        <v>41.504640000000002</v>
      </c>
      <c r="E812" s="76">
        <v>41.504640000000002</v>
      </c>
      <c r="F812" s="22">
        <v>0</v>
      </c>
      <c r="G812" s="90">
        <v>0</v>
      </c>
      <c r="H812" s="22">
        <v>0</v>
      </c>
      <c r="I812" s="81"/>
      <c r="J812" s="200">
        <v>1010.7654699999999</v>
      </c>
      <c r="K812" s="196"/>
    </row>
    <row r="813" spans="1:11" s="23" customFormat="1" ht="18" customHeight="1" x14ac:dyDescent="0.25">
      <c r="A813" s="74" t="s">
        <v>3663</v>
      </c>
      <c r="B813" s="66" t="s">
        <v>62</v>
      </c>
      <c r="C813" s="79">
        <f t="shared" si="54"/>
        <v>586.22384</v>
      </c>
      <c r="D813" s="79">
        <f t="shared" si="55"/>
        <v>30.069800000000001</v>
      </c>
      <c r="E813" s="76">
        <v>30.069800000000001</v>
      </c>
      <c r="F813" s="22">
        <v>0</v>
      </c>
      <c r="G813" s="90">
        <v>0</v>
      </c>
      <c r="H813" s="22">
        <v>0</v>
      </c>
      <c r="I813" s="81"/>
      <c r="J813" s="200">
        <v>616.29363999999998</v>
      </c>
      <c r="K813" s="196"/>
    </row>
    <row r="814" spans="1:11" s="23" customFormat="1" ht="18" customHeight="1" x14ac:dyDescent="0.25">
      <c r="A814" s="74" t="s">
        <v>3664</v>
      </c>
      <c r="B814" s="66" t="s">
        <v>62</v>
      </c>
      <c r="C814" s="79">
        <f t="shared" si="54"/>
        <v>583.29156999999998</v>
      </c>
      <c r="D814" s="79">
        <f t="shared" si="55"/>
        <v>43.402900000000002</v>
      </c>
      <c r="E814" s="76">
        <v>43.402900000000002</v>
      </c>
      <c r="F814" s="22">
        <v>0</v>
      </c>
      <c r="G814" s="90">
        <v>0</v>
      </c>
      <c r="H814" s="22">
        <v>0</v>
      </c>
      <c r="I814" s="81"/>
      <c r="J814" s="200">
        <v>626.69447000000002</v>
      </c>
      <c r="K814" s="196"/>
    </row>
    <row r="815" spans="1:11" s="23" customFormat="1" ht="18" customHeight="1" x14ac:dyDescent="0.25">
      <c r="A815" s="74" t="s">
        <v>3665</v>
      </c>
      <c r="B815" s="66" t="s">
        <v>62</v>
      </c>
      <c r="C815" s="79">
        <f t="shared" si="54"/>
        <v>1139.9670100000001</v>
      </c>
      <c r="D815" s="79">
        <f t="shared" si="55"/>
        <v>69.11672999999999</v>
      </c>
      <c r="E815" s="76">
        <v>69.11672999999999</v>
      </c>
      <c r="F815" s="22">
        <v>0</v>
      </c>
      <c r="G815" s="90">
        <v>0</v>
      </c>
      <c r="H815" s="22">
        <v>0</v>
      </c>
      <c r="I815" s="81"/>
      <c r="J815" s="200">
        <v>1209.08374</v>
      </c>
      <c r="K815" s="196"/>
    </row>
    <row r="816" spans="1:11" s="23" customFormat="1" ht="18" customHeight="1" x14ac:dyDescent="0.25">
      <c r="A816" s="74" t="s">
        <v>3666</v>
      </c>
      <c r="B816" s="66" t="s">
        <v>62</v>
      </c>
      <c r="C816" s="79">
        <f t="shared" si="54"/>
        <v>310.49684000000002</v>
      </c>
      <c r="D816" s="79">
        <f t="shared" si="55"/>
        <v>58.927059999999997</v>
      </c>
      <c r="E816" s="76">
        <v>58.927059999999997</v>
      </c>
      <c r="F816" s="22">
        <v>0</v>
      </c>
      <c r="G816" s="90">
        <v>0</v>
      </c>
      <c r="H816" s="22">
        <v>0</v>
      </c>
      <c r="I816" s="81"/>
      <c r="J816" s="200">
        <v>369.4239</v>
      </c>
      <c r="K816" s="196"/>
    </row>
    <row r="817" spans="1:10" s="23" customFormat="1" ht="18" customHeight="1" x14ac:dyDescent="0.25">
      <c r="A817" s="74" t="s">
        <v>930</v>
      </c>
      <c r="B817" s="66" t="s">
        <v>62</v>
      </c>
      <c r="C817" s="79">
        <f t="shared" si="54"/>
        <v>57.391849999999991</v>
      </c>
      <c r="D817" s="79">
        <f t="shared" si="55"/>
        <v>28.337400000000002</v>
      </c>
      <c r="E817" s="76">
        <v>28.337400000000002</v>
      </c>
      <c r="F817" s="22">
        <v>0</v>
      </c>
      <c r="G817" s="90">
        <v>0</v>
      </c>
      <c r="H817" s="22">
        <v>0</v>
      </c>
      <c r="I817" s="81"/>
      <c r="J817" s="200">
        <v>85.729249999999993</v>
      </c>
    </row>
    <row r="818" spans="1:10" s="23" customFormat="1" ht="18" customHeight="1" x14ac:dyDescent="0.25">
      <c r="A818" s="74" t="s">
        <v>3667</v>
      </c>
      <c r="B818" s="66" t="s">
        <v>62</v>
      </c>
      <c r="C818" s="79">
        <f t="shared" si="54"/>
        <v>528.43999999999994</v>
      </c>
      <c r="D818" s="79">
        <f t="shared" si="55"/>
        <v>1.2</v>
      </c>
      <c r="E818" s="76">
        <v>1.2</v>
      </c>
      <c r="F818" s="22">
        <v>0</v>
      </c>
      <c r="G818" s="90">
        <v>0</v>
      </c>
      <c r="H818" s="22">
        <v>0</v>
      </c>
      <c r="I818" s="81"/>
      <c r="J818" s="200">
        <v>529.64</v>
      </c>
    </row>
    <row r="819" spans="1:10" s="23" customFormat="1" ht="18" customHeight="1" x14ac:dyDescent="0.25">
      <c r="A819" s="74" t="s">
        <v>3668</v>
      </c>
      <c r="B819" s="66" t="s">
        <v>62</v>
      </c>
      <c r="C819" s="79">
        <f t="shared" si="54"/>
        <v>1276.2281399999999</v>
      </c>
      <c r="D819" s="80">
        <v>0</v>
      </c>
      <c r="E819" s="76">
        <v>95.073009999999996</v>
      </c>
      <c r="F819" s="22">
        <v>0</v>
      </c>
      <c r="G819" s="90">
        <v>0</v>
      </c>
      <c r="H819" s="22">
        <v>0</v>
      </c>
      <c r="I819" s="81">
        <v>1331.85</v>
      </c>
      <c r="J819" s="200">
        <v>39.451149999999998</v>
      </c>
    </row>
    <row r="820" spans="1:10" s="23" customFormat="1" ht="18" customHeight="1" x14ac:dyDescent="0.25">
      <c r="A820" s="74" t="s">
        <v>931</v>
      </c>
      <c r="B820" s="66" t="s">
        <v>62</v>
      </c>
      <c r="C820" s="79">
        <f t="shared" si="54"/>
        <v>1162.6261399999999</v>
      </c>
      <c r="D820" s="79">
        <f>E820</f>
        <v>52.516500000000001</v>
      </c>
      <c r="E820" s="76">
        <v>52.516500000000001</v>
      </c>
      <c r="F820" s="22">
        <v>0</v>
      </c>
      <c r="G820" s="90">
        <v>0</v>
      </c>
      <c r="H820" s="22">
        <v>0</v>
      </c>
      <c r="I820" s="81"/>
      <c r="J820" s="200">
        <v>1215.1426399999998</v>
      </c>
    </row>
    <row r="821" spans="1:10" s="23" customFormat="1" ht="18" customHeight="1" x14ac:dyDescent="0.25">
      <c r="A821" s="74" t="s">
        <v>932</v>
      </c>
      <c r="B821" s="66" t="s">
        <v>62</v>
      </c>
      <c r="C821" s="79">
        <f t="shared" si="54"/>
        <v>768.32172000000003</v>
      </c>
      <c r="D821" s="80">
        <v>0</v>
      </c>
      <c r="E821" s="76">
        <v>35.82253</v>
      </c>
      <c r="F821" s="22">
        <v>0</v>
      </c>
      <c r="G821" s="90">
        <v>0</v>
      </c>
      <c r="H821" s="22">
        <v>0</v>
      </c>
      <c r="I821" s="81"/>
      <c r="J821" s="200">
        <v>804.14425000000006</v>
      </c>
    </row>
    <row r="822" spans="1:10" s="23" customFormat="1" ht="18" customHeight="1" x14ac:dyDescent="0.25">
      <c r="A822" s="74" t="s">
        <v>933</v>
      </c>
      <c r="B822" s="66" t="s">
        <v>62</v>
      </c>
      <c r="C822" s="79">
        <f t="shared" si="54"/>
        <v>2065.7926800000005</v>
      </c>
      <c r="D822" s="80">
        <v>0</v>
      </c>
      <c r="E822" s="76">
        <v>139.04123000000001</v>
      </c>
      <c r="F822" s="22">
        <v>0</v>
      </c>
      <c r="G822" s="90">
        <v>0</v>
      </c>
      <c r="H822" s="22">
        <v>0</v>
      </c>
      <c r="I822" s="81"/>
      <c r="J822" s="200">
        <v>2204.8339100000003</v>
      </c>
    </row>
    <row r="823" spans="1:10" s="23" customFormat="1" ht="18" customHeight="1" x14ac:dyDescent="0.25">
      <c r="A823" s="74" t="s">
        <v>934</v>
      </c>
      <c r="B823" s="66" t="s">
        <v>62</v>
      </c>
      <c r="C823" s="79">
        <f t="shared" si="54"/>
        <v>1888.8240700000001</v>
      </c>
      <c r="D823" s="80">
        <v>0</v>
      </c>
      <c r="E823" s="76">
        <v>129.58150000000001</v>
      </c>
      <c r="F823" s="22">
        <v>0</v>
      </c>
      <c r="G823" s="90">
        <v>0</v>
      </c>
      <c r="H823" s="22">
        <v>0</v>
      </c>
      <c r="I823" s="81"/>
      <c r="J823" s="200">
        <v>2018.4055700000001</v>
      </c>
    </row>
    <row r="824" spans="1:10" s="23" customFormat="1" ht="18" customHeight="1" x14ac:dyDescent="0.25">
      <c r="A824" s="74" t="s">
        <v>935</v>
      </c>
      <c r="B824" s="66" t="s">
        <v>62</v>
      </c>
      <c r="C824" s="79">
        <f t="shared" si="54"/>
        <v>1818.9170799999999</v>
      </c>
      <c r="D824" s="79">
        <f t="shared" ref="D824:D835" si="56">E824</f>
        <v>109.82430000000001</v>
      </c>
      <c r="E824" s="76">
        <v>109.82430000000001</v>
      </c>
      <c r="F824" s="22">
        <v>0</v>
      </c>
      <c r="G824" s="90">
        <v>0</v>
      </c>
      <c r="H824" s="22">
        <v>0</v>
      </c>
      <c r="I824" s="81"/>
      <c r="J824" s="200">
        <v>1928.7413799999999</v>
      </c>
    </row>
    <row r="825" spans="1:10" s="23" customFormat="1" ht="18" customHeight="1" x14ac:dyDescent="0.25">
      <c r="A825" s="74" t="s">
        <v>3669</v>
      </c>
      <c r="B825" s="66" t="s">
        <v>62</v>
      </c>
      <c r="C825" s="79">
        <f t="shared" si="54"/>
        <v>3645.3339400000004</v>
      </c>
      <c r="D825" s="79">
        <f t="shared" si="56"/>
        <v>206.94365999999999</v>
      </c>
      <c r="E825" s="76">
        <v>206.94365999999999</v>
      </c>
      <c r="F825" s="22">
        <v>0</v>
      </c>
      <c r="G825" s="90">
        <v>0</v>
      </c>
      <c r="H825" s="22">
        <v>0</v>
      </c>
      <c r="I825" s="81">
        <v>2484.19</v>
      </c>
      <c r="J825" s="200">
        <v>1368.0876000000001</v>
      </c>
    </row>
    <row r="826" spans="1:10" s="23" customFormat="1" ht="18" customHeight="1" x14ac:dyDescent="0.25">
      <c r="A826" s="74" t="s">
        <v>3670</v>
      </c>
      <c r="B826" s="66" t="s">
        <v>62</v>
      </c>
      <c r="C826" s="79">
        <f t="shared" si="54"/>
        <v>1628.4014999999999</v>
      </c>
      <c r="D826" s="79">
        <f t="shared" si="56"/>
        <v>75.836699999999993</v>
      </c>
      <c r="E826" s="76">
        <v>75.836699999999993</v>
      </c>
      <c r="F826" s="22">
        <v>0</v>
      </c>
      <c r="G826" s="90">
        <v>0</v>
      </c>
      <c r="H826" s="22">
        <v>0</v>
      </c>
      <c r="I826" s="81"/>
      <c r="J826" s="200">
        <v>1704.2382</v>
      </c>
    </row>
    <row r="827" spans="1:10" s="23" customFormat="1" ht="18" customHeight="1" x14ac:dyDescent="0.25">
      <c r="A827" s="74" t="s">
        <v>936</v>
      </c>
      <c r="B827" s="66" t="s">
        <v>62</v>
      </c>
      <c r="C827" s="79">
        <f t="shared" si="54"/>
        <v>1142.4462999999998</v>
      </c>
      <c r="D827" s="79">
        <f t="shared" si="56"/>
        <v>67.053200000000004</v>
      </c>
      <c r="E827" s="76">
        <v>67.053200000000004</v>
      </c>
      <c r="F827" s="22">
        <v>0</v>
      </c>
      <c r="G827" s="90">
        <v>0</v>
      </c>
      <c r="H827" s="22">
        <v>0</v>
      </c>
      <c r="I827" s="81"/>
      <c r="J827" s="200">
        <v>1209.4994999999999</v>
      </c>
    </row>
    <row r="828" spans="1:10" s="23" customFormat="1" ht="18" customHeight="1" x14ac:dyDescent="0.25">
      <c r="A828" s="74" t="s">
        <v>937</v>
      </c>
      <c r="B828" s="66" t="s">
        <v>62</v>
      </c>
      <c r="C828" s="79">
        <f t="shared" si="54"/>
        <v>3365.1709000000001</v>
      </c>
      <c r="D828" s="79">
        <f t="shared" si="56"/>
        <v>271.45992999999999</v>
      </c>
      <c r="E828" s="76">
        <v>271.45992999999999</v>
      </c>
      <c r="F828" s="22">
        <v>0</v>
      </c>
      <c r="G828" s="90">
        <v>0</v>
      </c>
      <c r="H828" s="22">
        <v>0</v>
      </c>
      <c r="I828" s="81"/>
      <c r="J828" s="200">
        <v>3636.6308300000001</v>
      </c>
    </row>
    <row r="829" spans="1:10" s="23" customFormat="1" ht="18" customHeight="1" x14ac:dyDescent="0.25">
      <c r="A829" s="74" t="s">
        <v>938</v>
      </c>
      <c r="B829" s="66" t="s">
        <v>62</v>
      </c>
      <c r="C829" s="79">
        <f t="shared" si="54"/>
        <v>1997.87184</v>
      </c>
      <c r="D829" s="79">
        <f t="shared" si="56"/>
        <v>104.5968</v>
      </c>
      <c r="E829" s="76">
        <v>104.5968</v>
      </c>
      <c r="F829" s="22">
        <v>0</v>
      </c>
      <c r="G829" s="90">
        <v>0</v>
      </c>
      <c r="H829" s="22">
        <v>0</v>
      </c>
      <c r="I829" s="81"/>
      <c r="J829" s="200">
        <v>2102.4686400000001</v>
      </c>
    </row>
    <row r="830" spans="1:10" s="23" customFormat="1" ht="18" customHeight="1" x14ac:dyDescent="0.25">
      <c r="A830" s="74" t="s">
        <v>939</v>
      </c>
      <c r="B830" s="66" t="s">
        <v>62</v>
      </c>
      <c r="C830" s="79">
        <f t="shared" si="54"/>
        <v>2337.6795699999998</v>
      </c>
      <c r="D830" s="79">
        <f t="shared" si="56"/>
        <v>127.45391000000001</v>
      </c>
      <c r="E830" s="76">
        <v>127.45391000000001</v>
      </c>
      <c r="F830" s="22">
        <v>0</v>
      </c>
      <c r="G830" s="90">
        <v>0</v>
      </c>
      <c r="H830" s="22">
        <v>0</v>
      </c>
      <c r="I830" s="81"/>
      <c r="J830" s="200">
        <v>2465.13348</v>
      </c>
    </row>
    <row r="831" spans="1:10" s="23" customFormat="1" ht="18" customHeight="1" x14ac:dyDescent="0.25">
      <c r="A831" s="74" t="s">
        <v>940</v>
      </c>
      <c r="B831" s="66" t="s">
        <v>62</v>
      </c>
      <c r="C831" s="79">
        <f t="shared" si="54"/>
        <v>1933.81493</v>
      </c>
      <c r="D831" s="79">
        <f t="shared" si="56"/>
        <v>101.73585</v>
      </c>
      <c r="E831" s="76">
        <v>101.73585</v>
      </c>
      <c r="F831" s="22">
        <v>0</v>
      </c>
      <c r="G831" s="90">
        <v>0</v>
      </c>
      <c r="H831" s="22">
        <v>0</v>
      </c>
      <c r="I831" s="81"/>
      <c r="J831" s="200">
        <v>2035.55078</v>
      </c>
    </row>
    <row r="832" spans="1:10" s="23" customFormat="1" ht="18" customHeight="1" x14ac:dyDescent="0.25">
      <c r="A832" s="74" t="s">
        <v>941</v>
      </c>
      <c r="B832" s="66" t="s">
        <v>62</v>
      </c>
      <c r="C832" s="79">
        <f t="shared" si="54"/>
        <v>2821.1170399999996</v>
      </c>
      <c r="D832" s="79">
        <f t="shared" si="56"/>
        <v>171.11618999999999</v>
      </c>
      <c r="E832" s="76">
        <v>171.11618999999999</v>
      </c>
      <c r="F832" s="22">
        <v>0</v>
      </c>
      <c r="G832" s="90">
        <v>0</v>
      </c>
      <c r="H832" s="22">
        <v>0</v>
      </c>
      <c r="I832" s="81"/>
      <c r="J832" s="200">
        <v>2992.2332299999998</v>
      </c>
    </row>
    <row r="833" spans="1:10" s="23" customFormat="1" ht="18" customHeight="1" x14ac:dyDescent="0.25">
      <c r="A833" s="74" t="s">
        <v>942</v>
      </c>
      <c r="B833" s="66" t="s">
        <v>62</v>
      </c>
      <c r="C833" s="79">
        <f t="shared" si="54"/>
        <v>547.41723999999999</v>
      </c>
      <c r="D833" s="79">
        <f t="shared" si="56"/>
        <v>64.882400000000004</v>
      </c>
      <c r="E833" s="76">
        <v>64.882400000000004</v>
      </c>
      <c r="F833" s="22">
        <v>0</v>
      </c>
      <c r="G833" s="90">
        <v>0</v>
      </c>
      <c r="H833" s="22">
        <v>0</v>
      </c>
      <c r="I833" s="81"/>
      <c r="J833" s="200">
        <v>612.29963999999995</v>
      </c>
    </row>
    <row r="834" spans="1:10" s="23" customFormat="1" ht="18" customHeight="1" x14ac:dyDescent="0.25">
      <c r="A834" s="74" t="s">
        <v>943</v>
      </c>
      <c r="B834" s="66" t="s">
        <v>62</v>
      </c>
      <c r="C834" s="79">
        <f t="shared" si="54"/>
        <v>384.39395999999999</v>
      </c>
      <c r="D834" s="79">
        <f t="shared" si="56"/>
        <v>91.715190000000007</v>
      </c>
      <c r="E834" s="76">
        <v>91.715190000000007</v>
      </c>
      <c r="F834" s="22">
        <v>0</v>
      </c>
      <c r="G834" s="90">
        <v>0</v>
      </c>
      <c r="H834" s="22">
        <v>0</v>
      </c>
      <c r="I834" s="81"/>
      <c r="J834" s="200">
        <v>476.10915</v>
      </c>
    </row>
    <row r="835" spans="1:10" s="23" customFormat="1" ht="18" customHeight="1" x14ac:dyDescent="0.25">
      <c r="A835" s="74" t="s">
        <v>944</v>
      </c>
      <c r="B835" s="66" t="s">
        <v>62</v>
      </c>
      <c r="C835" s="79">
        <f t="shared" si="54"/>
        <v>1039.99089</v>
      </c>
      <c r="D835" s="79">
        <f t="shared" si="56"/>
        <v>66.408860000000004</v>
      </c>
      <c r="E835" s="76">
        <v>66.408860000000004</v>
      </c>
      <c r="F835" s="22">
        <v>0</v>
      </c>
      <c r="G835" s="90">
        <v>0</v>
      </c>
      <c r="H835" s="22">
        <v>0</v>
      </c>
      <c r="I835" s="81"/>
      <c r="J835" s="200">
        <v>1106.39975</v>
      </c>
    </row>
    <row r="836" spans="1:10" s="23" customFormat="1" ht="18" customHeight="1" x14ac:dyDescent="0.25">
      <c r="A836" s="74" t="s">
        <v>3671</v>
      </c>
      <c r="B836" s="66" t="s">
        <v>62</v>
      </c>
      <c r="C836" s="79">
        <f t="shared" si="54"/>
        <v>-1.1079999999999899</v>
      </c>
      <c r="D836" s="80">
        <v>0</v>
      </c>
      <c r="E836" s="76">
        <v>75.238479999999996</v>
      </c>
      <c r="F836" s="22">
        <v>0</v>
      </c>
      <c r="G836" s="90">
        <v>0</v>
      </c>
      <c r="H836" s="22">
        <v>0</v>
      </c>
      <c r="I836" s="81"/>
      <c r="J836" s="200">
        <v>74.130480000000006</v>
      </c>
    </row>
    <row r="837" spans="1:10" s="23" customFormat="1" ht="18" customHeight="1" x14ac:dyDescent="0.25">
      <c r="A837" s="74" t="s">
        <v>945</v>
      </c>
      <c r="B837" s="66" t="s">
        <v>62</v>
      </c>
      <c r="C837" s="79">
        <f t="shared" si="54"/>
        <v>2811.6927700000001</v>
      </c>
      <c r="D837" s="80">
        <v>0</v>
      </c>
      <c r="E837" s="76">
        <v>145.29186999999999</v>
      </c>
      <c r="F837" s="22">
        <v>0</v>
      </c>
      <c r="G837" s="90">
        <v>0</v>
      </c>
      <c r="H837" s="22">
        <v>0</v>
      </c>
      <c r="I837" s="81"/>
      <c r="J837" s="200">
        <v>2956.9846400000001</v>
      </c>
    </row>
    <row r="838" spans="1:10" s="23" customFormat="1" ht="18" customHeight="1" x14ac:dyDescent="0.25">
      <c r="A838" s="74" t="s">
        <v>946</v>
      </c>
      <c r="B838" s="66" t="s">
        <v>62</v>
      </c>
      <c r="C838" s="79">
        <f t="shared" si="54"/>
        <v>1041.5823499999999</v>
      </c>
      <c r="D838" s="80">
        <v>0</v>
      </c>
      <c r="E838" s="76">
        <v>97.010300000000001</v>
      </c>
      <c r="F838" s="22">
        <v>0</v>
      </c>
      <c r="G838" s="90">
        <v>0</v>
      </c>
      <c r="H838" s="22">
        <v>0</v>
      </c>
      <c r="I838" s="81"/>
      <c r="J838" s="200">
        <v>1138.5926499999998</v>
      </c>
    </row>
    <row r="839" spans="1:10" s="23" customFormat="1" ht="18" customHeight="1" x14ac:dyDescent="0.25">
      <c r="A839" s="74" t="s">
        <v>3672</v>
      </c>
      <c r="B839" s="66" t="s">
        <v>62</v>
      </c>
      <c r="C839" s="79">
        <f t="shared" si="54"/>
        <v>745.46125000000018</v>
      </c>
      <c r="D839" s="79">
        <f>E839</f>
        <v>26.681349999999998</v>
      </c>
      <c r="E839" s="76">
        <v>26.681349999999998</v>
      </c>
      <c r="F839" s="22">
        <v>0</v>
      </c>
      <c r="G839" s="90">
        <v>0</v>
      </c>
      <c r="H839" s="22">
        <v>0</v>
      </c>
      <c r="I839" s="81">
        <f>632.44+31.48</f>
        <v>663.92000000000007</v>
      </c>
      <c r="J839" s="200">
        <v>108.2226</v>
      </c>
    </row>
    <row r="840" spans="1:10" s="23" customFormat="1" ht="18" customHeight="1" x14ac:dyDescent="0.25">
      <c r="A840" s="74" t="s">
        <v>947</v>
      </c>
      <c r="B840" s="66" t="s">
        <v>62</v>
      </c>
      <c r="C840" s="79">
        <f t="shared" si="54"/>
        <v>138.00874999999999</v>
      </c>
      <c r="D840" s="79">
        <f t="shared" ref="D840:D871" si="57">E840</f>
        <v>6.3346499999999999</v>
      </c>
      <c r="E840" s="76">
        <v>6.3346499999999999</v>
      </c>
      <c r="F840" s="22">
        <v>0</v>
      </c>
      <c r="G840" s="90">
        <v>0</v>
      </c>
      <c r="H840" s="22">
        <v>0</v>
      </c>
      <c r="I840" s="81">
        <v>397.09</v>
      </c>
      <c r="J840" s="200">
        <f>144.3434-I840</f>
        <v>-252.74659999999997</v>
      </c>
    </row>
    <row r="841" spans="1:10" s="23" customFormat="1" ht="18" customHeight="1" x14ac:dyDescent="0.25">
      <c r="A841" s="74" t="s">
        <v>948</v>
      </c>
      <c r="B841" s="66" t="s">
        <v>62</v>
      </c>
      <c r="C841" s="79">
        <f t="shared" si="54"/>
        <v>500.77771999999999</v>
      </c>
      <c r="D841" s="79">
        <f t="shared" si="57"/>
        <v>27.728450000000002</v>
      </c>
      <c r="E841" s="76">
        <v>27.728450000000002</v>
      </c>
      <c r="F841" s="22">
        <v>0</v>
      </c>
      <c r="G841" s="90">
        <v>0</v>
      </c>
      <c r="H841" s="22">
        <v>0</v>
      </c>
      <c r="I841" s="81"/>
      <c r="J841" s="200">
        <v>528.50617</v>
      </c>
    </row>
    <row r="842" spans="1:10" s="23" customFormat="1" ht="18" customHeight="1" x14ac:dyDescent="0.25">
      <c r="A842" s="74" t="s">
        <v>949</v>
      </c>
      <c r="B842" s="66" t="s">
        <v>62</v>
      </c>
      <c r="C842" s="79">
        <f t="shared" ref="C842:C904" si="58">J842+I842-E842</f>
        <v>1209.8604</v>
      </c>
      <c r="D842" s="79">
        <f t="shared" si="57"/>
        <v>51.8643</v>
      </c>
      <c r="E842" s="76">
        <v>51.8643</v>
      </c>
      <c r="F842" s="22">
        <v>0</v>
      </c>
      <c r="G842" s="90">
        <v>0</v>
      </c>
      <c r="H842" s="22">
        <v>0</v>
      </c>
      <c r="I842" s="81"/>
      <c r="J842" s="200">
        <v>1261.7247</v>
      </c>
    </row>
    <row r="843" spans="1:10" s="23" customFormat="1" ht="18" customHeight="1" x14ac:dyDescent="0.25">
      <c r="A843" s="74" t="s">
        <v>950</v>
      </c>
      <c r="B843" s="66" t="s">
        <v>62</v>
      </c>
      <c r="C843" s="79">
        <f t="shared" si="58"/>
        <v>1079.5634700000001</v>
      </c>
      <c r="D843" s="79">
        <f t="shared" si="57"/>
        <v>50.999940000000002</v>
      </c>
      <c r="E843" s="76">
        <v>50.999940000000002</v>
      </c>
      <c r="F843" s="22">
        <v>0</v>
      </c>
      <c r="G843" s="90">
        <v>0</v>
      </c>
      <c r="H843" s="22">
        <v>0</v>
      </c>
      <c r="I843" s="81"/>
      <c r="J843" s="200">
        <v>1130.56341</v>
      </c>
    </row>
    <row r="844" spans="1:10" s="23" customFormat="1" ht="18" customHeight="1" x14ac:dyDescent="0.25">
      <c r="A844" s="74" t="s">
        <v>952</v>
      </c>
      <c r="B844" s="66" t="s">
        <v>62</v>
      </c>
      <c r="C844" s="79">
        <f t="shared" si="58"/>
        <v>1707.5144</v>
      </c>
      <c r="D844" s="79">
        <f t="shared" si="57"/>
        <v>92.063539999999989</v>
      </c>
      <c r="E844" s="76">
        <v>92.063539999999989</v>
      </c>
      <c r="F844" s="22">
        <v>0</v>
      </c>
      <c r="G844" s="90">
        <v>0</v>
      </c>
      <c r="H844" s="22">
        <v>0</v>
      </c>
      <c r="I844" s="81"/>
      <c r="J844" s="200">
        <v>1799.5779399999999</v>
      </c>
    </row>
    <row r="845" spans="1:10" s="23" customFormat="1" ht="18" customHeight="1" x14ac:dyDescent="0.25">
      <c r="A845" s="74" t="s">
        <v>953</v>
      </c>
      <c r="B845" s="66" t="s">
        <v>62</v>
      </c>
      <c r="C845" s="79">
        <f t="shared" si="58"/>
        <v>1651.14202</v>
      </c>
      <c r="D845" s="79">
        <f t="shared" si="57"/>
        <v>86.672089999999997</v>
      </c>
      <c r="E845" s="76">
        <v>86.672089999999997</v>
      </c>
      <c r="F845" s="22">
        <v>0</v>
      </c>
      <c r="G845" s="90">
        <v>0</v>
      </c>
      <c r="H845" s="22">
        <v>0</v>
      </c>
      <c r="I845" s="81"/>
      <c r="J845" s="200">
        <v>1737.81411</v>
      </c>
    </row>
    <row r="846" spans="1:10" s="23" customFormat="1" ht="18" customHeight="1" x14ac:dyDescent="0.25">
      <c r="A846" s="74" t="s">
        <v>954</v>
      </c>
      <c r="B846" s="66" t="s">
        <v>62</v>
      </c>
      <c r="C846" s="79">
        <f t="shared" si="58"/>
        <v>339.52664000000004</v>
      </c>
      <c r="D846" s="79">
        <f t="shared" si="57"/>
        <v>17.503700000000002</v>
      </c>
      <c r="E846" s="76">
        <v>17.503700000000002</v>
      </c>
      <c r="F846" s="22">
        <v>0</v>
      </c>
      <c r="G846" s="90">
        <v>0</v>
      </c>
      <c r="H846" s="22">
        <v>0</v>
      </c>
      <c r="I846" s="81"/>
      <c r="J846" s="200">
        <v>357.03034000000002</v>
      </c>
    </row>
    <row r="847" spans="1:10" s="23" customFormat="1" ht="18" customHeight="1" x14ac:dyDescent="0.25">
      <c r="A847" s="74" t="s">
        <v>955</v>
      </c>
      <c r="B847" s="66" t="s">
        <v>62</v>
      </c>
      <c r="C847" s="79">
        <f t="shared" si="58"/>
        <v>218.04094999999998</v>
      </c>
      <c r="D847" s="79">
        <f t="shared" si="57"/>
        <v>10.565200000000001</v>
      </c>
      <c r="E847" s="76">
        <v>10.565200000000001</v>
      </c>
      <c r="F847" s="22">
        <v>0</v>
      </c>
      <c r="G847" s="90">
        <v>0</v>
      </c>
      <c r="H847" s="22">
        <v>0</v>
      </c>
      <c r="I847" s="81"/>
      <c r="J847" s="200">
        <v>228.60614999999999</v>
      </c>
    </row>
    <row r="848" spans="1:10" s="23" customFormat="1" ht="18" customHeight="1" x14ac:dyDescent="0.25">
      <c r="A848" s="74" t="s">
        <v>956</v>
      </c>
      <c r="B848" s="66" t="s">
        <v>62</v>
      </c>
      <c r="C848" s="79">
        <f t="shared" si="58"/>
        <v>231.31385</v>
      </c>
      <c r="D848" s="79">
        <f t="shared" si="57"/>
        <v>9.4580000000000002</v>
      </c>
      <c r="E848" s="76">
        <v>9.4580000000000002</v>
      </c>
      <c r="F848" s="22">
        <v>0</v>
      </c>
      <c r="G848" s="90">
        <v>0</v>
      </c>
      <c r="H848" s="22">
        <v>0</v>
      </c>
      <c r="I848" s="81"/>
      <c r="J848" s="200">
        <v>240.77185</v>
      </c>
    </row>
    <row r="849" spans="1:10" s="23" customFormat="1" ht="18" customHeight="1" x14ac:dyDescent="0.25">
      <c r="A849" s="74" t="s">
        <v>957</v>
      </c>
      <c r="B849" s="66" t="s">
        <v>62</v>
      </c>
      <c r="C849" s="79">
        <f t="shared" si="58"/>
        <v>300.54257000000001</v>
      </c>
      <c r="D849" s="79">
        <f t="shared" si="57"/>
        <v>12.7768</v>
      </c>
      <c r="E849" s="76">
        <v>12.7768</v>
      </c>
      <c r="F849" s="22">
        <v>0</v>
      </c>
      <c r="G849" s="90">
        <v>0</v>
      </c>
      <c r="H849" s="22">
        <v>0</v>
      </c>
      <c r="I849" s="81"/>
      <c r="J849" s="200">
        <v>313.31936999999999</v>
      </c>
    </row>
    <row r="850" spans="1:10" s="23" customFormat="1" ht="18" customHeight="1" x14ac:dyDescent="0.25">
      <c r="A850" s="74" t="s">
        <v>958</v>
      </c>
      <c r="B850" s="66" t="s">
        <v>62</v>
      </c>
      <c r="C850" s="79">
        <f t="shared" si="58"/>
        <v>38.024900000000002</v>
      </c>
      <c r="D850" s="79">
        <f t="shared" si="57"/>
        <v>0.9477000000000001</v>
      </c>
      <c r="E850" s="76">
        <v>0.9477000000000001</v>
      </c>
      <c r="F850" s="22">
        <v>0</v>
      </c>
      <c r="G850" s="90">
        <v>0</v>
      </c>
      <c r="H850" s="22">
        <v>0</v>
      </c>
      <c r="I850" s="81"/>
      <c r="J850" s="200">
        <v>38.9726</v>
      </c>
    </row>
    <row r="851" spans="1:10" s="23" customFormat="1" ht="18" customHeight="1" x14ac:dyDescent="0.25">
      <c r="A851" s="74" t="s">
        <v>959</v>
      </c>
      <c r="B851" s="66" t="s">
        <v>62</v>
      </c>
      <c r="C851" s="79">
        <f t="shared" si="58"/>
        <v>59.218539999999997</v>
      </c>
      <c r="D851" s="79">
        <f t="shared" si="57"/>
        <v>0.65195000000000003</v>
      </c>
      <c r="E851" s="76">
        <v>0.65195000000000003</v>
      </c>
      <c r="F851" s="22">
        <v>0</v>
      </c>
      <c r="G851" s="90">
        <v>0</v>
      </c>
      <c r="H851" s="22">
        <v>0</v>
      </c>
      <c r="I851" s="81"/>
      <c r="J851" s="200">
        <v>59.870489999999997</v>
      </c>
    </row>
    <row r="852" spans="1:10" s="23" customFormat="1" ht="18" customHeight="1" x14ac:dyDescent="0.25">
      <c r="A852" s="74" t="s">
        <v>960</v>
      </c>
      <c r="B852" s="66" t="s">
        <v>62</v>
      </c>
      <c r="C852" s="79">
        <f t="shared" si="58"/>
        <v>57.101200000000006</v>
      </c>
      <c r="D852" s="79">
        <f t="shared" si="57"/>
        <v>0.88334999999999997</v>
      </c>
      <c r="E852" s="76">
        <v>0.88334999999999997</v>
      </c>
      <c r="F852" s="22">
        <v>0</v>
      </c>
      <c r="G852" s="90">
        <v>0</v>
      </c>
      <c r="H852" s="22">
        <v>0</v>
      </c>
      <c r="I852" s="81"/>
      <c r="J852" s="200">
        <v>57.984550000000006</v>
      </c>
    </row>
    <row r="853" spans="1:10" s="23" customFormat="1" ht="18" customHeight="1" x14ac:dyDescent="0.25">
      <c r="A853" s="74" t="s">
        <v>961</v>
      </c>
      <c r="B853" s="66" t="s">
        <v>62</v>
      </c>
      <c r="C853" s="79">
        <f t="shared" si="58"/>
        <v>325.63884999999999</v>
      </c>
      <c r="D853" s="79">
        <f t="shared" si="57"/>
        <v>9.8046000000000006</v>
      </c>
      <c r="E853" s="76">
        <v>9.8046000000000006</v>
      </c>
      <c r="F853" s="22">
        <v>0</v>
      </c>
      <c r="G853" s="90">
        <v>0</v>
      </c>
      <c r="H853" s="22">
        <v>0</v>
      </c>
      <c r="I853" s="81"/>
      <c r="J853" s="200">
        <v>335.44344999999998</v>
      </c>
    </row>
    <row r="854" spans="1:10" s="23" customFormat="1" ht="18" customHeight="1" x14ac:dyDescent="0.25">
      <c r="A854" s="74" t="s">
        <v>962</v>
      </c>
      <c r="B854" s="66" t="s">
        <v>62</v>
      </c>
      <c r="C854" s="79">
        <f t="shared" si="58"/>
        <v>323.04060000000004</v>
      </c>
      <c r="D854" s="79">
        <f t="shared" si="57"/>
        <v>18.800349999999998</v>
      </c>
      <c r="E854" s="76">
        <v>18.800349999999998</v>
      </c>
      <c r="F854" s="22">
        <v>0</v>
      </c>
      <c r="G854" s="90">
        <v>0</v>
      </c>
      <c r="H854" s="22">
        <v>0</v>
      </c>
      <c r="I854" s="81"/>
      <c r="J854" s="200">
        <v>341.84095000000002</v>
      </c>
    </row>
    <row r="855" spans="1:10" s="23" customFormat="1" ht="18" customHeight="1" x14ac:dyDescent="0.25">
      <c r="A855" s="74" t="s">
        <v>963</v>
      </c>
      <c r="B855" s="66" t="s">
        <v>62</v>
      </c>
      <c r="C855" s="79">
        <f t="shared" si="58"/>
        <v>490.2913200000001</v>
      </c>
      <c r="D855" s="79">
        <f t="shared" si="57"/>
        <v>53.945860000000003</v>
      </c>
      <c r="E855" s="76">
        <v>53.945860000000003</v>
      </c>
      <c r="F855" s="22">
        <v>0</v>
      </c>
      <c r="G855" s="90">
        <v>0</v>
      </c>
      <c r="H855" s="22">
        <v>0</v>
      </c>
      <c r="I855" s="81"/>
      <c r="J855" s="200">
        <v>544.23718000000008</v>
      </c>
    </row>
    <row r="856" spans="1:10" s="23" customFormat="1" ht="18" customHeight="1" x14ac:dyDescent="0.25">
      <c r="A856" s="74" t="s">
        <v>964</v>
      </c>
      <c r="B856" s="66" t="s">
        <v>62</v>
      </c>
      <c r="C856" s="79">
        <f t="shared" si="58"/>
        <v>1208.0519300000001</v>
      </c>
      <c r="D856" s="79">
        <f t="shared" si="57"/>
        <v>114.05710000000001</v>
      </c>
      <c r="E856" s="76">
        <v>114.05710000000001</v>
      </c>
      <c r="F856" s="22">
        <v>0</v>
      </c>
      <c r="G856" s="90">
        <v>0</v>
      </c>
      <c r="H856" s="22">
        <v>0</v>
      </c>
      <c r="I856" s="81">
        <f>1214.39+2293.89</f>
        <v>3508.2799999999997</v>
      </c>
      <c r="J856" s="200">
        <f>1322.10903-I856</f>
        <v>-2186.1709699999997</v>
      </c>
    </row>
    <row r="857" spans="1:10" s="23" customFormat="1" ht="18" customHeight="1" x14ac:dyDescent="0.25">
      <c r="A857" s="74" t="s">
        <v>965</v>
      </c>
      <c r="B857" s="66" t="s">
        <v>62</v>
      </c>
      <c r="C857" s="79">
        <f t="shared" si="58"/>
        <v>1075.0709099999999</v>
      </c>
      <c r="D857" s="79">
        <f t="shared" si="57"/>
        <v>72.568600000000004</v>
      </c>
      <c r="E857" s="76">
        <v>72.568600000000004</v>
      </c>
      <c r="F857" s="22">
        <v>0</v>
      </c>
      <c r="G857" s="90">
        <v>0</v>
      </c>
      <c r="H857" s="22">
        <v>0</v>
      </c>
      <c r="I857" s="81"/>
      <c r="J857" s="200">
        <v>1147.63951</v>
      </c>
    </row>
    <row r="858" spans="1:10" s="23" customFormat="1" ht="18" customHeight="1" x14ac:dyDescent="0.25">
      <c r="A858" s="74" t="s">
        <v>3673</v>
      </c>
      <c r="B858" s="66" t="s">
        <v>62</v>
      </c>
      <c r="C858" s="79">
        <f t="shared" si="58"/>
        <v>613.66629999999998</v>
      </c>
      <c r="D858" s="79">
        <f t="shared" si="57"/>
        <v>62.28096</v>
      </c>
      <c r="E858" s="76">
        <v>62.28096</v>
      </c>
      <c r="F858" s="22">
        <v>0</v>
      </c>
      <c r="G858" s="90">
        <v>0</v>
      </c>
      <c r="H858" s="22">
        <v>0</v>
      </c>
      <c r="I858" s="81"/>
      <c r="J858" s="200">
        <v>675.94726000000003</v>
      </c>
    </row>
    <row r="859" spans="1:10" s="23" customFormat="1" ht="18" customHeight="1" x14ac:dyDescent="0.25">
      <c r="A859" s="74" t="s">
        <v>966</v>
      </c>
      <c r="B859" s="66" t="s">
        <v>62</v>
      </c>
      <c r="C859" s="79">
        <f t="shared" si="58"/>
        <v>496.83986000000004</v>
      </c>
      <c r="D859" s="79">
        <f t="shared" si="57"/>
        <v>37.225739999999995</v>
      </c>
      <c r="E859" s="76">
        <v>37.225739999999995</v>
      </c>
      <c r="F859" s="22">
        <v>0</v>
      </c>
      <c r="G859" s="90">
        <v>0</v>
      </c>
      <c r="H859" s="22">
        <v>0</v>
      </c>
      <c r="I859" s="81"/>
      <c r="J859" s="200">
        <v>534.06560000000002</v>
      </c>
    </row>
    <row r="860" spans="1:10" s="23" customFormat="1" ht="18" customHeight="1" x14ac:dyDescent="0.25">
      <c r="A860" s="74" t="s">
        <v>967</v>
      </c>
      <c r="B860" s="66" t="s">
        <v>62</v>
      </c>
      <c r="C860" s="79">
        <f t="shared" si="58"/>
        <v>198.69734999999997</v>
      </c>
      <c r="D860" s="79">
        <f t="shared" si="57"/>
        <v>30.761050000000001</v>
      </c>
      <c r="E860" s="76">
        <v>30.761050000000001</v>
      </c>
      <c r="F860" s="22">
        <v>0</v>
      </c>
      <c r="G860" s="90">
        <v>0</v>
      </c>
      <c r="H860" s="22">
        <v>0</v>
      </c>
      <c r="I860" s="81"/>
      <c r="J860" s="200">
        <v>229.45839999999998</v>
      </c>
    </row>
    <row r="861" spans="1:10" s="23" customFormat="1" ht="18" customHeight="1" x14ac:dyDescent="0.25">
      <c r="A861" s="74" t="s">
        <v>968</v>
      </c>
      <c r="B861" s="66" t="s">
        <v>62</v>
      </c>
      <c r="C861" s="79">
        <f t="shared" si="58"/>
        <v>218.78015000000002</v>
      </c>
      <c r="D861" s="79">
        <f t="shared" si="57"/>
        <v>10.04055</v>
      </c>
      <c r="E861" s="76">
        <v>10.04055</v>
      </c>
      <c r="F861" s="22">
        <v>0</v>
      </c>
      <c r="G861" s="90">
        <v>0</v>
      </c>
      <c r="H861" s="22">
        <v>0</v>
      </c>
      <c r="I861" s="81"/>
      <c r="J861" s="200">
        <v>228.82070000000002</v>
      </c>
    </row>
    <row r="862" spans="1:10" s="23" customFormat="1" ht="18" customHeight="1" x14ac:dyDescent="0.25">
      <c r="A862" s="74" t="s">
        <v>969</v>
      </c>
      <c r="B862" s="66" t="s">
        <v>62</v>
      </c>
      <c r="C862" s="79">
        <f t="shared" si="58"/>
        <v>206.92095</v>
      </c>
      <c r="D862" s="79">
        <f t="shared" si="57"/>
        <v>9.3683499999999995</v>
      </c>
      <c r="E862" s="76">
        <v>9.3683499999999995</v>
      </c>
      <c r="F862" s="22">
        <v>0</v>
      </c>
      <c r="G862" s="90">
        <v>0</v>
      </c>
      <c r="H862" s="22">
        <v>0</v>
      </c>
      <c r="I862" s="81"/>
      <c r="J862" s="200">
        <v>216.2893</v>
      </c>
    </row>
    <row r="863" spans="1:10" s="23" customFormat="1" ht="18" customHeight="1" x14ac:dyDescent="0.25">
      <c r="A863" s="74" t="s">
        <v>970</v>
      </c>
      <c r="B863" s="66" t="s">
        <v>62</v>
      </c>
      <c r="C863" s="79">
        <f t="shared" si="58"/>
        <v>126.00209</v>
      </c>
      <c r="D863" s="79">
        <f t="shared" si="57"/>
        <v>6.3761000000000001</v>
      </c>
      <c r="E863" s="76">
        <v>6.3761000000000001</v>
      </c>
      <c r="F863" s="22">
        <v>0</v>
      </c>
      <c r="G863" s="90">
        <v>0</v>
      </c>
      <c r="H863" s="22">
        <v>0</v>
      </c>
      <c r="I863" s="81"/>
      <c r="J863" s="200">
        <v>132.37818999999999</v>
      </c>
    </row>
    <row r="864" spans="1:10" s="23" customFormat="1" ht="18" customHeight="1" x14ac:dyDescent="0.25">
      <c r="A864" s="74" t="s">
        <v>971</v>
      </c>
      <c r="B864" s="66" t="s">
        <v>62</v>
      </c>
      <c r="C864" s="79">
        <f t="shared" si="58"/>
        <v>152.24133</v>
      </c>
      <c r="D864" s="79">
        <f t="shared" si="57"/>
        <v>4.1916499999999992</v>
      </c>
      <c r="E864" s="76">
        <v>4.1916499999999992</v>
      </c>
      <c r="F864" s="22">
        <v>0</v>
      </c>
      <c r="G864" s="90">
        <v>0</v>
      </c>
      <c r="H864" s="22">
        <v>0</v>
      </c>
      <c r="I864" s="81"/>
      <c r="J864" s="200">
        <v>156.43298000000001</v>
      </c>
    </row>
    <row r="865" spans="1:10" s="23" customFormat="1" ht="18" customHeight="1" x14ac:dyDescent="0.25">
      <c r="A865" s="74" t="s">
        <v>972</v>
      </c>
      <c r="B865" s="66" t="s">
        <v>62</v>
      </c>
      <c r="C865" s="79">
        <f t="shared" si="58"/>
        <v>194.24470000000002</v>
      </c>
      <c r="D865" s="79">
        <f t="shared" si="57"/>
        <v>9.1048999999999989</v>
      </c>
      <c r="E865" s="76">
        <v>9.1048999999999989</v>
      </c>
      <c r="F865" s="22">
        <v>0</v>
      </c>
      <c r="G865" s="90">
        <v>0</v>
      </c>
      <c r="H865" s="22">
        <v>0</v>
      </c>
      <c r="I865" s="81"/>
      <c r="J865" s="200">
        <v>203.34960000000001</v>
      </c>
    </row>
    <row r="866" spans="1:10" s="23" customFormat="1" ht="18" customHeight="1" x14ac:dyDescent="0.25">
      <c r="A866" s="74" t="s">
        <v>973</v>
      </c>
      <c r="B866" s="66" t="s">
        <v>62</v>
      </c>
      <c r="C866" s="79">
        <f t="shared" si="58"/>
        <v>123.6028</v>
      </c>
      <c r="D866" s="79">
        <f t="shared" si="57"/>
        <v>1.7995399999999999</v>
      </c>
      <c r="E866" s="76">
        <v>1.7995399999999999</v>
      </c>
      <c r="F866" s="22">
        <v>0</v>
      </c>
      <c r="G866" s="90">
        <v>0</v>
      </c>
      <c r="H866" s="22">
        <v>0</v>
      </c>
      <c r="I866" s="81"/>
      <c r="J866" s="200">
        <v>125.40234</v>
      </c>
    </row>
    <row r="867" spans="1:10" s="23" customFormat="1" ht="18" customHeight="1" x14ac:dyDescent="0.25">
      <c r="A867" s="74" t="s">
        <v>3674</v>
      </c>
      <c r="B867" s="66" t="s">
        <v>62</v>
      </c>
      <c r="C867" s="79">
        <f t="shared" si="58"/>
        <v>133.11699999999999</v>
      </c>
      <c r="D867" s="79">
        <f t="shared" si="57"/>
        <v>0.10299999999999999</v>
      </c>
      <c r="E867" s="76">
        <v>0.10299999999999999</v>
      </c>
      <c r="F867" s="22">
        <v>0</v>
      </c>
      <c r="G867" s="90">
        <v>0</v>
      </c>
      <c r="H867" s="22">
        <v>0</v>
      </c>
      <c r="I867" s="81"/>
      <c r="J867" s="200">
        <v>133.22</v>
      </c>
    </row>
    <row r="868" spans="1:10" s="23" customFormat="1" ht="18" customHeight="1" x14ac:dyDescent="0.25">
      <c r="A868" s="74" t="s">
        <v>974</v>
      </c>
      <c r="B868" s="66" t="s">
        <v>62</v>
      </c>
      <c r="C868" s="79">
        <f t="shared" si="58"/>
        <v>192.79558</v>
      </c>
      <c r="D868" s="79">
        <f t="shared" si="57"/>
        <v>8.1874199999999995</v>
      </c>
      <c r="E868" s="76">
        <v>8.1874199999999995</v>
      </c>
      <c r="F868" s="22">
        <v>0</v>
      </c>
      <c r="G868" s="90">
        <v>0</v>
      </c>
      <c r="H868" s="22">
        <v>0</v>
      </c>
      <c r="I868" s="81"/>
      <c r="J868" s="200">
        <v>200.983</v>
      </c>
    </row>
    <row r="869" spans="1:10" s="23" customFormat="1" ht="18" customHeight="1" x14ac:dyDescent="0.25">
      <c r="A869" s="74" t="s">
        <v>975</v>
      </c>
      <c r="B869" s="66" t="s">
        <v>62</v>
      </c>
      <c r="C869" s="79">
        <f t="shared" si="58"/>
        <v>181.45480000000003</v>
      </c>
      <c r="D869" s="79">
        <f t="shared" si="57"/>
        <v>9.4126499999999993</v>
      </c>
      <c r="E869" s="76">
        <v>9.4126499999999993</v>
      </c>
      <c r="F869" s="22">
        <v>0</v>
      </c>
      <c r="G869" s="90">
        <v>0</v>
      </c>
      <c r="H869" s="22">
        <v>0</v>
      </c>
      <c r="I869" s="81"/>
      <c r="J869" s="200">
        <v>190.86745000000002</v>
      </c>
    </row>
    <row r="870" spans="1:10" s="23" customFormat="1" ht="18" customHeight="1" x14ac:dyDescent="0.25">
      <c r="A870" s="74" t="s">
        <v>976</v>
      </c>
      <c r="B870" s="66" t="s">
        <v>62</v>
      </c>
      <c r="C870" s="79">
        <f t="shared" si="58"/>
        <v>221.58409</v>
      </c>
      <c r="D870" s="79">
        <f t="shared" si="57"/>
        <v>9.9592299999999998</v>
      </c>
      <c r="E870" s="76">
        <v>9.9592299999999998</v>
      </c>
      <c r="F870" s="22">
        <v>0</v>
      </c>
      <c r="G870" s="90">
        <v>0</v>
      </c>
      <c r="H870" s="22">
        <v>0</v>
      </c>
      <c r="I870" s="81"/>
      <c r="J870" s="200">
        <v>231.54331999999999</v>
      </c>
    </row>
    <row r="871" spans="1:10" s="23" customFormat="1" ht="18" customHeight="1" x14ac:dyDescent="0.25">
      <c r="A871" s="74" t="s">
        <v>977</v>
      </c>
      <c r="B871" s="66" t="s">
        <v>62</v>
      </c>
      <c r="C871" s="79">
        <f t="shared" si="58"/>
        <v>202.27355</v>
      </c>
      <c r="D871" s="79">
        <f t="shared" si="57"/>
        <v>10.274799999999999</v>
      </c>
      <c r="E871" s="76">
        <v>10.274799999999999</v>
      </c>
      <c r="F871" s="22">
        <v>0</v>
      </c>
      <c r="G871" s="90">
        <v>0</v>
      </c>
      <c r="H871" s="22">
        <v>0</v>
      </c>
      <c r="I871" s="81"/>
      <c r="J871" s="200">
        <v>212.54835</v>
      </c>
    </row>
    <row r="872" spans="1:10" s="23" customFormat="1" ht="18" customHeight="1" x14ac:dyDescent="0.25">
      <c r="A872" s="74" t="s">
        <v>978</v>
      </c>
      <c r="B872" s="66" t="s">
        <v>62</v>
      </c>
      <c r="C872" s="79">
        <f t="shared" si="58"/>
        <v>155.5402</v>
      </c>
      <c r="D872" s="79">
        <f t="shared" ref="D872:D896" si="59">E872</f>
        <v>6.2627499999999996</v>
      </c>
      <c r="E872" s="76">
        <v>6.2627499999999996</v>
      </c>
      <c r="F872" s="22">
        <v>0</v>
      </c>
      <c r="G872" s="90">
        <v>0</v>
      </c>
      <c r="H872" s="22">
        <v>0</v>
      </c>
      <c r="I872" s="81"/>
      <c r="J872" s="200">
        <v>161.80295000000001</v>
      </c>
    </row>
    <row r="873" spans="1:10" s="23" customFormat="1" ht="18" customHeight="1" x14ac:dyDescent="0.25">
      <c r="A873" s="74" t="s">
        <v>979</v>
      </c>
      <c r="B873" s="66" t="s">
        <v>62</v>
      </c>
      <c r="C873" s="79">
        <f t="shared" si="58"/>
        <v>196.35560000000001</v>
      </c>
      <c r="D873" s="79">
        <f t="shared" si="59"/>
        <v>7.0096000000000007</v>
      </c>
      <c r="E873" s="76">
        <v>7.0096000000000007</v>
      </c>
      <c r="F873" s="22">
        <v>0</v>
      </c>
      <c r="G873" s="90">
        <v>0</v>
      </c>
      <c r="H873" s="22">
        <v>0</v>
      </c>
      <c r="I873" s="81"/>
      <c r="J873" s="200">
        <v>203.36520000000002</v>
      </c>
    </row>
    <row r="874" spans="1:10" s="23" customFormat="1" ht="18" customHeight="1" x14ac:dyDescent="0.25">
      <c r="A874" s="74" t="s">
        <v>980</v>
      </c>
      <c r="B874" s="66" t="s">
        <v>62</v>
      </c>
      <c r="C874" s="79">
        <f t="shared" si="58"/>
        <v>214.12147999999999</v>
      </c>
      <c r="D874" s="79">
        <f t="shared" si="59"/>
        <v>7.4971000000000005</v>
      </c>
      <c r="E874" s="76">
        <v>7.4971000000000005</v>
      </c>
      <c r="F874" s="22">
        <v>0</v>
      </c>
      <c r="G874" s="90">
        <v>0</v>
      </c>
      <c r="H874" s="22">
        <v>0</v>
      </c>
      <c r="I874" s="81"/>
      <c r="J874" s="200">
        <v>221.61857999999998</v>
      </c>
    </row>
    <row r="875" spans="1:10" s="23" customFormat="1" ht="18" customHeight="1" x14ac:dyDescent="0.25">
      <c r="A875" s="74" t="s">
        <v>981</v>
      </c>
      <c r="B875" s="66" t="s">
        <v>62</v>
      </c>
      <c r="C875" s="79">
        <f t="shared" si="58"/>
        <v>222.14385000000001</v>
      </c>
      <c r="D875" s="79">
        <f t="shared" si="59"/>
        <v>22.85332</v>
      </c>
      <c r="E875" s="76">
        <v>22.85332</v>
      </c>
      <c r="F875" s="22">
        <v>0</v>
      </c>
      <c r="G875" s="90">
        <v>0</v>
      </c>
      <c r="H875" s="22">
        <v>0</v>
      </c>
      <c r="I875" s="81"/>
      <c r="J875" s="200">
        <v>244.99717000000001</v>
      </c>
    </row>
    <row r="876" spans="1:10" s="23" customFormat="1" ht="18" customHeight="1" x14ac:dyDescent="0.25">
      <c r="A876" s="74" t="s">
        <v>982</v>
      </c>
      <c r="B876" s="66" t="s">
        <v>62</v>
      </c>
      <c r="C876" s="79">
        <f t="shared" si="58"/>
        <v>192.3108</v>
      </c>
      <c r="D876" s="79">
        <f t="shared" si="59"/>
        <v>10.165239999999999</v>
      </c>
      <c r="E876" s="76">
        <v>10.165239999999999</v>
      </c>
      <c r="F876" s="22">
        <v>0</v>
      </c>
      <c r="G876" s="90">
        <v>0</v>
      </c>
      <c r="H876" s="22">
        <v>0</v>
      </c>
      <c r="I876" s="81"/>
      <c r="J876" s="200">
        <v>202.47604000000001</v>
      </c>
    </row>
    <row r="877" spans="1:10" s="23" customFormat="1" ht="18" customHeight="1" x14ac:dyDescent="0.25">
      <c r="A877" s="74" t="s">
        <v>983</v>
      </c>
      <c r="B877" s="66" t="s">
        <v>62</v>
      </c>
      <c r="C877" s="79">
        <f t="shared" si="58"/>
        <v>163.12484999999998</v>
      </c>
      <c r="D877" s="79">
        <f t="shared" si="59"/>
        <v>9.6304999999999996</v>
      </c>
      <c r="E877" s="76">
        <v>9.6304999999999996</v>
      </c>
      <c r="F877" s="22">
        <v>0</v>
      </c>
      <c r="G877" s="90">
        <v>0</v>
      </c>
      <c r="H877" s="22">
        <v>0</v>
      </c>
      <c r="I877" s="81"/>
      <c r="J877" s="200">
        <v>172.75534999999999</v>
      </c>
    </row>
    <row r="878" spans="1:10" s="23" customFormat="1" ht="18" customHeight="1" x14ac:dyDescent="0.25">
      <c r="A878" s="74" t="s">
        <v>984</v>
      </c>
      <c r="B878" s="66" t="s">
        <v>62</v>
      </c>
      <c r="C878" s="79">
        <f t="shared" si="58"/>
        <v>1354.9438600000001</v>
      </c>
      <c r="D878" s="79">
        <f t="shared" si="59"/>
        <v>90.10275</v>
      </c>
      <c r="E878" s="76">
        <v>90.10275</v>
      </c>
      <c r="F878" s="22">
        <v>0</v>
      </c>
      <c r="G878" s="90">
        <v>0</v>
      </c>
      <c r="H878" s="22">
        <v>0</v>
      </c>
      <c r="I878" s="81"/>
      <c r="J878" s="200">
        <v>1445.0466100000001</v>
      </c>
    </row>
    <row r="879" spans="1:10" s="23" customFormat="1" ht="18" customHeight="1" x14ac:dyDescent="0.25">
      <c r="A879" s="74" t="s">
        <v>985</v>
      </c>
      <c r="B879" s="66" t="s">
        <v>62</v>
      </c>
      <c r="C879" s="79">
        <f t="shared" si="58"/>
        <v>1073.4688200000001</v>
      </c>
      <c r="D879" s="79">
        <f t="shared" si="59"/>
        <v>102.03295</v>
      </c>
      <c r="E879" s="76">
        <v>102.03295</v>
      </c>
      <c r="F879" s="22">
        <v>0</v>
      </c>
      <c r="G879" s="90">
        <v>0</v>
      </c>
      <c r="H879" s="22">
        <v>0</v>
      </c>
      <c r="I879" s="81"/>
      <c r="J879" s="200">
        <v>1175.5017700000001</v>
      </c>
    </row>
    <row r="880" spans="1:10" s="23" customFormat="1" ht="18" customHeight="1" x14ac:dyDescent="0.25">
      <c r="A880" s="74" t="s">
        <v>986</v>
      </c>
      <c r="B880" s="66" t="s">
        <v>62</v>
      </c>
      <c r="C880" s="79">
        <f t="shared" si="58"/>
        <v>1511.4263700000001</v>
      </c>
      <c r="D880" s="79">
        <f t="shared" si="59"/>
        <v>72.1143</v>
      </c>
      <c r="E880" s="76">
        <v>72.1143</v>
      </c>
      <c r="F880" s="22">
        <v>0</v>
      </c>
      <c r="G880" s="90">
        <v>0</v>
      </c>
      <c r="H880" s="22">
        <v>0</v>
      </c>
      <c r="I880" s="81"/>
      <c r="J880" s="200">
        <v>1583.5406700000001</v>
      </c>
    </row>
    <row r="881" spans="1:10" s="23" customFormat="1" ht="18" customHeight="1" x14ac:dyDescent="0.25">
      <c r="A881" s="74" t="s">
        <v>987</v>
      </c>
      <c r="B881" s="66" t="s">
        <v>62</v>
      </c>
      <c r="C881" s="79">
        <f t="shared" si="58"/>
        <v>1468.9315199999999</v>
      </c>
      <c r="D881" s="79">
        <f t="shared" si="59"/>
        <v>133.87236999999999</v>
      </c>
      <c r="E881" s="76">
        <v>133.87236999999999</v>
      </c>
      <c r="F881" s="22">
        <v>0</v>
      </c>
      <c r="G881" s="90">
        <v>0</v>
      </c>
      <c r="H881" s="22">
        <v>0</v>
      </c>
      <c r="I881" s="81"/>
      <c r="J881" s="200">
        <v>1602.8038899999999</v>
      </c>
    </row>
    <row r="882" spans="1:10" s="23" customFormat="1" ht="18" customHeight="1" x14ac:dyDescent="0.25">
      <c r="A882" s="74" t="s">
        <v>3675</v>
      </c>
      <c r="B882" s="66" t="s">
        <v>62</v>
      </c>
      <c r="C882" s="79">
        <f t="shared" si="58"/>
        <v>1377.2085800000002</v>
      </c>
      <c r="D882" s="79">
        <f t="shared" si="59"/>
        <v>84.315399999999997</v>
      </c>
      <c r="E882" s="76">
        <v>84.315399999999997</v>
      </c>
      <c r="F882" s="22">
        <v>0</v>
      </c>
      <c r="G882" s="90">
        <v>0</v>
      </c>
      <c r="H882" s="22">
        <v>0</v>
      </c>
      <c r="I882" s="81">
        <v>1273.8800000000001</v>
      </c>
      <c r="J882" s="200">
        <v>187.64398</v>
      </c>
    </row>
    <row r="883" spans="1:10" s="23" customFormat="1" ht="18" customHeight="1" x14ac:dyDescent="0.25">
      <c r="A883" s="74" t="s">
        <v>3676</v>
      </c>
      <c r="B883" s="66" t="s">
        <v>62</v>
      </c>
      <c r="C883" s="79">
        <f t="shared" si="58"/>
        <v>1412.6746600000001</v>
      </c>
      <c r="D883" s="79">
        <f t="shared" si="59"/>
        <v>65.59214999999999</v>
      </c>
      <c r="E883" s="76">
        <v>65.59214999999999</v>
      </c>
      <c r="F883" s="22">
        <v>0</v>
      </c>
      <c r="G883" s="90">
        <v>0</v>
      </c>
      <c r="H883" s="22">
        <v>0</v>
      </c>
      <c r="I883" s="81"/>
      <c r="J883" s="200">
        <v>1478.2668100000001</v>
      </c>
    </row>
    <row r="884" spans="1:10" s="23" customFormat="1" ht="18" customHeight="1" x14ac:dyDescent="0.25">
      <c r="A884" s="74" t="s">
        <v>988</v>
      </c>
      <c r="B884" s="66" t="s">
        <v>62</v>
      </c>
      <c r="C884" s="79">
        <f t="shared" si="58"/>
        <v>2446.2954500000005</v>
      </c>
      <c r="D884" s="79">
        <f t="shared" si="59"/>
        <v>147.7895</v>
      </c>
      <c r="E884" s="76">
        <v>147.7895</v>
      </c>
      <c r="F884" s="22">
        <v>0</v>
      </c>
      <c r="G884" s="90">
        <v>0</v>
      </c>
      <c r="H884" s="22">
        <v>0</v>
      </c>
      <c r="I884" s="81"/>
      <c r="J884" s="200">
        <v>2594.0849500000004</v>
      </c>
    </row>
    <row r="885" spans="1:10" s="23" customFormat="1" ht="18" customHeight="1" x14ac:dyDescent="0.25">
      <c r="A885" s="74" t="s">
        <v>989</v>
      </c>
      <c r="B885" s="66" t="s">
        <v>62</v>
      </c>
      <c r="C885" s="79">
        <f t="shared" si="58"/>
        <v>1679.97865</v>
      </c>
      <c r="D885" s="79">
        <f t="shared" si="59"/>
        <v>146.79739999999998</v>
      </c>
      <c r="E885" s="76">
        <v>146.79739999999998</v>
      </c>
      <c r="F885" s="22">
        <v>0</v>
      </c>
      <c r="G885" s="90">
        <v>0</v>
      </c>
      <c r="H885" s="22">
        <v>0</v>
      </c>
      <c r="I885" s="81"/>
      <c r="J885" s="200">
        <v>1826.7760499999999</v>
      </c>
    </row>
    <row r="886" spans="1:10" s="23" customFormat="1" ht="18" customHeight="1" x14ac:dyDescent="0.25">
      <c r="A886" s="74" t="s">
        <v>3677</v>
      </c>
      <c r="B886" s="66" t="s">
        <v>62</v>
      </c>
      <c r="C886" s="79">
        <f t="shared" si="58"/>
        <v>1119.3342400000001</v>
      </c>
      <c r="D886" s="79">
        <f t="shared" si="59"/>
        <v>62.627900000000004</v>
      </c>
      <c r="E886" s="76">
        <v>62.627900000000004</v>
      </c>
      <c r="F886" s="22">
        <v>0</v>
      </c>
      <c r="G886" s="90">
        <v>0</v>
      </c>
      <c r="H886" s="22">
        <v>0</v>
      </c>
      <c r="I886" s="81">
        <v>479.75</v>
      </c>
      <c r="J886" s="200">
        <v>702.21213999999998</v>
      </c>
    </row>
    <row r="887" spans="1:10" s="23" customFormat="1" ht="18" customHeight="1" x14ac:dyDescent="0.25">
      <c r="A887" s="74" t="s">
        <v>990</v>
      </c>
      <c r="B887" s="66" t="s">
        <v>62</v>
      </c>
      <c r="C887" s="79">
        <f t="shared" si="58"/>
        <v>1392.5631199999998</v>
      </c>
      <c r="D887" s="79">
        <f t="shared" si="59"/>
        <v>90.288049999999998</v>
      </c>
      <c r="E887" s="76">
        <v>90.288049999999998</v>
      </c>
      <c r="F887" s="22">
        <v>0</v>
      </c>
      <c r="G887" s="90">
        <v>0</v>
      </c>
      <c r="H887" s="22">
        <v>0</v>
      </c>
      <c r="I887" s="81"/>
      <c r="J887" s="200">
        <v>1482.8511699999999</v>
      </c>
    </row>
    <row r="888" spans="1:10" s="23" customFormat="1" ht="18" customHeight="1" x14ac:dyDescent="0.25">
      <c r="A888" s="74" t="s">
        <v>3678</v>
      </c>
      <c r="B888" s="66" t="s">
        <v>62</v>
      </c>
      <c r="C888" s="79">
        <f t="shared" si="58"/>
        <v>2539.34924</v>
      </c>
      <c r="D888" s="79">
        <f t="shared" si="59"/>
        <v>97.501779999999997</v>
      </c>
      <c r="E888" s="76">
        <v>97.501779999999997</v>
      </c>
      <c r="F888" s="22">
        <v>0</v>
      </c>
      <c r="G888" s="90">
        <v>0</v>
      </c>
      <c r="H888" s="22">
        <v>0</v>
      </c>
      <c r="I888" s="81"/>
      <c r="J888" s="200">
        <v>2636.8510200000001</v>
      </c>
    </row>
    <row r="889" spans="1:10" s="23" customFormat="1" ht="18" customHeight="1" x14ac:dyDescent="0.25">
      <c r="A889" s="74" t="s">
        <v>991</v>
      </c>
      <c r="B889" s="66" t="s">
        <v>62</v>
      </c>
      <c r="C889" s="79">
        <f t="shared" si="58"/>
        <v>1435.8576499999999</v>
      </c>
      <c r="D889" s="79">
        <f t="shared" si="59"/>
        <v>102.79505</v>
      </c>
      <c r="E889" s="76">
        <v>102.79505</v>
      </c>
      <c r="F889" s="22">
        <v>0</v>
      </c>
      <c r="G889" s="90">
        <v>0</v>
      </c>
      <c r="H889" s="22">
        <v>0</v>
      </c>
      <c r="I889" s="81"/>
      <c r="J889" s="200">
        <v>1538.6526999999999</v>
      </c>
    </row>
    <row r="890" spans="1:10" s="23" customFormat="1" ht="18" customHeight="1" x14ac:dyDescent="0.25">
      <c r="A890" s="74" t="s">
        <v>3679</v>
      </c>
      <c r="B890" s="66" t="s">
        <v>62</v>
      </c>
      <c r="C890" s="79">
        <f t="shared" si="58"/>
        <v>1752.6520599999999</v>
      </c>
      <c r="D890" s="79">
        <f t="shared" si="59"/>
        <v>94.168000000000006</v>
      </c>
      <c r="E890" s="76">
        <v>94.168000000000006</v>
      </c>
      <c r="F890" s="22">
        <v>0</v>
      </c>
      <c r="G890" s="90">
        <v>0</v>
      </c>
      <c r="H890" s="22">
        <v>0</v>
      </c>
      <c r="I890" s="81">
        <f>1257.33+452.75</f>
        <v>1710.08</v>
      </c>
      <c r="J890" s="200">
        <v>136.74006</v>
      </c>
    </row>
    <row r="891" spans="1:10" s="23" customFormat="1" ht="18" customHeight="1" x14ac:dyDescent="0.25">
      <c r="A891" s="74" t="s">
        <v>992</v>
      </c>
      <c r="B891" s="66" t="s">
        <v>62</v>
      </c>
      <c r="C891" s="79">
        <f t="shared" si="58"/>
        <v>1236.2596999999998</v>
      </c>
      <c r="D891" s="79">
        <f t="shared" si="59"/>
        <v>71.98060000000001</v>
      </c>
      <c r="E891" s="76">
        <v>71.98060000000001</v>
      </c>
      <c r="F891" s="22">
        <v>0</v>
      </c>
      <c r="G891" s="90">
        <v>0</v>
      </c>
      <c r="H891" s="22">
        <v>0</v>
      </c>
      <c r="I891" s="81"/>
      <c r="J891" s="200">
        <v>1308.2402999999999</v>
      </c>
    </row>
    <row r="892" spans="1:10" s="23" customFormat="1" ht="18" customHeight="1" x14ac:dyDescent="0.25">
      <c r="A892" s="74" t="s">
        <v>3680</v>
      </c>
      <c r="B892" s="66" t="s">
        <v>62</v>
      </c>
      <c r="C892" s="79">
        <f t="shared" si="58"/>
        <v>2431.9845500000001</v>
      </c>
      <c r="D892" s="79">
        <f t="shared" si="59"/>
        <v>138.46360000000001</v>
      </c>
      <c r="E892" s="76">
        <v>138.46360000000001</v>
      </c>
      <c r="F892" s="22">
        <v>0</v>
      </c>
      <c r="G892" s="90">
        <v>0</v>
      </c>
      <c r="H892" s="22">
        <v>0</v>
      </c>
      <c r="I892" s="81"/>
      <c r="J892" s="200">
        <v>2570.4481500000002</v>
      </c>
    </row>
    <row r="893" spans="1:10" s="23" customFormat="1" ht="18" customHeight="1" x14ac:dyDescent="0.25">
      <c r="A893" s="74" t="s">
        <v>993</v>
      </c>
      <c r="B893" s="66" t="s">
        <v>62</v>
      </c>
      <c r="C893" s="79">
        <f t="shared" si="58"/>
        <v>925.33018000000004</v>
      </c>
      <c r="D893" s="79">
        <f t="shared" si="59"/>
        <v>169.2739</v>
      </c>
      <c r="E893" s="76">
        <v>169.2739</v>
      </c>
      <c r="F893" s="22">
        <v>0</v>
      </c>
      <c r="G893" s="90">
        <v>0</v>
      </c>
      <c r="H893" s="22">
        <v>0</v>
      </c>
      <c r="I893" s="81"/>
      <c r="J893" s="200">
        <v>1094.6040800000001</v>
      </c>
    </row>
    <row r="894" spans="1:10" s="23" customFormat="1" ht="18" customHeight="1" x14ac:dyDescent="0.25">
      <c r="A894" s="74" t="s">
        <v>3681</v>
      </c>
      <c r="B894" s="66" t="s">
        <v>62</v>
      </c>
      <c r="C894" s="79">
        <f t="shared" si="58"/>
        <v>2391.6343499999998</v>
      </c>
      <c r="D894" s="79">
        <f t="shared" si="59"/>
        <v>134.1318</v>
      </c>
      <c r="E894" s="76">
        <v>134.1318</v>
      </c>
      <c r="F894" s="22">
        <v>0</v>
      </c>
      <c r="G894" s="90">
        <v>0</v>
      </c>
      <c r="H894" s="22">
        <v>0</v>
      </c>
      <c r="I894" s="81">
        <v>1320.29</v>
      </c>
      <c r="J894" s="200">
        <v>1205.47615</v>
      </c>
    </row>
    <row r="895" spans="1:10" s="23" customFormat="1" ht="18" customHeight="1" x14ac:dyDescent="0.25">
      <c r="A895" s="74" t="s">
        <v>994</v>
      </c>
      <c r="B895" s="66" t="s">
        <v>62</v>
      </c>
      <c r="C895" s="79">
        <f t="shared" si="58"/>
        <v>1182.4253299999998</v>
      </c>
      <c r="D895" s="79">
        <f t="shared" si="59"/>
        <v>94.073570000000004</v>
      </c>
      <c r="E895" s="76">
        <v>94.073570000000004</v>
      </c>
      <c r="F895" s="22">
        <v>0</v>
      </c>
      <c r="G895" s="90">
        <v>0</v>
      </c>
      <c r="H895" s="22">
        <v>0</v>
      </c>
      <c r="I895" s="81"/>
      <c r="J895" s="200">
        <v>1276.4988999999998</v>
      </c>
    </row>
    <row r="896" spans="1:10" s="23" customFormat="1" ht="18" customHeight="1" x14ac:dyDescent="0.25">
      <c r="A896" s="74" t="s">
        <v>3682</v>
      </c>
      <c r="B896" s="66" t="s">
        <v>62</v>
      </c>
      <c r="C896" s="79">
        <f t="shared" si="58"/>
        <v>32.652250000000002</v>
      </c>
      <c r="D896" s="79">
        <f t="shared" si="59"/>
        <v>61.345099999999995</v>
      </c>
      <c r="E896" s="76">
        <v>61.345099999999995</v>
      </c>
      <c r="F896" s="22">
        <v>0</v>
      </c>
      <c r="G896" s="90">
        <v>0</v>
      </c>
      <c r="H896" s="22">
        <v>0</v>
      </c>
      <c r="I896" s="81"/>
      <c r="J896" s="200">
        <v>93.997349999999997</v>
      </c>
    </row>
    <row r="897" spans="1:10" s="23" customFormat="1" ht="18" customHeight="1" x14ac:dyDescent="0.25">
      <c r="A897" s="74" t="s">
        <v>995</v>
      </c>
      <c r="B897" s="66" t="s">
        <v>62</v>
      </c>
      <c r="C897" s="79">
        <f t="shared" si="58"/>
        <v>162.05099999999999</v>
      </c>
      <c r="D897" s="79">
        <f>E897</f>
        <v>162.59440000000001</v>
      </c>
      <c r="E897" s="76">
        <v>162.59440000000001</v>
      </c>
      <c r="F897" s="22">
        <v>0</v>
      </c>
      <c r="G897" s="90">
        <v>0</v>
      </c>
      <c r="H897" s="22">
        <v>0</v>
      </c>
      <c r="I897" s="81"/>
      <c r="J897" s="200">
        <v>324.6454</v>
      </c>
    </row>
    <row r="898" spans="1:10" s="23" customFormat="1" ht="18" customHeight="1" x14ac:dyDescent="0.25">
      <c r="A898" s="74" t="s">
        <v>996</v>
      </c>
      <c r="B898" s="66" t="s">
        <v>62</v>
      </c>
      <c r="C898" s="79">
        <f t="shared" si="58"/>
        <v>2486.5145499999999</v>
      </c>
      <c r="D898" s="79">
        <f>E898</f>
        <v>153.13879999999997</v>
      </c>
      <c r="E898" s="76">
        <v>153.13879999999997</v>
      </c>
      <c r="F898" s="22">
        <v>0</v>
      </c>
      <c r="G898" s="90">
        <v>0</v>
      </c>
      <c r="H898" s="22">
        <v>0</v>
      </c>
      <c r="I898" s="81"/>
      <c r="J898" s="200">
        <v>2639.65335</v>
      </c>
    </row>
    <row r="899" spans="1:10" s="23" customFormat="1" ht="18" customHeight="1" x14ac:dyDescent="0.25">
      <c r="A899" s="74" t="s">
        <v>997</v>
      </c>
      <c r="B899" s="66" t="s">
        <v>62</v>
      </c>
      <c r="C899" s="79">
        <f t="shared" si="58"/>
        <v>2358.9404700000005</v>
      </c>
      <c r="D899" s="79">
        <f>E899</f>
        <v>159.58689999999999</v>
      </c>
      <c r="E899" s="76">
        <v>159.58689999999999</v>
      </c>
      <c r="F899" s="22">
        <v>0</v>
      </c>
      <c r="G899" s="90">
        <v>0</v>
      </c>
      <c r="H899" s="22">
        <v>0</v>
      </c>
      <c r="I899" s="81"/>
      <c r="J899" s="200">
        <v>2518.5273700000002</v>
      </c>
    </row>
    <row r="900" spans="1:10" s="23" customFormat="1" ht="18" customHeight="1" x14ac:dyDescent="0.25">
      <c r="A900" s="74" t="s">
        <v>998</v>
      </c>
      <c r="B900" s="66" t="s">
        <v>62</v>
      </c>
      <c r="C900" s="79">
        <f t="shared" si="58"/>
        <v>1389.9419400000002</v>
      </c>
      <c r="D900" s="79">
        <f>E900</f>
        <v>150.62039999999999</v>
      </c>
      <c r="E900" s="76">
        <v>150.62039999999999</v>
      </c>
      <c r="F900" s="22">
        <v>0</v>
      </c>
      <c r="G900" s="90">
        <v>0</v>
      </c>
      <c r="H900" s="22">
        <v>0</v>
      </c>
      <c r="I900" s="81"/>
      <c r="J900" s="200">
        <v>1540.5623400000002</v>
      </c>
    </row>
    <row r="901" spans="1:10" s="23" customFormat="1" ht="18" customHeight="1" x14ac:dyDescent="0.25">
      <c r="A901" s="74" t="s">
        <v>999</v>
      </c>
      <c r="B901" s="66" t="s">
        <v>62</v>
      </c>
      <c r="C901" s="79">
        <f t="shared" si="58"/>
        <v>1316.1145200000001</v>
      </c>
      <c r="D901" s="79">
        <f>E901</f>
        <v>115.9375</v>
      </c>
      <c r="E901" s="76">
        <v>115.9375</v>
      </c>
      <c r="F901" s="22">
        <v>0</v>
      </c>
      <c r="G901" s="90">
        <v>0</v>
      </c>
      <c r="H901" s="22">
        <v>0</v>
      </c>
      <c r="I901" s="81"/>
      <c r="J901" s="200">
        <v>1432.0520200000001</v>
      </c>
    </row>
    <row r="902" spans="1:10" s="23" customFormat="1" ht="18" customHeight="1" x14ac:dyDescent="0.25">
      <c r="A902" s="74" t="s">
        <v>1000</v>
      </c>
      <c r="B902" s="66" t="s">
        <v>62</v>
      </c>
      <c r="C902" s="79">
        <f t="shared" si="58"/>
        <v>974.70013000000006</v>
      </c>
      <c r="D902" s="80">
        <v>0</v>
      </c>
      <c r="E902" s="76">
        <v>58.994</v>
      </c>
      <c r="F902" s="22">
        <v>0</v>
      </c>
      <c r="G902" s="90">
        <v>0</v>
      </c>
      <c r="H902" s="22">
        <v>0</v>
      </c>
      <c r="I902" s="81"/>
      <c r="J902" s="200">
        <v>1033.6941300000001</v>
      </c>
    </row>
    <row r="903" spans="1:10" s="23" customFormat="1" ht="18" customHeight="1" x14ac:dyDescent="0.25">
      <c r="A903" s="74" t="s">
        <v>3683</v>
      </c>
      <c r="B903" s="66" t="s">
        <v>62</v>
      </c>
      <c r="C903" s="79">
        <f t="shared" si="58"/>
        <v>2040.3107599999998</v>
      </c>
      <c r="D903" s="79">
        <f t="shared" ref="D903:D934" si="60">E903</f>
        <v>97.446210000000008</v>
      </c>
      <c r="E903" s="76">
        <v>97.446210000000008</v>
      </c>
      <c r="F903" s="22">
        <v>0</v>
      </c>
      <c r="G903" s="90">
        <v>0</v>
      </c>
      <c r="H903" s="22">
        <v>0</v>
      </c>
      <c r="I903" s="81"/>
      <c r="J903" s="200">
        <v>2137.7569699999999</v>
      </c>
    </row>
    <row r="904" spans="1:10" s="23" customFormat="1" ht="18" customHeight="1" x14ac:dyDescent="0.25">
      <c r="A904" s="74" t="s">
        <v>1001</v>
      </c>
      <c r="B904" s="66" t="s">
        <v>62</v>
      </c>
      <c r="C904" s="79">
        <f t="shared" si="58"/>
        <v>2387.5056399999999</v>
      </c>
      <c r="D904" s="79">
        <f t="shared" si="60"/>
        <v>182.72984</v>
      </c>
      <c r="E904" s="76">
        <v>182.72984</v>
      </c>
      <c r="F904" s="22">
        <v>0</v>
      </c>
      <c r="G904" s="90">
        <v>0</v>
      </c>
      <c r="H904" s="22">
        <v>0</v>
      </c>
      <c r="I904" s="81"/>
      <c r="J904" s="200">
        <v>2570.2354799999998</v>
      </c>
    </row>
    <row r="905" spans="1:10" s="23" customFormat="1" ht="18" customHeight="1" x14ac:dyDescent="0.25">
      <c r="A905" s="74" t="s">
        <v>3684</v>
      </c>
      <c r="B905" s="66" t="s">
        <v>62</v>
      </c>
      <c r="C905" s="79">
        <f t="shared" ref="C905:C967" si="61">J905+I905-E905</f>
        <v>1071.8542199999999</v>
      </c>
      <c r="D905" s="79">
        <f t="shared" si="60"/>
        <v>111.5624</v>
      </c>
      <c r="E905" s="76">
        <v>111.5624</v>
      </c>
      <c r="F905" s="22">
        <v>0</v>
      </c>
      <c r="G905" s="90">
        <v>0</v>
      </c>
      <c r="H905" s="22">
        <v>0</v>
      </c>
      <c r="I905" s="81">
        <f>749.2+207.91</f>
        <v>957.11</v>
      </c>
      <c r="J905" s="200">
        <v>226.30662000000001</v>
      </c>
    </row>
    <row r="906" spans="1:10" s="23" customFormat="1" ht="18" customHeight="1" x14ac:dyDescent="0.25">
      <c r="A906" s="74" t="s">
        <v>3685</v>
      </c>
      <c r="B906" s="66" t="s">
        <v>62</v>
      </c>
      <c r="C906" s="79">
        <f t="shared" si="61"/>
        <v>667.01290999999992</v>
      </c>
      <c r="D906" s="79">
        <f t="shared" si="60"/>
        <v>67.347200000000001</v>
      </c>
      <c r="E906" s="76">
        <v>67.347200000000001</v>
      </c>
      <c r="F906" s="22">
        <v>0</v>
      </c>
      <c r="G906" s="90">
        <v>0</v>
      </c>
      <c r="H906" s="22">
        <v>0</v>
      </c>
      <c r="I906" s="81"/>
      <c r="J906" s="200">
        <v>734.36010999999996</v>
      </c>
    </row>
    <row r="907" spans="1:10" s="23" customFormat="1" ht="18" customHeight="1" x14ac:dyDescent="0.25">
      <c r="A907" s="74" t="s">
        <v>3686</v>
      </c>
      <c r="B907" s="66" t="s">
        <v>62</v>
      </c>
      <c r="C907" s="79">
        <f t="shared" si="61"/>
        <v>570.65221999999994</v>
      </c>
      <c r="D907" s="79">
        <f t="shared" si="60"/>
        <v>81.551850000000002</v>
      </c>
      <c r="E907" s="76">
        <v>81.551850000000002</v>
      </c>
      <c r="F907" s="22">
        <v>0</v>
      </c>
      <c r="G907" s="90">
        <v>0</v>
      </c>
      <c r="H907" s="22">
        <v>0</v>
      </c>
      <c r="I907" s="81"/>
      <c r="J907" s="200">
        <v>652.20407</v>
      </c>
    </row>
    <row r="908" spans="1:10" s="23" customFormat="1" ht="18" customHeight="1" x14ac:dyDescent="0.25">
      <c r="A908" s="74" t="s">
        <v>3687</v>
      </c>
      <c r="B908" s="66" t="s">
        <v>62</v>
      </c>
      <c r="C908" s="79">
        <f t="shared" si="61"/>
        <v>686.32477999999992</v>
      </c>
      <c r="D908" s="79">
        <f t="shared" si="60"/>
        <v>109.27064999999999</v>
      </c>
      <c r="E908" s="76">
        <v>109.27064999999999</v>
      </c>
      <c r="F908" s="22">
        <v>0</v>
      </c>
      <c r="G908" s="90">
        <v>0</v>
      </c>
      <c r="H908" s="22">
        <v>0</v>
      </c>
      <c r="I908" s="81"/>
      <c r="J908" s="200">
        <v>795.59542999999996</v>
      </c>
    </row>
    <row r="909" spans="1:10" s="23" customFormat="1" ht="18" customHeight="1" x14ac:dyDescent="0.25">
      <c r="A909" s="74" t="s">
        <v>1002</v>
      </c>
      <c r="B909" s="66" t="s">
        <v>62</v>
      </c>
      <c r="C909" s="79">
        <f t="shared" si="61"/>
        <v>977.14084999999989</v>
      </c>
      <c r="D909" s="79">
        <f t="shared" si="60"/>
        <v>73.096039999999988</v>
      </c>
      <c r="E909" s="76">
        <v>73.096039999999988</v>
      </c>
      <c r="F909" s="22">
        <v>0</v>
      </c>
      <c r="G909" s="90">
        <v>0</v>
      </c>
      <c r="H909" s="22">
        <v>0</v>
      </c>
      <c r="I909" s="81"/>
      <c r="J909" s="200">
        <v>1050.2368899999999</v>
      </c>
    </row>
    <row r="910" spans="1:10" s="23" customFormat="1" ht="18" customHeight="1" x14ac:dyDescent="0.25">
      <c r="A910" s="74" t="s">
        <v>1006</v>
      </c>
      <c r="B910" s="66" t="s">
        <v>62</v>
      </c>
      <c r="C910" s="79">
        <f t="shared" si="61"/>
        <v>1436.3579100000002</v>
      </c>
      <c r="D910" s="79">
        <f t="shared" si="60"/>
        <v>58.9114</v>
      </c>
      <c r="E910" s="76">
        <v>58.9114</v>
      </c>
      <c r="F910" s="22">
        <v>0</v>
      </c>
      <c r="G910" s="90">
        <v>0</v>
      </c>
      <c r="H910" s="22">
        <v>0</v>
      </c>
      <c r="I910" s="81"/>
      <c r="J910" s="200">
        <v>1495.2693100000001</v>
      </c>
    </row>
    <row r="911" spans="1:10" s="23" customFormat="1" ht="18" customHeight="1" x14ac:dyDescent="0.25">
      <c r="A911" s="74" t="s">
        <v>1007</v>
      </c>
      <c r="B911" s="66" t="s">
        <v>62</v>
      </c>
      <c r="C911" s="79">
        <f t="shared" si="61"/>
        <v>597.46616000000006</v>
      </c>
      <c r="D911" s="79">
        <f t="shared" si="60"/>
        <v>27.176479999999998</v>
      </c>
      <c r="E911" s="76">
        <v>27.176479999999998</v>
      </c>
      <c r="F911" s="22">
        <v>0</v>
      </c>
      <c r="G911" s="90">
        <v>0</v>
      </c>
      <c r="H911" s="22">
        <v>0</v>
      </c>
      <c r="I911" s="81">
        <v>1092.1199999999999</v>
      </c>
      <c r="J911" s="200">
        <f>624.64264-I911</f>
        <v>-467.47735999999986</v>
      </c>
    </row>
    <row r="912" spans="1:10" s="23" customFormat="1" ht="18" customHeight="1" x14ac:dyDescent="0.25">
      <c r="A912" s="74" t="s">
        <v>3688</v>
      </c>
      <c r="B912" s="66" t="s">
        <v>62</v>
      </c>
      <c r="C912" s="79">
        <f t="shared" si="61"/>
        <v>672.98649</v>
      </c>
      <c r="D912" s="79">
        <f t="shared" si="60"/>
        <v>64.338999999999999</v>
      </c>
      <c r="E912" s="76">
        <v>64.338999999999999</v>
      </c>
      <c r="F912" s="22">
        <v>0</v>
      </c>
      <c r="G912" s="90">
        <v>0</v>
      </c>
      <c r="H912" s="22">
        <v>0</v>
      </c>
      <c r="I912" s="81"/>
      <c r="J912" s="200">
        <v>737.32548999999995</v>
      </c>
    </row>
    <row r="913" spans="1:10" s="23" customFormat="1" ht="18" customHeight="1" x14ac:dyDescent="0.25">
      <c r="A913" s="74" t="s">
        <v>3689</v>
      </c>
      <c r="B913" s="66" t="s">
        <v>62</v>
      </c>
      <c r="C913" s="79">
        <f t="shared" si="61"/>
        <v>2169.0958000000001</v>
      </c>
      <c r="D913" s="79">
        <f t="shared" si="60"/>
        <v>92.732690000000005</v>
      </c>
      <c r="E913" s="76">
        <v>92.732690000000005</v>
      </c>
      <c r="F913" s="22">
        <v>0</v>
      </c>
      <c r="G913" s="90">
        <v>0</v>
      </c>
      <c r="H913" s="22">
        <v>0</v>
      </c>
      <c r="I913" s="81"/>
      <c r="J913" s="200">
        <v>2261.8284899999999</v>
      </c>
    </row>
    <row r="914" spans="1:10" s="23" customFormat="1" ht="18" customHeight="1" x14ac:dyDescent="0.25">
      <c r="A914" s="74" t="s">
        <v>1009</v>
      </c>
      <c r="B914" s="66" t="s">
        <v>62</v>
      </c>
      <c r="C914" s="79">
        <f t="shared" si="61"/>
        <v>140.79053000000002</v>
      </c>
      <c r="D914" s="79">
        <f t="shared" si="60"/>
        <v>32.8827</v>
      </c>
      <c r="E914" s="76">
        <v>32.8827</v>
      </c>
      <c r="F914" s="22">
        <v>0</v>
      </c>
      <c r="G914" s="90">
        <v>0</v>
      </c>
      <c r="H914" s="22">
        <v>0</v>
      </c>
      <c r="I914" s="81"/>
      <c r="J914" s="200">
        <v>173.67323000000002</v>
      </c>
    </row>
    <row r="915" spans="1:10" s="23" customFormat="1" ht="18" customHeight="1" x14ac:dyDescent="0.25">
      <c r="A915" s="74" t="s">
        <v>1010</v>
      </c>
      <c r="B915" s="66" t="s">
        <v>62</v>
      </c>
      <c r="C915" s="79">
        <f t="shared" si="61"/>
        <v>1306.2082</v>
      </c>
      <c r="D915" s="79">
        <f t="shared" si="60"/>
        <v>81.062600000000003</v>
      </c>
      <c r="E915" s="76">
        <v>81.062600000000003</v>
      </c>
      <c r="F915" s="22">
        <v>0</v>
      </c>
      <c r="G915" s="90">
        <v>0</v>
      </c>
      <c r="H915" s="22">
        <v>0</v>
      </c>
      <c r="I915" s="81"/>
      <c r="J915" s="200">
        <v>1387.2708</v>
      </c>
    </row>
    <row r="916" spans="1:10" s="23" customFormat="1" ht="18" customHeight="1" x14ac:dyDescent="0.25">
      <c r="A916" s="74" t="s">
        <v>3690</v>
      </c>
      <c r="B916" s="66" t="s">
        <v>62</v>
      </c>
      <c r="C916" s="79">
        <f t="shared" si="61"/>
        <v>525.48487999999998</v>
      </c>
      <c r="D916" s="79">
        <f t="shared" si="60"/>
        <v>84.16510000000001</v>
      </c>
      <c r="E916" s="76">
        <v>84.16510000000001</v>
      </c>
      <c r="F916" s="22">
        <v>0</v>
      </c>
      <c r="G916" s="90">
        <v>0</v>
      </c>
      <c r="H916" s="22">
        <v>0</v>
      </c>
      <c r="I916" s="81"/>
      <c r="J916" s="200">
        <v>609.64998000000003</v>
      </c>
    </row>
    <row r="917" spans="1:10" s="23" customFormat="1" ht="18" customHeight="1" x14ac:dyDescent="0.25">
      <c r="A917" s="74" t="s">
        <v>1011</v>
      </c>
      <c r="B917" s="66" t="s">
        <v>62</v>
      </c>
      <c r="C917" s="79">
        <f t="shared" si="61"/>
        <v>1217.69256</v>
      </c>
      <c r="D917" s="79">
        <f t="shared" si="60"/>
        <v>60.220849999999999</v>
      </c>
      <c r="E917" s="76">
        <v>60.220849999999999</v>
      </c>
      <c r="F917" s="22">
        <v>0</v>
      </c>
      <c r="G917" s="90">
        <v>0</v>
      </c>
      <c r="H917" s="22">
        <v>0</v>
      </c>
      <c r="I917" s="81"/>
      <c r="J917" s="200">
        <v>1277.9134099999999</v>
      </c>
    </row>
    <row r="918" spans="1:10" s="23" customFormat="1" ht="18" customHeight="1" x14ac:dyDescent="0.25">
      <c r="A918" s="74" t="s">
        <v>3691</v>
      </c>
      <c r="B918" s="66" t="s">
        <v>62</v>
      </c>
      <c r="C918" s="79">
        <f t="shared" si="61"/>
        <v>1003.5127600000001</v>
      </c>
      <c r="D918" s="79">
        <f t="shared" si="60"/>
        <v>81.398309999999995</v>
      </c>
      <c r="E918" s="76">
        <v>81.398309999999995</v>
      </c>
      <c r="F918" s="22">
        <v>0</v>
      </c>
      <c r="G918" s="90">
        <v>0</v>
      </c>
      <c r="H918" s="22">
        <v>0</v>
      </c>
      <c r="I918" s="81"/>
      <c r="J918" s="200">
        <v>1084.9110700000001</v>
      </c>
    </row>
    <row r="919" spans="1:10" s="23" customFormat="1" ht="18" customHeight="1" x14ac:dyDescent="0.25">
      <c r="A919" s="74" t="s">
        <v>1012</v>
      </c>
      <c r="B919" s="66" t="s">
        <v>62</v>
      </c>
      <c r="C919" s="79">
        <f t="shared" si="61"/>
        <v>351.70601999999997</v>
      </c>
      <c r="D919" s="79">
        <f t="shared" si="60"/>
        <v>26.17502</v>
      </c>
      <c r="E919" s="76">
        <v>26.17502</v>
      </c>
      <c r="F919" s="22">
        <v>0</v>
      </c>
      <c r="G919" s="90">
        <v>0</v>
      </c>
      <c r="H919" s="22">
        <v>0</v>
      </c>
      <c r="I919" s="81"/>
      <c r="J919" s="200">
        <v>377.88103999999998</v>
      </c>
    </row>
    <row r="920" spans="1:10" s="23" customFormat="1" ht="18" customHeight="1" x14ac:dyDescent="0.25">
      <c r="A920" s="74" t="s">
        <v>1013</v>
      </c>
      <c r="B920" s="66" t="s">
        <v>62</v>
      </c>
      <c r="C920" s="79">
        <f t="shared" si="61"/>
        <v>50.9758</v>
      </c>
      <c r="D920" s="79">
        <f t="shared" si="60"/>
        <v>2.9809000000000001</v>
      </c>
      <c r="E920" s="76">
        <v>2.9809000000000001</v>
      </c>
      <c r="F920" s="22">
        <v>0</v>
      </c>
      <c r="G920" s="90">
        <v>0</v>
      </c>
      <c r="H920" s="22">
        <v>0</v>
      </c>
      <c r="I920" s="81"/>
      <c r="J920" s="200">
        <v>53.956699999999998</v>
      </c>
    </row>
    <row r="921" spans="1:10" s="23" customFormat="1" ht="18" customHeight="1" x14ac:dyDescent="0.25">
      <c r="A921" s="74" t="s">
        <v>1015</v>
      </c>
      <c r="B921" s="66" t="s">
        <v>62</v>
      </c>
      <c r="C921" s="79">
        <f t="shared" si="61"/>
        <v>42.464500000000001</v>
      </c>
      <c r="D921" s="79">
        <f t="shared" si="60"/>
        <v>0</v>
      </c>
      <c r="E921" s="76">
        <v>0</v>
      </c>
      <c r="F921" s="22">
        <v>0</v>
      </c>
      <c r="G921" s="90">
        <v>0</v>
      </c>
      <c r="H921" s="22">
        <v>0</v>
      </c>
      <c r="I921" s="81"/>
      <c r="J921" s="200">
        <v>42.464500000000001</v>
      </c>
    </row>
    <row r="922" spans="1:10" s="23" customFormat="1" ht="18" customHeight="1" x14ac:dyDescent="0.25">
      <c r="A922" s="74" t="s">
        <v>1016</v>
      </c>
      <c r="B922" s="66" t="s">
        <v>62</v>
      </c>
      <c r="C922" s="79">
        <f t="shared" si="61"/>
        <v>756.59621000000016</v>
      </c>
      <c r="D922" s="79">
        <f t="shared" si="60"/>
        <v>37.681849999999997</v>
      </c>
      <c r="E922" s="76">
        <v>37.681849999999997</v>
      </c>
      <c r="F922" s="22">
        <v>0</v>
      </c>
      <c r="G922" s="90">
        <v>0</v>
      </c>
      <c r="H922" s="22">
        <v>0</v>
      </c>
      <c r="I922" s="81"/>
      <c r="J922" s="200">
        <v>794.2780600000001</v>
      </c>
    </row>
    <row r="923" spans="1:10" s="23" customFormat="1" ht="18" customHeight="1" x14ac:dyDescent="0.25">
      <c r="A923" s="74" t="s">
        <v>1017</v>
      </c>
      <c r="B923" s="66" t="s">
        <v>62</v>
      </c>
      <c r="C923" s="79">
        <f t="shared" si="61"/>
        <v>15.610899999999999</v>
      </c>
      <c r="D923" s="79">
        <f t="shared" si="60"/>
        <v>0.94055</v>
      </c>
      <c r="E923" s="76">
        <v>0.94055</v>
      </c>
      <c r="F923" s="22">
        <v>0</v>
      </c>
      <c r="G923" s="90">
        <v>0</v>
      </c>
      <c r="H923" s="22">
        <v>0</v>
      </c>
      <c r="I923" s="81"/>
      <c r="J923" s="200">
        <v>16.551449999999999</v>
      </c>
    </row>
    <row r="924" spans="1:10" s="23" customFormat="1" ht="18" customHeight="1" x14ac:dyDescent="0.25">
      <c r="A924" s="74" t="s">
        <v>1018</v>
      </c>
      <c r="B924" s="66" t="s">
        <v>62</v>
      </c>
      <c r="C924" s="79">
        <f t="shared" si="61"/>
        <v>851.89000999999996</v>
      </c>
      <c r="D924" s="79">
        <f t="shared" si="60"/>
        <v>41.505749999999999</v>
      </c>
      <c r="E924" s="76">
        <v>41.505749999999999</v>
      </c>
      <c r="F924" s="22">
        <v>0</v>
      </c>
      <c r="G924" s="90">
        <v>0</v>
      </c>
      <c r="H924" s="22">
        <v>0</v>
      </c>
      <c r="I924" s="81"/>
      <c r="J924" s="200">
        <v>893.39576</v>
      </c>
    </row>
    <row r="925" spans="1:10" s="23" customFormat="1" ht="18" customHeight="1" x14ac:dyDescent="0.25">
      <c r="A925" s="74" t="s">
        <v>1019</v>
      </c>
      <c r="B925" s="66" t="s">
        <v>62</v>
      </c>
      <c r="C925" s="79">
        <f t="shared" si="61"/>
        <v>259.30449999999996</v>
      </c>
      <c r="D925" s="79">
        <f t="shared" si="60"/>
        <v>12.35905</v>
      </c>
      <c r="E925" s="76">
        <v>12.35905</v>
      </c>
      <c r="F925" s="22">
        <v>0</v>
      </c>
      <c r="G925" s="90">
        <v>0</v>
      </c>
      <c r="H925" s="22">
        <v>0</v>
      </c>
      <c r="I925" s="81"/>
      <c r="J925" s="200">
        <v>271.66354999999999</v>
      </c>
    </row>
    <row r="926" spans="1:10" s="23" customFormat="1" ht="18" customHeight="1" x14ac:dyDescent="0.25">
      <c r="A926" s="74" t="s">
        <v>1020</v>
      </c>
      <c r="B926" s="66" t="s">
        <v>62</v>
      </c>
      <c r="C926" s="79">
        <f t="shared" si="61"/>
        <v>1404.79889</v>
      </c>
      <c r="D926" s="79">
        <f t="shared" si="60"/>
        <v>65.841210000000004</v>
      </c>
      <c r="E926" s="76">
        <v>65.841210000000004</v>
      </c>
      <c r="F926" s="22">
        <v>0</v>
      </c>
      <c r="G926" s="90">
        <v>0</v>
      </c>
      <c r="H926" s="22">
        <v>0</v>
      </c>
      <c r="I926" s="81"/>
      <c r="J926" s="200">
        <v>1470.6401000000001</v>
      </c>
    </row>
    <row r="927" spans="1:10" s="23" customFormat="1" ht="18" customHeight="1" x14ac:dyDescent="0.25">
      <c r="A927" s="74" t="s">
        <v>3692</v>
      </c>
      <c r="B927" s="66" t="s">
        <v>62</v>
      </c>
      <c r="C927" s="79">
        <f t="shared" si="61"/>
        <v>1437.57187</v>
      </c>
      <c r="D927" s="79">
        <f t="shared" si="60"/>
        <v>56.884300000000003</v>
      </c>
      <c r="E927" s="76">
        <v>56.884300000000003</v>
      </c>
      <c r="F927" s="22">
        <v>0</v>
      </c>
      <c r="G927" s="90">
        <v>0</v>
      </c>
      <c r="H927" s="22">
        <v>0</v>
      </c>
      <c r="I927" s="81">
        <v>1243.08</v>
      </c>
      <c r="J927" s="200">
        <v>251.37617</v>
      </c>
    </row>
    <row r="928" spans="1:10" s="23" customFormat="1" ht="18" customHeight="1" x14ac:dyDescent="0.25">
      <c r="A928" s="74" t="s">
        <v>3693</v>
      </c>
      <c r="B928" s="66" t="s">
        <v>62</v>
      </c>
      <c r="C928" s="79">
        <f t="shared" si="61"/>
        <v>490.74538999999993</v>
      </c>
      <c r="D928" s="79">
        <f t="shared" si="60"/>
        <v>69.490399999999994</v>
      </c>
      <c r="E928" s="76">
        <v>69.490399999999994</v>
      </c>
      <c r="F928" s="22">
        <v>0</v>
      </c>
      <c r="G928" s="90">
        <v>0</v>
      </c>
      <c r="H928" s="22">
        <v>0</v>
      </c>
      <c r="I928" s="81">
        <v>477.69</v>
      </c>
      <c r="J928" s="200">
        <v>82.545789999999997</v>
      </c>
    </row>
    <row r="929" spans="1:11" s="23" customFormat="1" ht="18" customHeight="1" x14ac:dyDescent="0.25">
      <c r="A929" s="74" t="s">
        <v>1021</v>
      </c>
      <c r="B929" s="66" t="s">
        <v>62</v>
      </c>
      <c r="C929" s="79">
        <f t="shared" si="61"/>
        <v>1271.7365</v>
      </c>
      <c r="D929" s="79">
        <f t="shared" si="60"/>
        <v>58.785650000000004</v>
      </c>
      <c r="E929" s="76">
        <v>58.785650000000004</v>
      </c>
      <c r="F929" s="22">
        <v>0</v>
      </c>
      <c r="G929" s="90">
        <v>0</v>
      </c>
      <c r="H929" s="22">
        <v>0</v>
      </c>
      <c r="I929" s="81"/>
      <c r="J929" s="200">
        <v>1330.52215</v>
      </c>
    </row>
    <row r="930" spans="1:11" s="23" customFormat="1" ht="18" customHeight="1" x14ac:dyDescent="0.25">
      <c r="A930" s="74" t="s">
        <v>417</v>
      </c>
      <c r="B930" s="66" t="s">
        <v>62</v>
      </c>
      <c r="C930" s="79">
        <f t="shared" si="61"/>
        <v>1143.6007500000001</v>
      </c>
      <c r="D930" s="79">
        <f t="shared" si="60"/>
        <v>55.093699999999998</v>
      </c>
      <c r="E930" s="76">
        <v>55.093699999999998</v>
      </c>
      <c r="F930" s="22">
        <v>0</v>
      </c>
      <c r="G930" s="90">
        <v>0</v>
      </c>
      <c r="H930" s="22">
        <v>0</v>
      </c>
      <c r="I930" s="81"/>
      <c r="J930" s="200">
        <v>1198.69445</v>
      </c>
    </row>
    <row r="931" spans="1:11" s="23" customFormat="1" ht="18" customHeight="1" x14ac:dyDescent="0.25">
      <c r="A931" s="74" t="s">
        <v>1022</v>
      </c>
      <c r="B931" s="66" t="s">
        <v>62</v>
      </c>
      <c r="C931" s="79">
        <f t="shared" si="61"/>
        <v>791.99497000000008</v>
      </c>
      <c r="D931" s="79">
        <f t="shared" si="60"/>
        <v>35.582509999999999</v>
      </c>
      <c r="E931" s="76">
        <v>35.582509999999999</v>
      </c>
      <c r="F931" s="22">
        <v>0</v>
      </c>
      <c r="G931" s="90">
        <v>0</v>
      </c>
      <c r="H931" s="22">
        <v>0</v>
      </c>
      <c r="I931" s="81">
        <v>1008.02</v>
      </c>
      <c r="J931" s="200">
        <f>827.57748-I931</f>
        <v>-180.44251999999994</v>
      </c>
    </row>
    <row r="932" spans="1:11" s="23" customFormat="1" ht="18" customHeight="1" x14ac:dyDescent="0.25">
      <c r="A932" s="74" t="s">
        <v>3694</v>
      </c>
      <c r="B932" s="66" t="s">
        <v>62</v>
      </c>
      <c r="C932" s="79">
        <f t="shared" si="61"/>
        <v>573.78129000000001</v>
      </c>
      <c r="D932" s="79">
        <f t="shared" si="60"/>
        <v>77.381429999999995</v>
      </c>
      <c r="E932" s="76">
        <v>77.381429999999995</v>
      </c>
      <c r="F932" s="22">
        <v>0</v>
      </c>
      <c r="G932" s="90">
        <v>0</v>
      </c>
      <c r="H932" s="22">
        <v>0</v>
      </c>
      <c r="I932" s="81">
        <v>511.21</v>
      </c>
      <c r="J932" s="200">
        <v>139.95272</v>
      </c>
      <c r="K932" s="196"/>
    </row>
    <row r="933" spans="1:11" s="23" customFormat="1" ht="18" customHeight="1" x14ac:dyDescent="0.25">
      <c r="A933" s="74" t="s">
        <v>3695</v>
      </c>
      <c r="B933" s="66" t="s">
        <v>62</v>
      </c>
      <c r="C933" s="79">
        <f t="shared" si="61"/>
        <v>1405.4815000000001</v>
      </c>
      <c r="D933" s="79">
        <f t="shared" si="60"/>
        <v>51.787999999999997</v>
      </c>
      <c r="E933" s="76">
        <v>51.787999999999997</v>
      </c>
      <c r="F933" s="22">
        <v>0</v>
      </c>
      <c r="G933" s="90">
        <v>0</v>
      </c>
      <c r="H933" s="22">
        <v>0</v>
      </c>
      <c r="I933" s="81"/>
      <c r="J933" s="200">
        <v>1457.2695000000001</v>
      </c>
      <c r="K933" s="196"/>
    </row>
    <row r="934" spans="1:11" s="23" customFormat="1" ht="18" customHeight="1" x14ac:dyDescent="0.25">
      <c r="A934" s="74" t="s">
        <v>3696</v>
      </c>
      <c r="B934" s="66" t="s">
        <v>62</v>
      </c>
      <c r="C934" s="79">
        <f t="shared" si="61"/>
        <v>1037.84375</v>
      </c>
      <c r="D934" s="79">
        <f t="shared" si="60"/>
        <v>63.231290000000001</v>
      </c>
      <c r="E934" s="76">
        <v>63.231290000000001</v>
      </c>
      <c r="F934" s="22">
        <v>0</v>
      </c>
      <c r="G934" s="90">
        <v>0</v>
      </c>
      <c r="H934" s="22">
        <v>0</v>
      </c>
      <c r="I934" s="81"/>
      <c r="J934" s="200">
        <v>1101.0750399999999</v>
      </c>
      <c r="K934" s="196"/>
    </row>
    <row r="935" spans="1:11" s="23" customFormat="1" ht="18" customHeight="1" x14ac:dyDescent="0.25">
      <c r="A935" s="74" t="s">
        <v>3697</v>
      </c>
      <c r="B935" s="66" t="s">
        <v>62</v>
      </c>
      <c r="C935" s="79">
        <f t="shared" si="61"/>
        <v>2091.4761199999998</v>
      </c>
      <c r="D935" s="79">
        <f t="shared" ref="D935:D965" si="62">E935</f>
        <v>75.06819999999999</v>
      </c>
      <c r="E935" s="76">
        <v>75.06819999999999</v>
      </c>
      <c r="F935" s="22">
        <v>0</v>
      </c>
      <c r="G935" s="90">
        <v>0</v>
      </c>
      <c r="H935" s="22">
        <v>0</v>
      </c>
      <c r="I935" s="81"/>
      <c r="J935" s="200">
        <v>2166.54432</v>
      </c>
      <c r="K935" s="196"/>
    </row>
    <row r="936" spans="1:11" s="23" customFormat="1" ht="18" customHeight="1" x14ac:dyDescent="0.25">
      <c r="A936" s="74" t="s">
        <v>1023</v>
      </c>
      <c r="B936" s="66" t="s">
        <v>62</v>
      </c>
      <c r="C936" s="79">
        <f t="shared" si="61"/>
        <v>1418.98785</v>
      </c>
      <c r="D936" s="79">
        <f t="shared" si="62"/>
        <v>63.323050000000002</v>
      </c>
      <c r="E936" s="76">
        <v>63.323050000000002</v>
      </c>
      <c r="F936" s="22">
        <v>0</v>
      </c>
      <c r="G936" s="90">
        <v>0</v>
      </c>
      <c r="H936" s="22">
        <v>0</v>
      </c>
      <c r="I936" s="81"/>
      <c r="J936" s="200">
        <v>1482.3108999999999</v>
      </c>
    </row>
    <row r="937" spans="1:11" s="23" customFormat="1" ht="18" customHeight="1" x14ac:dyDescent="0.25">
      <c r="A937" s="74" t="s">
        <v>1024</v>
      </c>
      <c r="B937" s="66" t="s">
        <v>62</v>
      </c>
      <c r="C937" s="79">
        <f t="shared" si="61"/>
        <v>1918.14409</v>
      </c>
      <c r="D937" s="79">
        <f t="shared" si="62"/>
        <v>109.31710000000001</v>
      </c>
      <c r="E937" s="76">
        <v>109.31710000000001</v>
      </c>
      <c r="F937" s="22">
        <v>0</v>
      </c>
      <c r="G937" s="90">
        <v>0</v>
      </c>
      <c r="H937" s="22">
        <v>0</v>
      </c>
      <c r="I937" s="81"/>
      <c r="J937" s="200">
        <v>2027.46119</v>
      </c>
    </row>
    <row r="938" spans="1:11" s="23" customFormat="1" ht="18" customHeight="1" x14ac:dyDescent="0.25">
      <c r="A938" s="74" t="s">
        <v>3698</v>
      </c>
      <c r="B938" s="66" t="s">
        <v>62</v>
      </c>
      <c r="C938" s="79">
        <f t="shared" si="61"/>
        <v>279.52649000000002</v>
      </c>
      <c r="D938" s="79">
        <f t="shared" si="62"/>
        <v>37.532249999999998</v>
      </c>
      <c r="E938" s="76">
        <v>37.532249999999998</v>
      </c>
      <c r="F938" s="22">
        <v>0</v>
      </c>
      <c r="G938" s="90">
        <v>0</v>
      </c>
      <c r="H938" s="22">
        <v>0</v>
      </c>
      <c r="I938" s="81"/>
      <c r="J938" s="200">
        <v>317.05874</v>
      </c>
    </row>
    <row r="939" spans="1:11" s="23" customFormat="1" ht="18" customHeight="1" x14ac:dyDescent="0.25">
      <c r="A939" s="74" t="s">
        <v>1025</v>
      </c>
      <c r="B939" s="66" t="s">
        <v>62</v>
      </c>
      <c r="C939" s="79">
        <f t="shared" si="61"/>
        <v>971.56368000000009</v>
      </c>
      <c r="D939" s="79">
        <f t="shared" si="62"/>
        <v>72.158899999999988</v>
      </c>
      <c r="E939" s="76">
        <v>72.158899999999988</v>
      </c>
      <c r="F939" s="22">
        <v>0</v>
      </c>
      <c r="G939" s="90">
        <v>0</v>
      </c>
      <c r="H939" s="22">
        <v>0</v>
      </c>
      <c r="I939" s="81">
        <v>1919.52</v>
      </c>
      <c r="J939" s="200">
        <f>1043.72258-I939</f>
        <v>-875.79741999999987</v>
      </c>
    </row>
    <row r="940" spans="1:11" s="23" customFormat="1" ht="18" customHeight="1" x14ac:dyDescent="0.25">
      <c r="A940" s="74" t="s">
        <v>1026</v>
      </c>
      <c r="B940" s="66" t="s">
        <v>62</v>
      </c>
      <c r="C940" s="79">
        <f t="shared" si="61"/>
        <v>984.33573000000013</v>
      </c>
      <c r="D940" s="79">
        <f t="shared" si="62"/>
        <v>59.386849999999995</v>
      </c>
      <c r="E940" s="76">
        <v>59.386849999999995</v>
      </c>
      <c r="F940" s="22">
        <v>0</v>
      </c>
      <c r="G940" s="90">
        <v>0</v>
      </c>
      <c r="H940" s="22">
        <v>0</v>
      </c>
      <c r="I940" s="81">
        <v>1919.1</v>
      </c>
      <c r="J940" s="200">
        <f>1043.72258-I940</f>
        <v>-875.3774199999998</v>
      </c>
    </row>
    <row r="941" spans="1:11" s="23" customFormat="1" ht="18" customHeight="1" x14ac:dyDescent="0.25">
      <c r="A941" s="74" t="s">
        <v>3699</v>
      </c>
      <c r="B941" s="66" t="s">
        <v>62</v>
      </c>
      <c r="C941" s="79">
        <f t="shared" si="61"/>
        <v>347.44031000000001</v>
      </c>
      <c r="D941" s="79">
        <f t="shared" si="62"/>
        <v>38.510680000000001</v>
      </c>
      <c r="E941" s="76">
        <v>38.510680000000001</v>
      </c>
      <c r="F941" s="22">
        <v>0</v>
      </c>
      <c r="G941" s="90">
        <v>0</v>
      </c>
      <c r="H941" s="22">
        <v>0</v>
      </c>
      <c r="I941" s="81"/>
      <c r="J941" s="200">
        <v>385.95098999999999</v>
      </c>
    </row>
    <row r="942" spans="1:11" s="23" customFormat="1" ht="18" customHeight="1" x14ac:dyDescent="0.25">
      <c r="A942" s="74" t="s">
        <v>1027</v>
      </c>
      <c r="B942" s="66" t="s">
        <v>62</v>
      </c>
      <c r="C942" s="79">
        <f t="shared" si="61"/>
        <v>870.63444000000004</v>
      </c>
      <c r="D942" s="79">
        <f t="shared" si="62"/>
        <v>59.470210000000002</v>
      </c>
      <c r="E942" s="76">
        <v>59.470210000000002</v>
      </c>
      <c r="F942" s="22">
        <v>0</v>
      </c>
      <c r="G942" s="90">
        <v>0</v>
      </c>
      <c r="H942" s="22">
        <v>0</v>
      </c>
      <c r="I942" s="81">
        <v>1919.68</v>
      </c>
      <c r="J942" s="200">
        <f>930.10465-I942</f>
        <v>-989.57535000000007</v>
      </c>
    </row>
    <row r="943" spans="1:11" s="23" customFormat="1" ht="18" customHeight="1" x14ac:dyDescent="0.25">
      <c r="A943" s="74" t="s">
        <v>1028</v>
      </c>
      <c r="B943" s="66" t="s">
        <v>62</v>
      </c>
      <c r="C943" s="79">
        <f t="shared" si="61"/>
        <v>1605.5689900000002</v>
      </c>
      <c r="D943" s="79">
        <f t="shared" si="62"/>
        <v>128.99155999999999</v>
      </c>
      <c r="E943" s="76">
        <v>128.99155999999999</v>
      </c>
      <c r="F943" s="22">
        <v>0</v>
      </c>
      <c r="G943" s="90">
        <v>0</v>
      </c>
      <c r="H943" s="22">
        <v>0</v>
      </c>
      <c r="I943" s="81"/>
      <c r="J943" s="200">
        <v>1734.5605500000001</v>
      </c>
    </row>
    <row r="944" spans="1:11" s="23" customFormat="1" ht="18" customHeight="1" x14ac:dyDescent="0.25">
      <c r="A944" s="74" t="s">
        <v>3700</v>
      </c>
      <c r="B944" s="66" t="s">
        <v>62</v>
      </c>
      <c r="C944" s="79">
        <f t="shared" si="61"/>
        <v>512.55147999999997</v>
      </c>
      <c r="D944" s="79">
        <f t="shared" si="62"/>
        <v>37.967449999999999</v>
      </c>
      <c r="E944" s="76">
        <v>37.967449999999999</v>
      </c>
      <c r="F944" s="22">
        <v>0</v>
      </c>
      <c r="G944" s="90">
        <v>0</v>
      </c>
      <c r="H944" s="22">
        <v>0</v>
      </c>
      <c r="I944" s="81">
        <v>283.06</v>
      </c>
      <c r="J944" s="200">
        <v>267.45893000000001</v>
      </c>
    </row>
    <row r="945" spans="1:11" s="23" customFormat="1" ht="18" customHeight="1" x14ac:dyDescent="0.25">
      <c r="A945" s="74" t="s">
        <v>1029</v>
      </c>
      <c r="B945" s="66" t="s">
        <v>62</v>
      </c>
      <c r="C945" s="79">
        <f t="shared" si="61"/>
        <v>1612.31999</v>
      </c>
      <c r="D945" s="79">
        <f t="shared" si="62"/>
        <v>119.00313</v>
      </c>
      <c r="E945" s="76">
        <v>119.00313</v>
      </c>
      <c r="F945" s="22">
        <v>0</v>
      </c>
      <c r="G945" s="90">
        <v>0</v>
      </c>
      <c r="H945" s="22">
        <v>0</v>
      </c>
      <c r="I945" s="81"/>
      <c r="J945" s="200">
        <v>1731.32312</v>
      </c>
    </row>
    <row r="946" spans="1:11" s="23" customFormat="1" ht="18" customHeight="1" x14ac:dyDescent="0.25">
      <c r="A946" s="74" t="s">
        <v>1030</v>
      </c>
      <c r="B946" s="66" t="s">
        <v>62</v>
      </c>
      <c r="C946" s="79">
        <f t="shared" si="61"/>
        <v>346.20749999999998</v>
      </c>
      <c r="D946" s="79">
        <f t="shared" si="62"/>
        <v>30.230599999999999</v>
      </c>
      <c r="E946" s="76">
        <v>30.230599999999999</v>
      </c>
      <c r="F946" s="22">
        <v>0</v>
      </c>
      <c r="G946" s="90">
        <v>0</v>
      </c>
      <c r="H946" s="22">
        <v>0</v>
      </c>
      <c r="I946" s="81"/>
      <c r="J946" s="200">
        <v>376.43809999999996</v>
      </c>
    </row>
    <row r="947" spans="1:11" s="23" customFormat="1" ht="18" customHeight="1" x14ac:dyDescent="0.25">
      <c r="A947" s="74" t="s">
        <v>3701</v>
      </c>
      <c r="B947" s="66" t="s">
        <v>62</v>
      </c>
      <c r="C947" s="79">
        <f t="shared" si="61"/>
        <v>1349.47597</v>
      </c>
      <c r="D947" s="79">
        <f t="shared" si="62"/>
        <v>77.716700000000003</v>
      </c>
      <c r="E947" s="76">
        <v>77.716700000000003</v>
      </c>
      <c r="F947" s="22">
        <v>0</v>
      </c>
      <c r="G947" s="90">
        <v>0</v>
      </c>
      <c r="H947" s="22">
        <v>0</v>
      </c>
      <c r="I947" s="81"/>
      <c r="J947" s="200">
        <v>1427.1926699999999</v>
      </c>
      <c r="K947" s="196"/>
    </row>
    <row r="948" spans="1:11" s="23" customFormat="1" ht="18" customHeight="1" x14ac:dyDescent="0.25">
      <c r="A948" s="74" t="s">
        <v>3702</v>
      </c>
      <c r="B948" s="66" t="s">
        <v>62</v>
      </c>
      <c r="C948" s="79">
        <f t="shared" si="61"/>
        <v>1756.3979800000002</v>
      </c>
      <c r="D948" s="79">
        <f t="shared" si="62"/>
        <v>59.264000000000003</v>
      </c>
      <c r="E948" s="76">
        <v>59.264000000000003</v>
      </c>
      <c r="F948" s="22">
        <v>0</v>
      </c>
      <c r="G948" s="90">
        <v>0</v>
      </c>
      <c r="H948" s="22">
        <v>0</v>
      </c>
      <c r="I948" s="81"/>
      <c r="J948" s="200">
        <v>1815.6619800000001</v>
      </c>
      <c r="K948" s="196"/>
    </row>
    <row r="949" spans="1:11" s="23" customFormat="1" ht="18" customHeight="1" x14ac:dyDescent="0.25">
      <c r="A949" s="74" t="s">
        <v>1031</v>
      </c>
      <c r="B949" s="66" t="s">
        <v>62</v>
      </c>
      <c r="C949" s="79">
        <f t="shared" si="61"/>
        <v>55.35</v>
      </c>
      <c r="D949" s="79">
        <f t="shared" si="62"/>
        <v>0</v>
      </c>
      <c r="E949" s="76">
        <v>0</v>
      </c>
      <c r="F949" s="22">
        <v>0</v>
      </c>
      <c r="G949" s="90">
        <v>0</v>
      </c>
      <c r="H949" s="22">
        <v>0</v>
      </c>
      <c r="I949" s="81"/>
      <c r="J949" s="200">
        <v>55.35</v>
      </c>
      <c r="K949" s="196"/>
    </row>
    <row r="950" spans="1:11" s="28" customFormat="1" ht="18" customHeight="1" x14ac:dyDescent="0.25">
      <c r="A950" s="74" t="s">
        <v>3703</v>
      </c>
      <c r="B950" s="66" t="s">
        <v>62</v>
      </c>
      <c r="C950" s="79">
        <f t="shared" si="61"/>
        <v>1100.9846500000001</v>
      </c>
      <c r="D950" s="79">
        <f t="shared" si="62"/>
        <v>70.736149999999995</v>
      </c>
      <c r="E950" s="76">
        <v>70.736149999999995</v>
      </c>
      <c r="F950" s="22">
        <v>0</v>
      </c>
      <c r="G950" s="90">
        <v>0</v>
      </c>
      <c r="H950" s="22">
        <v>0</v>
      </c>
      <c r="I950" s="81"/>
      <c r="J950" s="200">
        <v>1171.7208000000001</v>
      </c>
      <c r="K950" s="196"/>
    </row>
    <row r="951" spans="1:11" s="23" customFormat="1" ht="18" customHeight="1" x14ac:dyDescent="0.25">
      <c r="A951" s="74" t="s">
        <v>1032</v>
      </c>
      <c r="B951" s="66" t="s">
        <v>62</v>
      </c>
      <c r="C951" s="79">
        <f t="shared" si="61"/>
        <v>385.28035</v>
      </c>
      <c r="D951" s="79">
        <f t="shared" si="62"/>
        <v>30.897599999999997</v>
      </c>
      <c r="E951" s="76">
        <v>30.897599999999997</v>
      </c>
      <c r="F951" s="22">
        <v>0</v>
      </c>
      <c r="G951" s="90">
        <v>0</v>
      </c>
      <c r="H951" s="22">
        <v>0</v>
      </c>
      <c r="I951" s="81"/>
      <c r="J951" s="200">
        <v>416.17795000000001</v>
      </c>
      <c r="K951" s="196"/>
    </row>
    <row r="952" spans="1:11" s="23" customFormat="1" ht="18" customHeight="1" x14ac:dyDescent="0.25">
      <c r="A952" s="74" t="s">
        <v>1033</v>
      </c>
      <c r="B952" s="66" t="s">
        <v>62</v>
      </c>
      <c r="C952" s="79">
        <f t="shared" si="61"/>
        <v>70.741399999999999</v>
      </c>
      <c r="D952" s="79">
        <f t="shared" si="62"/>
        <v>60.018599999999999</v>
      </c>
      <c r="E952" s="76">
        <v>60.018599999999999</v>
      </c>
      <c r="F952" s="22">
        <v>0</v>
      </c>
      <c r="G952" s="90">
        <v>0</v>
      </c>
      <c r="H952" s="22">
        <v>0</v>
      </c>
      <c r="I952" s="81"/>
      <c r="J952" s="200">
        <v>130.76</v>
      </c>
      <c r="K952" s="196"/>
    </row>
    <row r="953" spans="1:11" s="23" customFormat="1" ht="18" customHeight="1" x14ac:dyDescent="0.25">
      <c r="A953" s="74" t="s">
        <v>1034</v>
      </c>
      <c r="B953" s="66" t="s">
        <v>62</v>
      </c>
      <c r="C953" s="79">
        <f t="shared" si="61"/>
        <v>223.39691999999999</v>
      </c>
      <c r="D953" s="79">
        <f t="shared" si="62"/>
        <v>22.5276</v>
      </c>
      <c r="E953" s="76">
        <v>22.5276</v>
      </c>
      <c r="F953" s="22">
        <v>0</v>
      </c>
      <c r="G953" s="90">
        <v>0</v>
      </c>
      <c r="H953" s="22">
        <v>0</v>
      </c>
      <c r="I953" s="81"/>
      <c r="J953" s="200">
        <v>245.92452</v>
      </c>
    </row>
    <row r="954" spans="1:11" s="23" customFormat="1" ht="18" customHeight="1" x14ac:dyDescent="0.25">
      <c r="A954" s="74" t="s">
        <v>1035</v>
      </c>
      <c r="B954" s="66" t="s">
        <v>62</v>
      </c>
      <c r="C954" s="79">
        <f t="shared" si="61"/>
        <v>27.22232</v>
      </c>
      <c r="D954" s="79">
        <f t="shared" si="62"/>
        <v>1.13225</v>
      </c>
      <c r="E954" s="76">
        <v>1.13225</v>
      </c>
      <c r="F954" s="22">
        <v>0</v>
      </c>
      <c r="G954" s="90">
        <v>0</v>
      </c>
      <c r="H954" s="22">
        <v>0</v>
      </c>
      <c r="I954" s="81"/>
      <c r="J954" s="200">
        <v>28.354569999999999</v>
      </c>
    </row>
    <row r="955" spans="1:11" s="23" customFormat="1" ht="18" customHeight="1" x14ac:dyDescent="0.25">
      <c r="A955" s="74" t="s">
        <v>1036</v>
      </c>
      <c r="B955" s="66" t="s">
        <v>62</v>
      </c>
      <c r="C955" s="79">
        <f t="shared" si="61"/>
        <v>378.83445000000006</v>
      </c>
      <c r="D955" s="79">
        <f t="shared" si="62"/>
        <v>36.380749999999999</v>
      </c>
      <c r="E955" s="76">
        <v>36.380749999999999</v>
      </c>
      <c r="F955" s="22">
        <v>0</v>
      </c>
      <c r="G955" s="90">
        <v>0</v>
      </c>
      <c r="H955" s="22">
        <v>0</v>
      </c>
      <c r="I955" s="81"/>
      <c r="J955" s="200">
        <v>415.21520000000004</v>
      </c>
    </row>
    <row r="956" spans="1:11" s="23" customFormat="1" ht="18" customHeight="1" x14ac:dyDescent="0.25">
      <c r="A956" s="74" t="s">
        <v>1037</v>
      </c>
      <c r="B956" s="66" t="s">
        <v>62</v>
      </c>
      <c r="C956" s="79">
        <f t="shared" si="61"/>
        <v>1465.0729699999999</v>
      </c>
      <c r="D956" s="79">
        <f t="shared" si="62"/>
        <v>62.475250000000003</v>
      </c>
      <c r="E956" s="76">
        <v>62.475250000000003</v>
      </c>
      <c r="F956" s="22">
        <v>0</v>
      </c>
      <c r="G956" s="90">
        <v>0</v>
      </c>
      <c r="H956" s="22">
        <v>0</v>
      </c>
      <c r="I956" s="81"/>
      <c r="J956" s="200">
        <v>1527.5482199999999</v>
      </c>
    </row>
    <row r="957" spans="1:11" s="23" customFormat="1" ht="18" customHeight="1" x14ac:dyDescent="0.25">
      <c r="A957" s="74" t="s">
        <v>3704</v>
      </c>
      <c r="B957" s="66" t="s">
        <v>62</v>
      </c>
      <c r="C957" s="79">
        <f t="shared" si="61"/>
        <v>1562.9297099999999</v>
      </c>
      <c r="D957" s="79">
        <f t="shared" si="62"/>
        <v>73.303100000000001</v>
      </c>
      <c r="E957" s="76">
        <v>73.303100000000001</v>
      </c>
      <c r="F957" s="22">
        <v>0</v>
      </c>
      <c r="G957" s="90">
        <v>0</v>
      </c>
      <c r="H957" s="22">
        <v>0</v>
      </c>
      <c r="I957" s="81">
        <v>668.32</v>
      </c>
      <c r="J957" s="200">
        <v>967.91281000000004</v>
      </c>
    </row>
    <row r="958" spans="1:11" s="23" customFormat="1" ht="18" customHeight="1" x14ac:dyDescent="0.25">
      <c r="A958" s="74" t="s">
        <v>1038</v>
      </c>
      <c r="B958" s="66" t="s">
        <v>62</v>
      </c>
      <c r="C958" s="79">
        <f t="shared" si="61"/>
        <v>153.98600000000002</v>
      </c>
      <c r="D958" s="79">
        <f t="shared" si="62"/>
        <v>10.531450000000001</v>
      </c>
      <c r="E958" s="76">
        <v>10.531450000000001</v>
      </c>
      <c r="F958" s="22">
        <v>0</v>
      </c>
      <c r="G958" s="90">
        <v>0</v>
      </c>
      <c r="H958" s="22">
        <v>0</v>
      </c>
      <c r="I958" s="81"/>
      <c r="J958" s="200">
        <v>164.51745000000003</v>
      </c>
    </row>
    <row r="959" spans="1:11" s="23" customFormat="1" ht="18" customHeight="1" x14ac:dyDescent="0.25">
      <c r="A959" s="74" t="s">
        <v>1039</v>
      </c>
      <c r="B959" s="66" t="s">
        <v>62</v>
      </c>
      <c r="C959" s="79">
        <f t="shared" si="61"/>
        <v>1157.4707100000001</v>
      </c>
      <c r="D959" s="79">
        <f t="shared" si="62"/>
        <v>52.708589999999994</v>
      </c>
      <c r="E959" s="76">
        <v>52.708589999999994</v>
      </c>
      <c r="F959" s="22">
        <v>0</v>
      </c>
      <c r="G959" s="90">
        <v>0</v>
      </c>
      <c r="H959" s="22">
        <v>0</v>
      </c>
      <c r="I959" s="81"/>
      <c r="J959" s="200">
        <v>1210.1793</v>
      </c>
    </row>
    <row r="960" spans="1:11" s="23" customFormat="1" ht="18" customHeight="1" x14ac:dyDescent="0.25">
      <c r="A960" s="74" t="s">
        <v>3705</v>
      </c>
      <c r="B960" s="66" t="s">
        <v>62</v>
      </c>
      <c r="C960" s="79">
        <f t="shared" si="61"/>
        <v>1124.5155600000001</v>
      </c>
      <c r="D960" s="79">
        <f t="shared" si="62"/>
        <v>42.809339999999999</v>
      </c>
      <c r="E960" s="76">
        <v>42.809339999999999</v>
      </c>
      <c r="F960" s="22">
        <v>0</v>
      </c>
      <c r="G960" s="90">
        <v>0</v>
      </c>
      <c r="H960" s="22">
        <v>0</v>
      </c>
      <c r="I960" s="81">
        <v>579.46</v>
      </c>
      <c r="J960" s="200">
        <v>587.86490000000003</v>
      </c>
    </row>
    <row r="961" spans="1:10" s="23" customFormat="1" ht="18" customHeight="1" x14ac:dyDescent="0.25">
      <c r="A961" s="74" t="s">
        <v>1040</v>
      </c>
      <c r="B961" s="66" t="s">
        <v>62</v>
      </c>
      <c r="C961" s="79">
        <f t="shared" si="61"/>
        <v>741.76654000000008</v>
      </c>
      <c r="D961" s="79">
        <f t="shared" si="62"/>
        <v>112.65168</v>
      </c>
      <c r="E961" s="76">
        <v>112.65168</v>
      </c>
      <c r="F961" s="22">
        <v>0</v>
      </c>
      <c r="G961" s="90">
        <v>0</v>
      </c>
      <c r="H961" s="22">
        <v>0</v>
      </c>
      <c r="I961" s="81"/>
      <c r="J961" s="200">
        <v>854.41822000000002</v>
      </c>
    </row>
    <row r="962" spans="1:10" s="23" customFormat="1" ht="18" customHeight="1" x14ac:dyDescent="0.25">
      <c r="A962" s="74" t="s">
        <v>3706</v>
      </c>
      <c r="B962" s="66" t="s">
        <v>62</v>
      </c>
      <c r="C962" s="79">
        <f t="shared" si="61"/>
        <v>1121.0472599999998</v>
      </c>
      <c r="D962" s="79">
        <f t="shared" si="62"/>
        <v>63.060850000000002</v>
      </c>
      <c r="E962" s="76">
        <v>63.060850000000002</v>
      </c>
      <c r="F962" s="22">
        <v>0</v>
      </c>
      <c r="G962" s="90">
        <v>0</v>
      </c>
      <c r="H962" s="22">
        <v>0</v>
      </c>
      <c r="I962" s="81"/>
      <c r="J962" s="200">
        <v>1184.1081099999999</v>
      </c>
    </row>
    <row r="963" spans="1:10" s="23" customFormat="1" ht="18" customHeight="1" x14ac:dyDescent="0.25">
      <c r="A963" s="74" t="s">
        <v>1041</v>
      </c>
      <c r="B963" s="66" t="s">
        <v>62</v>
      </c>
      <c r="C963" s="79">
        <f t="shared" si="61"/>
        <v>1232.62661</v>
      </c>
      <c r="D963" s="79">
        <f t="shared" si="62"/>
        <v>67.626890000000003</v>
      </c>
      <c r="E963" s="76">
        <v>67.626890000000003</v>
      </c>
      <c r="F963" s="22">
        <v>0</v>
      </c>
      <c r="G963" s="90">
        <v>0</v>
      </c>
      <c r="H963" s="22">
        <v>0</v>
      </c>
      <c r="I963" s="81"/>
      <c r="J963" s="200">
        <v>1300.2535</v>
      </c>
    </row>
    <row r="964" spans="1:10" s="23" customFormat="1" ht="18" customHeight="1" x14ac:dyDescent="0.25">
      <c r="A964" s="74" t="s">
        <v>1042</v>
      </c>
      <c r="B964" s="66" t="s">
        <v>62</v>
      </c>
      <c r="C964" s="79">
        <f t="shared" si="61"/>
        <v>2024.27117</v>
      </c>
      <c r="D964" s="79">
        <f t="shared" si="62"/>
        <v>100.50063</v>
      </c>
      <c r="E964" s="76">
        <v>100.50063</v>
      </c>
      <c r="F964" s="22">
        <v>0</v>
      </c>
      <c r="G964" s="90">
        <v>0</v>
      </c>
      <c r="H964" s="22">
        <v>0</v>
      </c>
      <c r="I964" s="81"/>
      <c r="J964" s="200">
        <v>2124.7718</v>
      </c>
    </row>
    <row r="965" spans="1:10" s="23" customFormat="1" ht="18" customHeight="1" x14ac:dyDescent="0.25">
      <c r="A965" s="74" t="s">
        <v>3707</v>
      </c>
      <c r="B965" s="66" t="s">
        <v>62</v>
      </c>
      <c r="C965" s="79">
        <f t="shared" si="61"/>
        <v>608.46550999999999</v>
      </c>
      <c r="D965" s="79">
        <f t="shared" si="62"/>
        <v>52.705100000000002</v>
      </c>
      <c r="E965" s="76">
        <v>52.705100000000002</v>
      </c>
      <c r="F965" s="22">
        <v>0</v>
      </c>
      <c r="G965" s="90">
        <v>0</v>
      </c>
      <c r="H965" s="22">
        <v>0</v>
      </c>
      <c r="I965" s="81"/>
      <c r="J965" s="200">
        <v>661.17061000000001</v>
      </c>
    </row>
    <row r="966" spans="1:10" s="23" customFormat="1" ht="18" customHeight="1" x14ac:dyDescent="0.25">
      <c r="A966" s="74" t="s">
        <v>1043</v>
      </c>
      <c r="B966" s="66" t="s">
        <v>62</v>
      </c>
      <c r="C966" s="79">
        <f t="shared" si="61"/>
        <v>127.39054999999999</v>
      </c>
      <c r="D966" s="79">
        <f t="shared" ref="D966:D977" si="63">E966</f>
        <v>7.3359499999999995</v>
      </c>
      <c r="E966" s="76">
        <v>7.3359499999999995</v>
      </c>
      <c r="F966" s="22">
        <v>0</v>
      </c>
      <c r="G966" s="90">
        <v>0</v>
      </c>
      <c r="H966" s="22">
        <v>0</v>
      </c>
      <c r="I966" s="81"/>
      <c r="J966" s="200">
        <v>134.72649999999999</v>
      </c>
    </row>
    <row r="967" spans="1:10" s="23" customFormat="1" ht="18" customHeight="1" x14ac:dyDescent="0.25">
      <c r="A967" s="74" t="s">
        <v>1044</v>
      </c>
      <c r="B967" s="66" t="s">
        <v>62</v>
      </c>
      <c r="C967" s="79">
        <f t="shared" si="61"/>
        <v>1580.3014599999999</v>
      </c>
      <c r="D967" s="79">
        <f t="shared" si="63"/>
        <v>83.73060000000001</v>
      </c>
      <c r="E967" s="76">
        <v>83.73060000000001</v>
      </c>
      <c r="F967" s="22">
        <v>0</v>
      </c>
      <c r="G967" s="90">
        <v>0</v>
      </c>
      <c r="H967" s="22">
        <v>0</v>
      </c>
      <c r="I967" s="81"/>
      <c r="J967" s="200">
        <v>1664.03206</v>
      </c>
    </row>
    <row r="968" spans="1:10" s="23" customFormat="1" ht="18" customHeight="1" x14ac:dyDescent="0.25">
      <c r="A968" s="74" t="s">
        <v>1045</v>
      </c>
      <c r="B968" s="66" t="s">
        <v>62</v>
      </c>
      <c r="C968" s="79">
        <f t="shared" ref="C968:C1030" si="64">J968+I968-E968</f>
        <v>1919.1790900000001</v>
      </c>
      <c r="D968" s="79">
        <f t="shared" si="63"/>
        <v>156.40751</v>
      </c>
      <c r="E968" s="76">
        <v>156.40751</v>
      </c>
      <c r="F968" s="22">
        <v>0</v>
      </c>
      <c r="G968" s="90">
        <v>0</v>
      </c>
      <c r="H968" s="22">
        <v>0</v>
      </c>
      <c r="I968" s="81"/>
      <c r="J968" s="200">
        <v>2075.5866000000001</v>
      </c>
    </row>
    <row r="969" spans="1:10" s="23" customFormat="1" ht="18" customHeight="1" x14ac:dyDescent="0.25">
      <c r="A969" s="74" t="s">
        <v>1046</v>
      </c>
      <c r="B969" s="66" t="s">
        <v>62</v>
      </c>
      <c r="C969" s="79">
        <f t="shared" si="64"/>
        <v>1196.3567200000002</v>
      </c>
      <c r="D969" s="79">
        <f t="shared" si="63"/>
        <v>61.504349999999995</v>
      </c>
      <c r="E969" s="76">
        <v>61.504349999999995</v>
      </c>
      <c r="F969" s="22">
        <v>0</v>
      </c>
      <c r="G969" s="90">
        <v>0</v>
      </c>
      <c r="H969" s="22">
        <v>0</v>
      </c>
      <c r="I969" s="81"/>
      <c r="J969" s="200">
        <v>1257.8610700000002</v>
      </c>
    </row>
    <row r="970" spans="1:10" s="23" customFormat="1" ht="18" customHeight="1" x14ac:dyDescent="0.25">
      <c r="A970" s="74" t="s">
        <v>1047</v>
      </c>
      <c r="B970" s="66" t="s">
        <v>62</v>
      </c>
      <c r="C970" s="79">
        <f t="shared" si="64"/>
        <v>588.07179999999994</v>
      </c>
      <c r="D970" s="79">
        <f t="shared" si="63"/>
        <v>59.465489999999996</v>
      </c>
      <c r="E970" s="76">
        <v>59.465489999999996</v>
      </c>
      <c r="F970" s="22">
        <v>0</v>
      </c>
      <c r="G970" s="90">
        <v>0</v>
      </c>
      <c r="H970" s="22">
        <v>0</v>
      </c>
      <c r="I970" s="81"/>
      <c r="J970" s="200">
        <v>647.53728999999998</v>
      </c>
    </row>
    <row r="971" spans="1:10" s="23" customFormat="1" ht="18" customHeight="1" x14ac:dyDescent="0.25">
      <c r="A971" s="74" t="s">
        <v>1048</v>
      </c>
      <c r="B971" s="66" t="s">
        <v>62</v>
      </c>
      <c r="C971" s="79">
        <f t="shared" si="64"/>
        <v>1840.5998199999999</v>
      </c>
      <c r="D971" s="79">
        <f t="shared" si="63"/>
        <v>102.24375000000001</v>
      </c>
      <c r="E971" s="76">
        <v>102.24375000000001</v>
      </c>
      <c r="F971" s="22">
        <v>0</v>
      </c>
      <c r="G971" s="90">
        <v>0</v>
      </c>
      <c r="H971" s="22">
        <v>0</v>
      </c>
      <c r="I971" s="81"/>
      <c r="J971" s="200">
        <v>1942.84357</v>
      </c>
    </row>
    <row r="972" spans="1:10" s="23" customFormat="1" ht="18" customHeight="1" x14ac:dyDescent="0.25">
      <c r="A972" s="74" t="s">
        <v>3708</v>
      </c>
      <c r="B972" s="66" t="s">
        <v>62</v>
      </c>
      <c r="C972" s="79">
        <f t="shared" si="64"/>
        <v>1330.0162399999999</v>
      </c>
      <c r="D972" s="79">
        <f t="shared" si="63"/>
        <v>59.259699999999995</v>
      </c>
      <c r="E972" s="76">
        <v>59.259699999999995</v>
      </c>
      <c r="F972" s="22">
        <v>0</v>
      </c>
      <c r="G972" s="90">
        <v>0</v>
      </c>
      <c r="H972" s="22">
        <v>0</v>
      </c>
      <c r="I972" s="81">
        <v>1258.5899999999999</v>
      </c>
      <c r="J972" s="200">
        <v>130.68593999999999</v>
      </c>
    </row>
    <row r="973" spans="1:10" s="23" customFormat="1" ht="18" customHeight="1" x14ac:dyDescent="0.25">
      <c r="A973" s="74" t="s">
        <v>1049</v>
      </c>
      <c r="B973" s="66" t="s">
        <v>62</v>
      </c>
      <c r="C973" s="79">
        <f t="shared" si="64"/>
        <v>66.623499999999993</v>
      </c>
      <c r="D973" s="79">
        <f t="shared" si="63"/>
        <v>16.31775</v>
      </c>
      <c r="E973" s="76">
        <v>16.31775</v>
      </c>
      <c r="F973" s="22">
        <v>0</v>
      </c>
      <c r="G973" s="90">
        <v>0</v>
      </c>
      <c r="H973" s="22">
        <v>0</v>
      </c>
      <c r="I973" s="81"/>
      <c r="J973" s="200">
        <v>82.941249999999997</v>
      </c>
    </row>
    <row r="974" spans="1:10" s="23" customFormat="1" ht="18" customHeight="1" x14ac:dyDescent="0.25">
      <c r="A974" s="74" t="s">
        <v>1050</v>
      </c>
      <c r="B974" s="66" t="s">
        <v>62</v>
      </c>
      <c r="C974" s="79">
        <f t="shared" si="64"/>
        <v>26.536049999999999</v>
      </c>
      <c r="D974" s="79">
        <f t="shared" si="63"/>
        <v>1.8427500000000001</v>
      </c>
      <c r="E974" s="76">
        <v>1.8427500000000001</v>
      </c>
      <c r="F974" s="22">
        <v>0</v>
      </c>
      <c r="G974" s="90">
        <v>0</v>
      </c>
      <c r="H974" s="22">
        <v>0</v>
      </c>
      <c r="I974" s="81"/>
      <c r="J974" s="78">
        <v>28.378799999999998</v>
      </c>
    </row>
    <row r="975" spans="1:10" s="23" customFormat="1" ht="18" customHeight="1" x14ac:dyDescent="0.25">
      <c r="A975" s="74" t="s">
        <v>1051</v>
      </c>
      <c r="B975" s="66" t="s">
        <v>62</v>
      </c>
      <c r="C975" s="79">
        <f t="shared" si="64"/>
        <v>90.760639999999995</v>
      </c>
      <c r="D975" s="79">
        <f t="shared" si="63"/>
        <v>0</v>
      </c>
      <c r="E975" s="76">
        <v>0</v>
      </c>
      <c r="F975" s="22">
        <v>0</v>
      </c>
      <c r="G975" s="90">
        <v>0</v>
      </c>
      <c r="H975" s="22">
        <v>0</v>
      </c>
      <c r="I975" s="81"/>
      <c r="J975" s="78">
        <v>90.760639999999995</v>
      </c>
    </row>
    <row r="976" spans="1:10" s="23" customFormat="1" ht="18" customHeight="1" x14ac:dyDescent="0.25">
      <c r="A976" s="74" t="s">
        <v>1052</v>
      </c>
      <c r="B976" s="66" t="s">
        <v>62</v>
      </c>
      <c r="C976" s="79">
        <f t="shared" si="64"/>
        <v>33.57</v>
      </c>
      <c r="D976" s="79">
        <f t="shared" si="63"/>
        <v>0</v>
      </c>
      <c r="E976" s="76">
        <v>0</v>
      </c>
      <c r="F976" s="22">
        <v>0</v>
      </c>
      <c r="G976" s="90">
        <v>0</v>
      </c>
      <c r="H976" s="22">
        <v>0</v>
      </c>
      <c r="I976" s="81"/>
      <c r="J976" s="200">
        <v>33.57</v>
      </c>
    </row>
    <row r="977" spans="1:10" s="23" customFormat="1" ht="18" customHeight="1" x14ac:dyDescent="0.25">
      <c r="A977" s="74" t="s">
        <v>1053</v>
      </c>
      <c r="B977" s="66" t="s">
        <v>62</v>
      </c>
      <c r="C977" s="79">
        <f t="shared" si="64"/>
        <v>70.429000000000002</v>
      </c>
      <c r="D977" s="79">
        <f t="shared" si="63"/>
        <v>43.102550000000001</v>
      </c>
      <c r="E977" s="76">
        <v>43.102550000000001</v>
      </c>
      <c r="F977" s="22">
        <v>0</v>
      </c>
      <c r="G977" s="90">
        <v>0</v>
      </c>
      <c r="H977" s="22">
        <v>0</v>
      </c>
      <c r="I977" s="81"/>
      <c r="J977" s="200">
        <v>113.53155000000001</v>
      </c>
    </row>
    <row r="978" spans="1:10" s="23" customFormat="1" ht="18" customHeight="1" x14ac:dyDescent="0.25">
      <c r="A978" s="74" t="s">
        <v>1054</v>
      </c>
      <c r="B978" s="66" t="s">
        <v>62</v>
      </c>
      <c r="C978" s="79">
        <f t="shared" si="64"/>
        <v>59.509149999999998</v>
      </c>
      <c r="D978" s="80">
        <v>0</v>
      </c>
      <c r="E978" s="76">
        <v>0</v>
      </c>
      <c r="F978" s="22">
        <v>0</v>
      </c>
      <c r="G978" s="90">
        <v>0</v>
      </c>
      <c r="H978" s="22">
        <v>0</v>
      </c>
      <c r="I978" s="81"/>
      <c r="J978" s="200">
        <v>59.509149999999998</v>
      </c>
    </row>
    <row r="979" spans="1:10" s="23" customFormat="1" ht="18" customHeight="1" x14ac:dyDescent="0.25">
      <c r="A979" s="74" t="s">
        <v>1055</v>
      </c>
      <c r="B979" s="66" t="s">
        <v>62</v>
      </c>
      <c r="C979" s="79">
        <f t="shared" si="64"/>
        <v>20.942499999999999</v>
      </c>
      <c r="D979" s="79">
        <f>E979</f>
        <v>0.76960000000000006</v>
      </c>
      <c r="E979" s="76">
        <v>0.76960000000000006</v>
      </c>
      <c r="F979" s="22">
        <v>0</v>
      </c>
      <c r="G979" s="90">
        <v>0</v>
      </c>
      <c r="H979" s="22">
        <v>0</v>
      </c>
      <c r="I979" s="81"/>
      <c r="J979" s="200">
        <v>21.7121</v>
      </c>
    </row>
    <row r="980" spans="1:10" s="23" customFormat="1" ht="18" customHeight="1" x14ac:dyDescent="0.25">
      <c r="A980" s="74" t="s">
        <v>1056</v>
      </c>
      <c r="B980" s="66" t="s">
        <v>62</v>
      </c>
      <c r="C980" s="79">
        <f t="shared" si="64"/>
        <v>21.168900000000001</v>
      </c>
      <c r="D980" s="79">
        <f>E980</f>
        <v>0</v>
      </c>
      <c r="E980" s="76">
        <v>0</v>
      </c>
      <c r="F980" s="22">
        <v>0</v>
      </c>
      <c r="G980" s="90">
        <v>0</v>
      </c>
      <c r="H980" s="22">
        <v>0</v>
      </c>
      <c r="I980" s="81"/>
      <c r="J980" s="200">
        <v>21.168900000000001</v>
      </c>
    </row>
    <row r="981" spans="1:10" s="23" customFormat="1" ht="18" customHeight="1" x14ac:dyDescent="0.25">
      <c r="A981" s="74" t="s">
        <v>1057</v>
      </c>
      <c r="B981" s="66" t="s">
        <v>62</v>
      </c>
      <c r="C981" s="79">
        <f t="shared" si="64"/>
        <v>84.520440000000008</v>
      </c>
      <c r="D981" s="79">
        <f>E981</f>
        <v>0</v>
      </c>
      <c r="E981" s="76">
        <v>0</v>
      </c>
      <c r="F981" s="22">
        <v>0</v>
      </c>
      <c r="G981" s="90">
        <v>0</v>
      </c>
      <c r="H981" s="22">
        <v>0</v>
      </c>
      <c r="I981" s="81"/>
      <c r="J981" s="200">
        <v>84.520440000000008</v>
      </c>
    </row>
    <row r="982" spans="1:10" s="23" customFormat="1" ht="18" customHeight="1" x14ac:dyDescent="0.25">
      <c r="A982" s="74" t="s">
        <v>1058</v>
      </c>
      <c r="B982" s="66" t="s">
        <v>62</v>
      </c>
      <c r="C982" s="79">
        <f t="shared" si="64"/>
        <v>86.765619999999998</v>
      </c>
      <c r="D982" s="80">
        <v>0</v>
      </c>
      <c r="E982" s="76">
        <v>2.3780399999999999</v>
      </c>
      <c r="F982" s="22">
        <v>0</v>
      </c>
      <c r="G982" s="90">
        <v>0</v>
      </c>
      <c r="H982" s="22">
        <v>0</v>
      </c>
      <c r="I982" s="81"/>
      <c r="J982" s="200">
        <v>89.143659999999997</v>
      </c>
    </row>
    <row r="983" spans="1:10" s="23" customFormat="1" ht="18" customHeight="1" x14ac:dyDescent="0.25">
      <c r="A983" s="74" t="s">
        <v>1059</v>
      </c>
      <c r="B983" s="66" t="s">
        <v>62</v>
      </c>
      <c r="C983" s="79">
        <f t="shared" si="64"/>
        <v>48.2181</v>
      </c>
      <c r="D983" s="80">
        <v>0</v>
      </c>
      <c r="E983" s="76">
        <v>7.8818999999999999</v>
      </c>
      <c r="F983" s="22">
        <v>0</v>
      </c>
      <c r="G983" s="90">
        <v>0</v>
      </c>
      <c r="H983" s="22">
        <v>0</v>
      </c>
      <c r="I983" s="81"/>
      <c r="J983" s="200">
        <v>56.1</v>
      </c>
    </row>
    <row r="984" spans="1:10" s="23" customFormat="1" ht="18" customHeight="1" x14ac:dyDescent="0.25">
      <c r="A984" s="74" t="s">
        <v>1060</v>
      </c>
      <c r="B984" s="66" t="s">
        <v>62</v>
      </c>
      <c r="C984" s="79">
        <f t="shared" si="64"/>
        <v>58.505099999999999</v>
      </c>
      <c r="D984" s="79">
        <f t="shared" ref="D984:D1015" si="65">E984</f>
        <v>13.07441</v>
      </c>
      <c r="E984" s="76">
        <v>13.07441</v>
      </c>
      <c r="F984" s="22">
        <v>0</v>
      </c>
      <c r="G984" s="90">
        <v>0</v>
      </c>
      <c r="H984" s="22">
        <v>0</v>
      </c>
      <c r="I984" s="81"/>
      <c r="J984" s="200">
        <v>71.579509999999999</v>
      </c>
    </row>
    <row r="985" spans="1:10" s="23" customFormat="1" ht="18" customHeight="1" x14ac:dyDescent="0.25">
      <c r="A985" s="74" t="s">
        <v>1061</v>
      </c>
      <c r="B985" s="66" t="s">
        <v>62</v>
      </c>
      <c r="C985" s="79">
        <f t="shared" si="64"/>
        <v>950.06489999999997</v>
      </c>
      <c r="D985" s="79">
        <f t="shared" si="65"/>
        <v>48.059699999999999</v>
      </c>
      <c r="E985" s="76">
        <v>48.059699999999999</v>
      </c>
      <c r="F985" s="22">
        <v>0</v>
      </c>
      <c r="G985" s="90">
        <v>0</v>
      </c>
      <c r="H985" s="22">
        <v>0</v>
      </c>
      <c r="I985" s="81"/>
      <c r="J985" s="200">
        <v>998.12459999999999</v>
      </c>
    </row>
    <row r="986" spans="1:10" s="23" customFormat="1" ht="18" customHeight="1" x14ac:dyDescent="0.25">
      <c r="A986" s="74" t="s">
        <v>3709</v>
      </c>
      <c r="B986" s="66" t="s">
        <v>62</v>
      </c>
      <c r="C986" s="79">
        <f t="shared" si="64"/>
        <v>298.97926000000001</v>
      </c>
      <c r="D986" s="79">
        <f t="shared" si="65"/>
        <v>27.263750000000002</v>
      </c>
      <c r="E986" s="76">
        <v>27.263750000000002</v>
      </c>
      <c r="F986" s="22">
        <v>0</v>
      </c>
      <c r="G986" s="90">
        <v>0</v>
      </c>
      <c r="H986" s="22">
        <v>0</v>
      </c>
      <c r="I986" s="81"/>
      <c r="J986" s="200">
        <v>326.24301000000003</v>
      </c>
    </row>
    <row r="987" spans="1:10" s="23" customFormat="1" ht="18" customHeight="1" x14ac:dyDescent="0.25">
      <c r="A987" s="74" t="s">
        <v>3710</v>
      </c>
      <c r="B987" s="66" t="s">
        <v>62</v>
      </c>
      <c r="C987" s="79">
        <f t="shared" si="64"/>
        <v>656.58422000000007</v>
      </c>
      <c r="D987" s="79">
        <f t="shared" si="65"/>
        <v>38.983890000000002</v>
      </c>
      <c r="E987" s="76">
        <v>38.983890000000002</v>
      </c>
      <c r="F987" s="22">
        <v>0</v>
      </c>
      <c r="G987" s="90">
        <v>0</v>
      </c>
      <c r="H987" s="22">
        <v>0</v>
      </c>
      <c r="I987" s="81">
        <v>225.6</v>
      </c>
      <c r="J987" s="200">
        <v>469.96811000000002</v>
      </c>
    </row>
    <row r="988" spans="1:10" s="23" customFormat="1" ht="18" customHeight="1" x14ac:dyDescent="0.25">
      <c r="A988" s="74" t="s">
        <v>1062</v>
      </c>
      <c r="B988" s="66" t="s">
        <v>62</v>
      </c>
      <c r="C988" s="79">
        <f t="shared" si="64"/>
        <v>591.27440000000001</v>
      </c>
      <c r="D988" s="79">
        <f t="shared" si="65"/>
        <v>28.111599999999999</v>
      </c>
      <c r="E988" s="76">
        <v>28.111599999999999</v>
      </c>
      <c r="F988" s="22">
        <v>0</v>
      </c>
      <c r="G988" s="90">
        <v>0</v>
      </c>
      <c r="H988" s="22">
        <v>0</v>
      </c>
      <c r="I988" s="81"/>
      <c r="J988" s="200">
        <v>619.38599999999997</v>
      </c>
    </row>
    <row r="989" spans="1:10" s="23" customFormat="1" ht="18" customHeight="1" x14ac:dyDescent="0.25">
      <c r="A989" s="74" t="s">
        <v>1063</v>
      </c>
      <c r="B989" s="66" t="s">
        <v>62</v>
      </c>
      <c r="C989" s="79">
        <f t="shared" si="64"/>
        <v>1485.3526700000002</v>
      </c>
      <c r="D989" s="79">
        <f t="shared" si="65"/>
        <v>82.169889999999995</v>
      </c>
      <c r="E989" s="76">
        <v>82.169889999999995</v>
      </c>
      <c r="F989" s="22">
        <v>0</v>
      </c>
      <c r="G989" s="90">
        <v>0</v>
      </c>
      <c r="H989" s="22">
        <v>0</v>
      </c>
      <c r="I989" s="81"/>
      <c r="J989" s="200">
        <v>1567.5225600000001</v>
      </c>
    </row>
    <row r="990" spans="1:10" s="23" customFormat="1" ht="18" customHeight="1" x14ac:dyDescent="0.25">
      <c r="A990" s="74" t="s">
        <v>3711</v>
      </c>
      <c r="B990" s="66" t="s">
        <v>62</v>
      </c>
      <c r="C990" s="79">
        <f t="shared" si="64"/>
        <v>974.18076999999994</v>
      </c>
      <c r="D990" s="79">
        <f t="shared" si="65"/>
        <v>31.708200000000001</v>
      </c>
      <c r="E990" s="76">
        <v>31.708200000000001</v>
      </c>
      <c r="F990" s="22">
        <v>0</v>
      </c>
      <c r="G990" s="90">
        <v>0</v>
      </c>
      <c r="H990" s="22">
        <v>0</v>
      </c>
      <c r="I990" s="81">
        <v>965.73</v>
      </c>
      <c r="J990" s="200">
        <v>40.158969999999997</v>
      </c>
    </row>
    <row r="991" spans="1:10" s="23" customFormat="1" ht="18" customHeight="1" x14ac:dyDescent="0.25">
      <c r="A991" s="74" t="s">
        <v>1064</v>
      </c>
      <c r="B991" s="66" t="s">
        <v>62</v>
      </c>
      <c r="C991" s="79">
        <f t="shared" si="64"/>
        <v>1018.61135</v>
      </c>
      <c r="D991" s="79">
        <f t="shared" si="65"/>
        <v>45.404050000000005</v>
      </c>
      <c r="E991" s="76">
        <v>45.404050000000005</v>
      </c>
      <c r="F991" s="22">
        <v>0</v>
      </c>
      <c r="G991" s="90">
        <v>0</v>
      </c>
      <c r="H991" s="22">
        <v>0</v>
      </c>
      <c r="I991" s="81"/>
      <c r="J991" s="200">
        <v>1064.0154</v>
      </c>
    </row>
    <row r="992" spans="1:10" s="23" customFormat="1" ht="18" customHeight="1" x14ac:dyDescent="0.25">
      <c r="A992" s="74" t="s">
        <v>1065</v>
      </c>
      <c r="B992" s="66" t="s">
        <v>62</v>
      </c>
      <c r="C992" s="79">
        <f t="shared" si="64"/>
        <v>1679.4567999999999</v>
      </c>
      <c r="D992" s="79">
        <f t="shared" si="65"/>
        <v>78.47739</v>
      </c>
      <c r="E992" s="76">
        <v>78.47739</v>
      </c>
      <c r="F992" s="22">
        <v>0</v>
      </c>
      <c r="G992" s="90">
        <v>0</v>
      </c>
      <c r="H992" s="22">
        <v>0</v>
      </c>
      <c r="I992" s="81"/>
      <c r="J992" s="200">
        <v>1757.9341899999999</v>
      </c>
    </row>
    <row r="993" spans="1:11" s="23" customFormat="1" ht="18" customHeight="1" x14ac:dyDescent="0.25">
      <c r="A993" s="74" t="s">
        <v>1066</v>
      </c>
      <c r="B993" s="66" t="s">
        <v>62</v>
      </c>
      <c r="C993" s="79">
        <f t="shared" si="64"/>
        <v>1475.5142499999999</v>
      </c>
      <c r="D993" s="79">
        <f t="shared" si="65"/>
        <v>128.89013</v>
      </c>
      <c r="E993" s="76">
        <v>128.89013</v>
      </c>
      <c r="F993" s="22">
        <v>0</v>
      </c>
      <c r="G993" s="90">
        <v>0</v>
      </c>
      <c r="H993" s="22">
        <v>0</v>
      </c>
      <c r="I993" s="81"/>
      <c r="J993" s="200">
        <v>1604.4043799999999</v>
      </c>
    </row>
    <row r="994" spans="1:11" s="23" customFormat="1" ht="18" customHeight="1" x14ac:dyDescent="0.25">
      <c r="A994" s="74" t="s">
        <v>3712</v>
      </c>
      <c r="B994" s="66" t="s">
        <v>62</v>
      </c>
      <c r="C994" s="79">
        <f t="shared" si="64"/>
        <v>601.97289000000001</v>
      </c>
      <c r="D994" s="79">
        <f t="shared" si="65"/>
        <v>89.18610000000001</v>
      </c>
      <c r="E994" s="76">
        <v>89.18610000000001</v>
      </c>
      <c r="F994" s="22">
        <v>0</v>
      </c>
      <c r="G994" s="90">
        <v>0</v>
      </c>
      <c r="H994" s="22">
        <v>0</v>
      </c>
      <c r="I994" s="81"/>
      <c r="J994" s="200">
        <v>691.15899000000002</v>
      </c>
      <c r="K994" s="196"/>
    </row>
    <row r="995" spans="1:11" s="23" customFormat="1" ht="18" customHeight="1" x14ac:dyDescent="0.25">
      <c r="A995" s="74" t="s">
        <v>3713</v>
      </c>
      <c r="B995" s="66" t="s">
        <v>62</v>
      </c>
      <c r="C995" s="79">
        <f t="shared" si="64"/>
        <v>1019.4724899999999</v>
      </c>
      <c r="D995" s="79">
        <f t="shared" si="65"/>
        <v>82.628899999999987</v>
      </c>
      <c r="E995" s="76">
        <v>82.628899999999987</v>
      </c>
      <c r="F995" s="22">
        <v>0</v>
      </c>
      <c r="G995" s="90">
        <v>0</v>
      </c>
      <c r="H995" s="22">
        <v>0</v>
      </c>
      <c r="I995" s="81"/>
      <c r="J995" s="200">
        <v>1102.1013899999998</v>
      </c>
      <c r="K995" s="196"/>
    </row>
    <row r="996" spans="1:11" s="23" customFormat="1" ht="18" customHeight="1" x14ac:dyDescent="0.25">
      <c r="A996" s="74" t="s">
        <v>3714</v>
      </c>
      <c r="B996" s="66" t="s">
        <v>62</v>
      </c>
      <c r="C996" s="79">
        <f t="shared" si="64"/>
        <v>428.50975</v>
      </c>
      <c r="D996" s="79">
        <f t="shared" si="65"/>
        <v>44.75855</v>
      </c>
      <c r="E996" s="76">
        <v>44.75855</v>
      </c>
      <c r="F996" s="22">
        <v>0</v>
      </c>
      <c r="G996" s="90">
        <v>0</v>
      </c>
      <c r="H996" s="22">
        <v>0</v>
      </c>
      <c r="I996" s="81"/>
      <c r="J996" s="200">
        <v>473.26830000000001</v>
      </c>
      <c r="K996" s="196"/>
    </row>
    <row r="997" spans="1:11" s="23" customFormat="1" ht="18" customHeight="1" x14ac:dyDescent="0.25">
      <c r="A997" s="74" t="s">
        <v>3715</v>
      </c>
      <c r="B997" s="66" t="s">
        <v>62</v>
      </c>
      <c r="C997" s="79">
        <f t="shared" si="64"/>
        <v>1013.2988099999999</v>
      </c>
      <c r="D997" s="79">
        <f t="shared" si="65"/>
        <v>79.452130000000011</v>
      </c>
      <c r="E997" s="76">
        <v>79.452130000000011</v>
      </c>
      <c r="F997" s="22">
        <v>0</v>
      </c>
      <c r="G997" s="90">
        <v>0</v>
      </c>
      <c r="H997" s="22">
        <v>0</v>
      </c>
      <c r="I997" s="81"/>
      <c r="J997" s="200">
        <v>1092.7509399999999</v>
      </c>
      <c r="K997" s="196"/>
    </row>
    <row r="998" spans="1:11" s="23" customFormat="1" ht="18" customHeight="1" x14ac:dyDescent="0.25">
      <c r="A998" s="74" t="s">
        <v>1067</v>
      </c>
      <c r="B998" s="66" t="s">
        <v>62</v>
      </c>
      <c r="C998" s="79">
        <f t="shared" si="64"/>
        <v>1537.9599599999999</v>
      </c>
      <c r="D998" s="79">
        <f t="shared" si="65"/>
        <v>132.83248999999998</v>
      </c>
      <c r="E998" s="76">
        <v>132.83248999999998</v>
      </c>
      <c r="F998" s="22">
        <v>0</v>
      </c>
      <c r="G998" s="90">
        <v>0</v>
      </c>
      <c r="H998" s="22">
        <v>0</v>
      </c>
      <c r="I998" s="81"/>
      <c r="J998" s="200">
        <v>1670.7924499999999</v>
      </c>
    </row>
    <row r="999" spans="1:11" s="23" customFormat="1" ht="18" customHeight="1" x14ac:dyDescent="0.25">
      <c r="A999" s="74" t="s">
        <v>1068</v>
      </c>
      <c r="B999" s="66" t="s">
        <v>62</v>
      </c>
      <c r="C999" s="79">
        <f t="shared" si="64"/>
        <v>640.00526000000002</v>
      </c>
      <c r="D999" s="79">
        <f t="shared" si="65"/>
        <v>95.906399999999991</v>
      </c>
      <c r="E999" s="76">
        <v>95.906399999999991</v>
      </c>
      <c r="F999" s="22">
        <v>0</v>
      </c>
      <c r="G999" s="90">
        <v>0</v>
      </c>
      <c r="H999" s="22">
        <v>0</v>
      </c>
      <c r="I999" s="81"/>
      <c r="J999" s="200">
        <v>735.91165999999998</v>
      </c>
    </row>
    <row r="1000" spans="1:11" s="23" customFormat="1" ht="18" customHeight="1" x14ac:dyDescent="0.25">
      <c r="A1000" s="74" t="s">
        <v>3716</v>
      </c>
      <c r="B1000" s="66" t="s">
        <v>62</v>
      </c>
      <c r="C1000" s="79">
        <f t="shared" si="64"/>
        <v>1221.2211699999998</v>
      </c>
      <c r="D1000" s="79">
        <f t="shared" si="65"/>
        <v>40.233849999999997</v>
      </c>
      <c r="E1000" s="76">
        <v>40.233849999999997</v>
      </c>
      <c r="F1000" s="22">
        <v>0</v>
      </c>
      <c r="G1000" s="90">
        <v>0</v>
      </c>
      <c r="H1000" s="22">
        <v>0</v>
      </c>
      <c r="I1000" s="81">
        <f>461.84+342.3</f>
        <v>804.14</v>
      </c>
      <c r="J1000" s="200">
        <v>457.31502</v>
      </c>
    </row>
    <row r="1001" spans="1:11" s="23" customFormat="1" ht="18" customHeight="1" x14ac:dyDescent="0.25">
      <c r="A1001" s="74" t="s">
        <v>1069</v>
      </c>
      <c r="B1001" s="66" t="s">
        <v>62</v>
      </c>
      <c r="C1001" s="79">
        <f t="shared" si="64"/>
        <v>2162.3022900000001</v>
      </c>
      <c r="D1001" s="79">
        <f t="shared" si="65"/>
        <v>198.84087</v>
      </c>
      <c r="E1001" s="76">
        <v>198.84087</v>
      </c>
      <c r="F1001" s="22">
        <v>0</v>
      </c>
      <c r="G1001" s="90">
        <v>0</v>
      </c>
      <c r="H1001" s="22">
        <v>0</v>
      </c>
      <c r="I1001" s="81"/>
      <c r="J1001" s="200">
        <v>2361.1431600000001</v>
      </c>
    </row>
    <row r="1002" spans="1:11" s="23" customFormat="1" ht="18" customHeight="1" x14ac:dyDescent="0.25">
      <c r="A1002" s="74" t="s">
        <v>3717</v>
      </c>
      <c r="B1002" s="66" t="s">
        <v>62</v>
      </c>
      <c r="C1002" s="79">
        <f t="shared" si="64"/>
        <v>353.63946999999996</v>
      </c>
      <c r="D1002" s="79">
        <f t="shared" si="65"/>
        <v>52.346800000000002</v>
      </c>
      <c r="E1002" s="76">
        <v>52.346800000000002</v>
      </c>
      <c r="F1002" s="22">
        <v>0</v>
      </c>
      <c r="G1002" s="90">
        <v>0</v>
      </c>
      <c r="H1002" s="22">
        <v>0</v>
      </c>
      <c r="I1002" s="81"/>
      <c r="J1002" s="200">
        <v>405.98626999999999</v>
      </c>
    </row>
    <row r="1003" spans="1:11" s="23" customFormat="1" ht="18" customHeight="1" x14ac:dyDescent="0.25">
      <c r="A1003" s="74" t="s">
        <v>1070</v>
      </c>
      <c r="B1003" s="66" t="s">
        <v>62</v>
      </c>
      <c r="C1003" s="79">
        <f t="shared" si="64"/>
        <v>8.0073500000000006</v>
      </c>
      <c r="D1003" s="79">
        <f t="shared" si="65"/>
        <v>3.9526500000000002</v>
      </c>
      <c r="E1003" s="76">
        <v>3.9526500000000002</v>
      </c>
      <c r="F1003" s="22">
        <v>0</v>
      </c>
      <c r="G1003" s="90">
        <v>0</v>
      </c>
      <c r="H1003" s="22">
        <v>0</v>
      </c>
      <c r="I1003" s="81"/>
      <c r="J1003" s="200">
        <v>11.96</v>
      </c>
    </row>
    <row r="1004" spans="1:11" s="23" customFormat="1" ht="18" customHeight="1" x14ac:dyDescent="0.25">
      <c r="A1004" s="74" t="s">
        <v>3718</v>
      </c>
      <c r="B1004" s="66" t="s">
        <v>62</v>
      </c>
      <c r="C1004" s="79">
        <f t="shared" si="64"/>
        <v>2113.6396199999999</v>
      </c>
      <c r="D1004" s="79">
        <f t="shared" si="65"/>
        <v>130.23150999999999</v>
      </c>
      <c r="E1004" s="76">
        <v>130.23150999999999</v>
      </c>
      <c r="F1004" s="22">
        <v>0</v>
      </c>
      <c r="G1004" s="90">
        <v>0</v>
      </c>
      <c r="H1004" s="22">
        <v>0</v>
      </c>
      <c r="I1004" s="81"/>
      <c r="J1004" s="200">
        <v>2243.87113</v>
      </c>
    </row>
    <row r="1005" spans="1:11" s="23" customFormat="1" ht="18" customHeight="1" x14ac:dyDescent="0.25">
      <c r="A1005" s="74" t="s">
        <v>3719</v>
      </c>
      <c r="B1005" s="66" t="s">
        <v>62</v>
      </c>
      <c r="C1005" s="79">
        <f t="shared" si="64"/>
        <v>626.65577999999994</v>
      </c>
      <c r="D1005" s="79">
        <f t="shared" si="65"/>
        <v>224.6036</v>
      </c>
      <c r="E1005" s="76">
        <v>224.6036</v>
      </c>
      <c r="F1005" s="22">
        <v>0</v>
      </c>
      <c r="G1005" s="90">
        <v>0</v>
      </c>
      <c r="H1005" s="22">
        <v>0</v>
      </c>
      <c r="I1005" s="81"/>
      <c r="J1005" s="200">
        <v>851.25937999999996</v>
      </c>
    </row>
    <row r="1006" spans="1:11" s="23" customFormat="1" ht="18" customHeight="1" x14ac:dyDescent="0.25">
      <c r="A1006" s="74" t="s">
        <v>3720</v>
      </c>
      <c r="B1006" s="66" t="s">
        <v>62</v>
      </c>
      <c r="C1006" s="79">
        <f t="shared" si="64"/>
        <v>488.67145999999997</v>
      </c>
      <c r="D1006" s="79">
        <f t="shared" si="65"/>
        <v>288.28987999999998</v>
      </c>
      <c r="E1006" s="76">
        <v>288.28987999999998</v>
      </c>
      <c r="F1006" s="22">
        <v>0</v>
      </c>
      <c r="G1006" s="90">
        <v>0</v>
      </c>
      <c r="H1006" s="22">
        <v>0</v>
      </c>
      <c r="I1006" s="81"/>
      <c r="J1006" s="200">
        <v>776.96133999999995</v>
      </c>
    </row>
    <row r="1007" spans="1:11" s="23" customFormat="1" ht="18" customHeight="1" x14ac:dyDescent="0.25">
      <c r="A1007" s="74" t="s">
        <v>3721</v>
      </c>
      <c r="B1007" s="66" t="s">
        <v>62</v>
      </c>
      <c r="C1007" s="79">
        <f t="shared" si="64"/>
        <v>1801.5152400000002</v>
      </c>
      <c r="D1007" s="79">
        <f t="shared" si="65"/>
        <v>112.5394</v>
      </c>
      <c r="E1007" s="76">
        <v>112.5394</v>
      </c>
      <c r="F1007" s="22">
        <v>0</v>
      </c>
      <c r="G1007" s="90">
        <v>0</v>
      </c>
      <c r="H1007" s="22">
        <v>0</v>
      </c>
      <c r="I1007" s="81"/>
      <c r="J1007" s="200">
        <v>1914.0546400000001</v>
      </c>
    </row>
    <row r="1008" spans="1:11" s="23" customFormat="1" ht="18" customHeight="1" x14ac:dyDescent="0.25">
      <c r="A1008" s="74" t="s">
        <v>1071</v>
      </c>
      <c r="B1008" s="66" t="s">
        <v>62</v>
      </c>
      <c r="C1008" s="79">
        <f t="shared" si="64"/>
        <v>79.7898</v>
      </c>
      <c r="D1008" s="79">
        <f t="shared" si="65"/>
        <v>3.6523499999999998</v>
      </c>
      <c r="E1008" s="76">
        <v>3.6523499999999998</v>
      </c>
      <c r="F1008" s="22">
        <v>0</v>
      </c>
      <c r="G1008" s="90">
        <v>0</v>
      </c>
      <c r="H1008" s="22">
        <v>0</v>
      </c>
      <c r="I1008" s="81"/>
      <c r="J1008" s="200">
        <v>83.442149999999998</v>
      </c>
    </row>
    <row r="1009" spans="1:10" s="23" customFormat="1" ht="18" customHeight="1" x14ac:dyDescent="0.25">
      <c r="A1009" s="74" t="s">
        <v>1072</v>
      </c>
      <c r="B1009" s="66" t="s">
        <v>62</v>
      </c>
      <c r="C1009" s="79">
        <f t="shared" si="64"/>
        <v>10.3096</v>
      </c>
      <c r="D1009" s="79">
        <f t="shared" si="65"/>
        <v>0</v>
      </c>
      <c r="E1009" s="76">
        <v>0</v>
      </c>
      <c r="F1009" s="22">
        <v>0</v>
      </c>
      <c r="G1009" s="90">
        <v>0</v>
      </c>
      <c r="H1009" s="22">
        <v>0</v>
      </c>
      <c r="I1009" s="81"/>
      <c r="J1009" s="200">
        <v>10.3096</v>
      </c>
    </row>
    <row r="1010" spans="1:10" s="23" customFormat="1" ht="18" customHeight="1" x14ac:dyDescent="0.25">
      <c r="A1010" s="74" t="s">
        <v>1073</v>
      </c>
      <c r="B1010" s="66" t="s">
        <v>62</v>
      </c>
      <c r="C1010" s="79">
        <f t="shared" si="64"/>
        <v>387.56815</v>
      </c>
      <c r="D1010" s="79">
        <f t="shared" si="65"/>
        <v>21.049099999999999</v>
      </c>
      <c r="E1010" s="76">
        <v>21.049099999999999</v>
      </c>
      <c r="F1010" s="22">
        <v>0</v>
      </c>
      <c r="G1010" s="90">
        <v>0</v>
      </c>
      <c r="H1010" s="22">
        <v>0</v>
      </c>
      <c r="I1010" s="81"/>
      <c r="J1010" s="200">
        <v>408.61725000000001</v>
      </c>
    </row>
    <row r="1011" spans="1:10" s="23" customFormat="1" ht="18" customHeight="1" x14ac:dyDescent="0.25">
      <c r="A1011" s="74" t="s">
        <v>1074</v>
      </c>
      <c r="B1011" s="66" t="s">
        <v>62</v>
      </c>
      <c r="C1011" s="79">
        <f t="shared" si="64"/>
        <v>49.716800000000006</v>
      </c>
      <c r="D1011" s="79">
        <f t="shared" si="65"/>
        <v>2.6058499999999998</v>
      </c>
      <c r="E1011" s="76">
        <v>2.6058499999999998</v>
      </c>
      <c r="F1011" s="22">
        <v>0</v>
      </c>
      <c r="G1011" s="90">
        <v>0</v>
      </c>
      <c r="H1011" s="22">
        <v>0</v>
      </c>
      <c r="I1011" s="81"/>
      <c r="J1011" s="200">
        <v>52.322650000000003</v>
      </c>
    </row>
    <row r="1012" spans="1:10" s="23" customFormat="1" ht="18" customHeight="1" x14ac:dyDescent="0.25">
      <c r="A1012" s="74" t="s">
        <v>1075</v>
      </c>
      <c r="B1012" s="66" t="s">
        <v>62</v>
      </c>
      <c r="C1012" s="79">
        <f t="shared" si="64"/>
        <v>1439.4498699999999</v>
      </c>
      <c r="D1012" s="79">
        <f t="shared" si="65"/>
        <v>72.192050000000009</v>
      </c>
      <c r="E1012" s="76">
        <v>72.192050000000009</v>
      </c>
      <c r="F1012" s="22">
        <v>0</v>
      </c>
      <c r="G1012" s="90">
        <v>0</v>
      </c>
      <c r="H1012" s="22">
        <v>0</v>
      </c>
      <c r="I1012" s="81">
        <f>386.02+1032.48</f>
        <v>1418.5</v>
      </c>
      <c r="J1012" s="200">
        <f>1511.64192-I1012</f>
        <v>93.141920000000027</v>
      </c>
    </row>
    <row r="1013" spans="1:10" s="23" customFormat="1" ht="18" customHeight="1" x14ac:dyDescent="0.25">
      <c r="A1013" s="74" t="s">
        <v>3722</v>
      </c>
      <c r="B1013" s="66" t="s">
        <v>62</v>
      </c>
      <c r="C1013" s="79">
        <f t="shared" si="64"/>
        <v>836.07355000000007</v>
      </c>
      <c r="D1013" s="79">
        <f t="shared" si="65"/>
        <v>86.485520000000008</v>
      </c>
      <c r="E1013" s="76">
        <v>86.485520000000008</v>
      </c>
      <c r="F1013" s="22">
        <v>0</v>
      </c>
      <c r="G1013" s="90">
        <v>0</v>
      </c>
      <c r="H1013" s="22">
        <v>0</v>
      </c>
      <c r="I1013" s="81"/>
      <c r="J1013" s="200">
        <v>922.55907000000002</v>
      </c>
    </row>
    <row r="1014" spans="1:10" s="23" customFormat="1" ht="18" customHeight="1" x14ac:dyDescent="0.25">
      <c r="A1014" s="74" t="s">
        <v>1076</v>
      </c>
      <c r="B1014" s="66" t="s">
        <v>62</v>
      </c>
      <c r="C1014" s="79">
        <f t="shared" si="64"/>
        <v>2027.8738199999996</v>
      </c>
      <c r="D1014" s="79">
        <f t="shared" si="65"/>
        <v>104.16225</v>
      </c>
      <c r="E1014" s="76">
        <v>104.16225</v>
      </c>
      <c r="F1014" s="22">
        <v>0</v>
      </c>
      <c r="G1014" s="90">
        <v>0</v>
      </c>
      <c r="H1014" s="22">
        <v>0</v>
      </c>
      <c r="I1014" s="81"/>
      <c r="J1014" s="200">
        <v>2132.0360699999997</v>
      </c>
    </row>
    <row r="1015" spans="1:10" s="23" customFormat="1" ht="18" customHeight="1" x14ac:dyDescent="0.25">
      <c r="A1015" s="74" t="s">
        <v>3723</v>
      </c>
      <c r="B1015" s="66" t="s">
        <v>62</v>
      </c>
      <c r="C1015" s="79">
        <f t="shared" si="64"/>
        <v>476.64864</v>
      </c>
      <c r="D1015" s="79">
        <f t="shared" si="65"/>
        <v>98.536799999999999</v>
      </c>
      <c r="E1015" s="76">
        <v>98.536799999999999</v>
      </c>
      <c r="F1015" s="22">
        <v>0</v>
      </c>
      <c r="G1015" s="90">
        <v>0</v>
      </c>
      <c r="H1015" s="22">
        <v>0</v>
      </c>
      <c r="I1015" s="81"/>
      <c r="J1015" s="200">
        <v>575.18543999999997</v>
      </c>
    </row>
    <row r="1016" spans="1:10" s="23" customFormat="1" ht="18" customHeight="1" x14ac:dyDescent="0.25">
      <c r="A1016" s="74" t="s">
        <v>1077</v>
      </c>
      <c r="B1016" s="66" t="s">
        <v>62</v>
      </c>
      <c r="C1016" s="79">
        <f t="shared" si="64"/>
        <v>38.87379</v>
      </c>
      <c r="D1016" s="79">
        <f t="shared" ref="D1016:D1047" si="66">E1016</f>
        <v>2.7810000000000001</v>
      </c>
      <c r="E1016" s="76">
        <v>2.7810000000000001</v>
      </c>
      <c r="F1016" s="22">
        <v>0</v>
      </c>
      <c r="G1016" s="90">
        <v>0</v>
      </c>
      <c r="H1016" s="22">
        <v>0</v>
      </c>
      <c r="I1016" s="81"/>
      <c r="J1016" s="200">
        <v>41.654789999999998</v>
      </c>
    </row>
    <row r="1017" spans="1:10" s="23" customFormat="1" ht="18" customHeight="1" x14ac:dyDescent="0.25">
      <c r="A1017" s="74" t="s">
        <v>1078</v>
      </c>
      <c r="B1017" s="66" t="s">
        <v>62</v>
      </c>
      <c r="C1017" s="79">
        <f t="shared" si="64"/>
        <v>73.867599999999996</v>
      </c>
      <c r="D1017" s="79">
        <f t="shared" si="66"/>
        <v>3.1960500000000001</v>
      </c>
      <c r="E1017" s="76">
        <v>3.1960500000000001</v>
      </c>
      <c r="F1017" s="22">
        <v>0</v>
      </c>
      <c r="G1017" s="90">
        <v>0</v>
      </c>
      <c r="H1017" s="22">
        <v>0</v>
      </c>
      <c r="I1017" s="81"/>
      <c r="J1017" s="200">
        <v>77.063649999999996</v>
      </c>
    </row>
    <row r="1018" spans="1:10" s="23" customFormat="1" ht="18" customHeight="1" x14ac:dyDescent="0.25">
      <c r="A1018" s="74" t="s">
        <v>1079</v>
      </c>
      <c r="B1018" s="66" t="s">
        <v>62</v>
      </c>
      <c r="C1018" s="79">
        <f t="shared" si="64"/>
        <v>207.99039999999999</v>
      </c>
      <c r="D1018" s="79">
        <f t="shared" si="66"/>
        <v>9.2464999999999993</v>
      </c>
      <c r="E1018" s="76">
        <v>9.2464999999999993</v>
      </c>
      <c r="F1018" s="22">
        <v>0</v>
      </c>
      <c r="G1018" s="90">
        <v>0</v>
      </c>
      <c r="H1018" s="22">
        <v>0</v>
      </c>
      <c r="I1018" s="81"/>
      <c r="J1018" s="200">
        <v>217.23689999999999</v>
      </c>
    </row>
    <row r="1019" spans="1:10" s="23" customFormat="1" ht="18" customHeight="1" x14ac:dyDescent="0.25">
      <c r="A1019" s="74" t="s">
        <v>1080</v>
      </c>
      <c r="B1019" s="66" t="s">
        <v>62</v>
      </c>
      <c r="C1019" s="79">
        <f t="shared" si="64"/>
        <v>185.24855999999997</v>
      </c>
      <c r="D1019" s="79">
        <f t="shared" si="66"/>
        <v>23.511050000000001</v>
      </c>
      <c r="E1019" s="76">
        <v>23.511050000000001</v>
      </c>
      <c r="F1019" s="22">
        <v>0</v>
      </c>
      <c r="G1019" s="90">
        <v>0</v>
      </c>
      <c r="H1019" s="22">
        <v>0</v>
      </c>
      <c r="I1019" s="81"/>
      <c r="J1019" s="200">
        <v>208.75960999999998</v>
      </c>
    </row>
    <row r="1020" spans="1:10" s="23" customFormat="1" ht="18" customHeight="1" x14ac:dyDescent="0.25">
      <c r="A1020" s="74" t="s">
        <v>1081</v>
      </c>
      <c r="B1020" s="66" t="s">
        <v>62</v>
      </c>
      <c r="C1020" s="79">
        <f t="shared" si="64"/>
        <v>112.09049999999999</v>
      </c>
      <c r="D1020" s="79">
        <f t="shared" si="66"/>
        <v>5.5545499999999999</v>
      </c>
      <c r="E1020" s="76">
        <v>5.5545499999999999</v>
      </c>
      <c r="F1020" s="22">
        <v>0</v>
      </c>
      <c r="G1020" s="90">
        <v>0</v>
      </c>
      <c r="H1020" s="22">
        <v>0</v>
      </c>
      <c r="I1020" s="81"/>
      <c r="J1020" s="200">
        <v>117.64505</v>
      </c>
    </row>
    <row r="1021" spans="1:10" s="23" customFormat="1" ht="18" customHeight="1" x14ac:dyDescent="0.25">
      <c r="A1021" s="74" t="s">
        <v>1082</v>
      </c>
      <c r="B1021" s="66" t="s">
        <v>62</v>
      </c>
      <c r="C1021" s="79">
        <f t="shared" si="64"/>
        <v>36.869660000000003</v>
      </c>
      <c r="D1021" s="79">
        <f t="shared" si="66"/>
        <v>1.94675</v>
      </c>
      <c r="E1021" s="76">
        <v>1.94675</v>
      </c>
      <c r="F1021" s="22">
        <v>0</v>
      </c>
      <c r="G1021" s="90">
        <v>0</v>
      </c>
      <c r="H1021" s="22">
        <v>0</v>
      </c>
      <c r="I1021" s="81"/>
      <c r="J1021" s="200">
        <v>38.816410000000005</v>
      </c>
    </row>
    <row r="1022" spans="1:10" s="23" customFormat="1" ht="18" customHeight="1" x14ac:dyDescent="0.25">
      <c r="A1022" s="74" t="s">
        <v>1083</v>
      </c>
      <c r="B1022" s="66" t="s">
        <v>62</v>
      </c>
      <c r="C1022" s="79">
        <f t="shared" si="64"/>
        <v>85.978999999999999</v>
      </c>
      <c r="D1022" s="79">
        <f t="shared" si="66"/>
        <v>6.26145</v>
      </c>
      <c r="E1022" s="76">
        <v>6.26145</v>
      </c>
      <c r="F1022" s="22">
        <v>0</v>
      </c>
      <c r="G1022" s="90">
        <v>0</v>
      </c>
      <c r="H1022" s="22">
        <v>0</v>
      </c>
      <c r="I1022" s="81"/>
      <c r="J1022" s="200">
        <v>92.240449999999996</v>
      </c>
    </row>
    <row r="1023" spans="1:10" s="23" customFormat="1" ht="18" customHeight="1" x14ac:dyDescent="0.25">
      <c r="A1023" s="74" t="s">
        <v>3724</v>
      </c>
      <c r="B1023" s="66" t="s">
        <v>62</v>
      </c>
      <c r="C1023" s="79">
        <f t="shared" si="64"/>
        <v>1711.4348799999998</v>
      </c>
      <c r="D1023" s="79">
        <f t="shared" si="66"/>
        <v>66.133960000000002</v>
      </c>
      <c r="E1023" s="76">
        <v>66.133960000000002</v>
      </c>
      <c r="F1023" s="22">
        <v>0</v>
      </c>
      <c r="G1023" s="90">
        <v>0</v>
      </c>
      <c r="H1023" s="22">
        <v>0</v>
      </c>
      <c r="I1023" s="81"/>
      <c r="J1023" s="200">
        <v>1777.5688399999999</v>
      </c>
    </row>
    <row r="1024" spans="1:10" s="23" customFormat="1" ht="18" customHeight="1" x14ac:dyDescent="0.25">
      <c r="A1024" s="74" t="s">
        <v>3725</v>
      </c>
      <c r="B1024" s="66" t="s">
        <v>62</v>
      </c>
      <c r="C1024" s="79">
        <f t="shared" si="64"/>
        <v>955.54048999999998</v>
      </c>
      <c r="D1024" s="79">
        <f t="shared" si="66"/>
        <v>30.178000000000001</v>
      </c>
      <c r="E1024" s="76">
        <v>30.178000000000001</v>
      </c>
      <c r="F1024" s="22">
        <v>0</v>
      </c>
      <c r="G1024" s="90">
        <v>0</v>
      </c>
      <c r="H1024" s="22">
        <v>0</v>
      </c>
      <c r="I1024" s="81"/>
      <c r="J1024" s="200">
        <v>985.71848999999997</v>
      </c>
    </row>
    <row r="1025" spans="1:10" s="23" customFormat="1" ht="18" customHeight="1" x14ac:dyDescent="0.25">
      <c r="A1025" s="74" t="s">
        <v>1084</v>
      </c>
      <c r="B1025" s="66" t="s">
        <v>62</v>
      </c>
      <c r="C1025" s="79">
        <f t="shared" si="64"/>
        <v>1313.443</v>
      </c>
      <c r="D1025" s="79">
        <f t="shared" si="66"/>
        <v>59.838900000000002</v>
      </c>
      <c r="E1025" s="76">
        <v>59.838900000000002</v>
      </c>
      <c r="F1025" s="22">
        <v>0</v>
      </c>
      <c r="G1025" s="90">
        <v>0</v>
      </c>
      <c r="H1025" s="22">
        <v>0</v>
      </c>
      <c r="I1025" s="81"/>
      <c r="J1025" s="200">
        <v>1373.2819</v>
      </c>
    </row>
    <row r="1026" spans="1:10" s="23" customFormat="1" ht="18" customHeight="1" x14ac:dyDescent="0.25">
      <c r="A1026" s="74" t="s">
        <v>3726</v>
      </c>
      <c r="B1026" s="66" t="s">
        <v>62</v>
      </c>
      <c r="C1026" s="79">
        <f t="shared" si="64"/>
        <v>1044.3140099999998</v>
      </c>
      <c r="D1026" s="79">
        <f t="shared" si="66"/>
        <v>50.076610000000002</v>
      </c>
      <c r="E1026" s="76">
        <v>50.076610000000002</v>
      </c>
      <c r="F1026" s="22">
        <v>0</v>
      </c>
      <c r="G1026" s="90">
        <v>0</v>
      </c>
      <c r="H1026" s="22">
        <v>0</v>
      </c>
      <c r="I1026" s="81"/>
      <c r="J1026" s="200">
        <v>1094.3906199999999</v>
      </c>
    </row>
    <row r="1027" spans="1:10" s="23" customFormat="1" ht="18" customHeight="1" x14ac:dyDescent="0.25">
      <c r="A1027" s="74" t="s">
        <v>3727</v>
      </c>
      <c r="B1027" s="66" t="s">
        <v>62</v>
      </c>
      <c r="C1027" s="79">
        <f t="shared" si="64"/>
        <v>1524.58285</v>
      </c>
      <c r="D1027" s="79">
        <f t="shared" si="66"/>
        <v>87.472189999999998</v>
      </c>
      <c r="E1027" s="76">
        <v>87.472189999999998</v>
      </c>
      <c r="F1027" s="22">
        <v>0</v>
      </c>
      <c r="G1027" s="90">
        <v>0</v>
      </c>
      <c r="H1027" s="22">
        <v>0</v>
      </c>
      <c r="I1027" s="81"/>
      <c r="J1027" s="200">
        <v>1612.05504</v>
      </c>
    </row>
    <row r="1028" spans="1:10" s="23" customFormat="1" ht="18" customHeight="1" x14ac:dyDescent="0.25">
      <c r="A1028" s="74" t="s">
        <v>3728</v>
      </c>
      <c r="B1028" s="66" t="s">
        <v>62</v>
      </c>
      <c r="C1028" s="79">
        <f t="shared" si="64"/>
        <v>1594.7177300000001</v>
      </c>
      <c r="D1028" s="79">
        <f t="shared" si="66"/>
        <v>81.165199999999999</v>
      </c>
      <c r="E1028" s="76">
        <v>81.165199999999999</v>
      </c>
      <c r="F1028" s="22">
        <v>0</v>
      </c>
      <c r="G1028" s="90">
        <v>0</v>
      </c>
      <c r="H1028" s="22">
        <v>0</v>
      </c>
      <c r="I1028" s="81"/>
      <c r="J1028" s="200">
        <v>1675.88293</v>
      </c>
    </row>
    <row r="1029" spans="1:10" s="23" customFormat="1" ht="18" customHeight="1" x14ac:dyDescent="0.25">
      <c r="A1029" s="74" t="s">
        <v>1086</v>
      </c>
      <c r="B1029" s="66" t="s">
        <v>62</v>
      </c>
      <c r="C1029" s="79">
        <f t="shared" si="64"/>
        <v>607.35293999999999</v>
      </c>
      <c r="D1029" s="79">
        <f t="shared" si="66"/>
        <v>44.775059999999996</v>
      </c>
      <c r="E1029" s="76">
        <v>44.775059999999996</v>
      </c>
      <c r="F1029" s="22">
        <v>0</v>
      </c>
      <c r="G1029" s="90">
        <v>0</v>
      </c>
      <c r="H1029" s="22">
        <v>0</v>
      </c>
      <c r="I1029" s="81"/>
      <c r="J1029" s="200">
        <v>652.12800000000004</v>
      </c>
    </row>
    <row r="1030" spans="1:10" s="23" customFormat="1" ht="18" customHeight="1" x14ac:dyDescent="0.25">
      <c r="A1030" s="74" t="s">
        <v>1087</v>
      </c>
      <c r="B1030" s="66" t="s">
        <v>62</v>
      </c>
      <c r="C1030" s="79">
        <f t="shared" si="64"/>
        <v>751.74128999999994</v>
      </c>
      <c r="D1030" s="79">
        <f t="shared" si="66"/>
        <v>83.166300000000007</v>
      </c>
      <c r="E1030" s="76">
        <v>83.166300000000007</v>
      </c>
      <c r="F1030" s="22">
        <v>0</v>
      </c>
      <c r="G1030" s="90">
        <v>0</v>
      </c>
      <c r="H1030" s="22">
        <v>0</v>
      </c>
      <c r="I1030" s="81"/>
      <c r="J1030" s="200">
        <v>834.90758999999991</v>
      </c>
    </row>
    <row r="1031" spans="1:10" s="23" customFormat="1" ht="18" customHeight="1" x14ac:dyDescent="0.25">
      <c r="A1031" s="74" t="s">
        <v>1089</v>
      </c>
      <c r="B1031" s="66" t="s">
        <v>62</v>
      </c>
      <c r="C1031" s="79">
        <f t="shared" ref="C1031:C1092" si="67">J1031+I1031-E1031</f>
        <v>209.34114000000002</v>
      </c>
      <c r="D1031" s="79">
        <f t="shared" si="66"/>
        <v>10.0733</v>
      </c>
      <c r="E1031" s="76">
        <v>10.0733</v>
      </c>
      <c r="F1031" s="22">
        <v>0</v>
      </c>
      <c r="G1031" s="90">
        <v>0</v>
      </c>
      <c r="H1031" s="22">
        <v>0</v>
      </c>
      <c r="I1031" s="81"/>
      <c r="J1031" s="200">
        <v>219.41444000000001</v>
      </c>
    </row>
    <row r="1032" spans="1:10" s="23" customFormat="1" ht="18" customHeight="1" x14ac:dyDescent="0.25">
      <c r="A1032" s="74" t="s">
        <v>1090</v>
      </c>
      <c r="B1032" s="66" t="s">
        <v>62</v>
      </c>
      <c r="C1032" s="79">
        <f t="shared" si="67"/>
        <v>238.25984</v>
      </c>
      <c r="D1032" s="79">
        <f t="shared" si="66"/>
        <v>9.5852000000000004</v>
      </c>
      <c r="E1032" s="76">
        <v>9.5852000000000004</v>
      </c>
      <c r="F1032" s="22">
        <v>0</v>
      </c>
      <c r="G1032" s="90">
        <v>0</v>
      </c>
      <c r="H1032" s="22">
        <v>0</v>
      </c>
      <c r="I1032" s="81"/>
      <c r="J1032" s="200">
        <v>247.84504000000001</v>
      </c>
    </row>
    <row r="1033" spans="1:10" s="23" customFormat="1" ht="18" customHeight="1" x14ac:dyDescent="0.25">
      <c r="A1033" s="74" t="s">
        <v>1091</v>
      </c>
      <c r="B1033" s="66" t="s">
        <v>62</v>
      </c>
      <c r="C1033" s="79">
        <f t="shared" si="67"/>
        <v>227.64377999999999</v>
      </c>
      <c r="D1033" s="79">
        <f t="shared" si="66"/>
        <v>9.5002000000000013</v>
      </c>
      <c r="E1033" s="76">
        <v>9.5002000000000013</v>
      </c>
      <c r="F1033" s="22">
        <v>0</v>
      </c>
      <c r="G1033" s="90">
        <v>0</v>
      </c>
      <c r="H1033" s="22">
        <v>0</v>
      </c>
      <c r="I1033" s="81"/>
      <c r="J1033" s="200">
        <v>237.14398</v>
      </c>
    </row>
    <row r="1034" spans="1:10" s="23" customFormat="1" ht="18" customHeight="1" x14ac:dyDescent="0.25">
      <c r="A1034" s="74" t="s">
        <v>1092</v>
      </c>
      <c r="B1034" s="66" t="s">
        <v>62</v>
      </c>
      <c r="C1034" s="79">
        <f t="shared" si="67"/>
        <v>172.39634999999998</v>
      </c>
      <c r="D1034" s="79">
        <f t="shared" si="66"/>
        <v>7.1544999999999996</v>
      </c>
      <c r="E1034" s="76">
        <v>7.1544999999999996</v>
      </c>
      <c r="F1034" s="22">
        <v>0</v>
      </c>
      <c r="G1034" s="90">
        <v>0</v>
      </c>
      <c r="H1034" s="22">
        <v>0</v>
      </c>
      <c r="I1034" s="81"/>
      <c r="J1034" s="200">
        <v>179.55085</v>
      </c>
    </row>
    <row r="1035" spans="1:10" s="23" customFormat="1" ht="18" customHeight="1" x14ac:dyDescent="0.25">
      <c r="A1035" s="74" t="s">
        <v>1093</v>
      </c>
      <c r="B1035" s="66" t="s">
        <v>62</v>
      </c>
      <c r="C1035" s="79">
        <f t="shared" si="67"/>
        <v>183.09184999999999</v>
      </c>
      <c r="D1035" s="79">
        <f t="shared" si="66"/>
        <v>8.0482999999999993</v>
      </c>
      <c r="E1035" s="76">
        <v>8.0482999999999993</v>
      </c>
      <c r="F1035" s="22">
        <v>0</v>
      </c>
      <c r="G1035" s="90">
        <v>0</v>
      </c>
      <c r="H1035" s="22">
        <v>0</v>
      </c>
      <c r="I1035" s="81"/>
      <c r="J1035" s="200">
        <v>191.14015000000001</v>
      </c>
    </row>
    <row r="1036" spans="1:10" s="23" customFormat="1" ht="18" customHeight="1" x14ac:dyDescent="0.25">
      <c r="A1036" s="74" t="s">
        <v>1094</v>
      </c>
      <c r="B1036" s="66" t="s">
        <v>62</v>
      </c>
      <c r="C1036" s="79">
        <f t="shared" si="67"/>
        <v>217.55577</v>
      </c>
      <c r="D1036" s="79">
        <f t="shared" si="66"/>
        <v>13.385</v>
      </c>
      <c r="E1036" s="76">
        <v>13.385</v>
      </c>
      <c r="F1036" s="22">
        <v>0</v>
      </c>
      <c r="G1036" s="90">
        <v>0</v>
      </c>
      <c r="H1036" s="22">
        <v>0</v>
      </c>
      <c r="I1036" s="81"/>
      <c r="J1036" s="200">
        <v>230.94076999999999</v>
      </c>
    </row>
    <row r="1037" spans="1:10" s="23" customFormat="1" ht="18" customHeight="1" x14ac:dyDescent="0.25">
      <c r="A1037" s="74" t="s">
        <v>1095</v>
      </c>
      <c r="B1037" s="66" t="s">
        <v>62</v>
      </c>
      <c r="C1037" s="79">
        <f t="shared" si="67"/>
        <v>464.58150999999998</v>
      </c>
      <c r="D1037" s="79">
        <f t="shared" si="66"/>
        <v>20.174849999999999</v>
      </c>
      <c r="E1037" s="76">
        <v>20.174849999999999</v>
      </c>
      <c r="F1037" s="22">
        <v>0</v>
      </c>
      <c r="G1037" s="90">
        <v>0</v>
      </c>
      <c r="H1037" s="22">
        <v>0</v>
      </c>
      <c r="I1037" s="81"/>
      <c r="J1037" s="200">
        <v>484.75635999999997</v>
      </c>
    </row>
    <row r="1038" spans="1:10" s="23" customFormat="1" ht="18" customHeight="1" x14ac:dyDescent="0.25">
      <c r="A1038" s="74" t="s">
        <v>1096</v>
      </c>
      <c r="B1038" s="66" t="s">
        <v>62</v>
      </c>
      <c r="C1038" s="79">
        <f t="shared" si="67"/>
        <v>214.2176</v>
      </c>
      <c r="D1038" s="79">
        <f t="shared" si="66"/>
        <v>17.229050000000001</v>
      </c>
      <c r="E1038" s="76">
        <v>17.229050000000001</v>
      </c>
      <c r="F1038" s="22">
        <v>0</v>
      </c>
      <c r="G1038" s="90">
        <v>0</v>
      </c>
      <c r="H1038" s="22">
        <v>0</v>
      </c>
      <c r="I1038" s="81"/>
      <c r="J1038" s="200">
        <v>231.44665000000001</v>
      </c>
    </row>
    <row r="1039" spans="1:10" s="23" customFormat="1" ht="18" customHeight="1" x14ac:dyDescent="0.25">
      <c r="A1039" s="74" t="s">
        <v>1097</v>
      </c>
      <c r="B1039" s="66" t="s">
        <v>62</v>
      </c>
      <c r="C1039" s="79">
        <f t="shared" si="67"/>
        <v>192.79315999999997</v>
      </c>
      <c r="D1039" s="79">
        <f t="shared" si="66"/>
        <v>7.8764500000000002</v>
      </c>
      <c r="E1039" s="76">
        <v>7.8764500000000002</v>
      </c>
      <c r="F1039" s="22">
        <v>0</v>
      </c>
      <c r="G1039" s="90">
        <v>0</v>
      </c>
      <c r="H1039" s="22">
        <v>0</v>
      </c>
      <c r="I1039" s="81"/>
      <c r="J1039" s="200">
        <v>200.66960999999998</v>
      </c>
    </row>
    <row r="1040" spans="1:10" s="23" customFormat="1" ht="18" customHeight="1" x14ac:dyDescent="0.25">
      <c r="A1040" s="74" t="s">
        <v>1098</v>
      </c>
      <c r="B1040" s="66" t="s">
        <v>62</v>
      </c>
      <c r="C1040" s="79">
        <f t="shared" si="67"/>
        <v>225.1035</v>
      </c>
      <c r="D1040" s="79">
        <f t="shared" si="66"/>
        <v>11.09741</v>
      </c>
      <c r="E1040" s="76">
        <v>11.09741</v>
      </c>
      <c r="F1040" s="22">
        <v>0</v>
      </c>
      <c r="G1040" s="90">
        <v>0</v>
      </c>
      <c r="H1040" s="22">
        <v>0</v>
      </c>
      <c r="I1040" s="81"/>
      <c r="J1040" s="200">
        <v>236.20090999999999</v>
      </c>
    </row>
    <row r="1041" spans="1:10" s="23" customFormat="1" ht="18" customHeight="1" x14ac:dyDescent="0.25">
      <c r="A1041" s="74" t="s">
        <v>1099</v>
      </c>
      <c r="B1041" s="66" t="s">
        <v>62</v>
      </c>
      <c r="C1041" s="79">
        <f t="shared" si="67"/>
        <v>328.70015000000001</v>
      </c>
      <c r="D1041" s="79">
        <f t="shared" si="66"/>
        <v>14.229700000000001</v>
      </c>
      <c r="E1041" s="76">
        <v>14.229700000000001</v>
      </c>
      <c r="F1041" s="22">
        <v>0</v>
      </c>
      <c r="G1041" s="90">
        <v>0</v>
      </c>
      <c r="H1041" s="22">
        <v>0</v>
      </c>
      <c r="I1041" s="81"/>
      <c r="J1041" s="200">
        <v>342.92984999999999</v>
      </c>
    </row>
    <row r="1042" spans="1:10" s="23" customFormat="1" ht="18" customHeight="1" x14ac:dyDescent="0.25">
      <c r="A1042" s="74" t="s">
        <v>1100</v>
      </c>
      <c r="B1042" s="66" t="s">
        <v>62</v>
      </c>
      <c r="C1042" s="79">
        <f t="shared" si="67"/>
        <v>936.09865000000002</v>
      </c>
      <c r="D1042" s="79">
        <f t="shared" si="66"/>
        <v>43.551559999999995</v>
      </c>
      <c r="E1042" s="76">
        <v>43.551559999999995</v>
      </c>
      <c r="F1042" s="22">
        <v>0</v>
      </c>
      <c r="G1042" s="90">
        <v>0</v>
      </c>
      <c r="H1042" s="22">
        <v>0</v>
      </c>
      <c r="I1042" s="81"/>
      <c r="J1042" s="200">
        <v>979.65021000000002</v>
      </c>
    </row>
    <row r="1043" spans="1:10" s="23" customFormat="1" ht="18" customHeight="1" x14ac:dyDescent="0.25">
      <c r="A1043" s="74" t="s">
        <v>3729</v>
      </c>
      <c r="B1043" s="66" t="s">
        <v>62</v>
      </c>
      <c r="C1043" s="79">
        <f t="shared" si="67"/>
        <v>2358.48587</v>
      </c>
      <c r="D1043" s="79">
        <f t="shared" si="66"/>
        <v>131.48258999999999</v>
      </c>
      <c r="E1043" s="76">
        <v>131.48258999999999</v>
      </c>
      <c r="F1043" s="22">
        <v>0</v>
      </c>
      <c r="G1043" s="90">
        <v>0</v>
      </c>
      <c r="H1043" s="22">
        <v>0</v>
      </c>
      <c r="I1043" s="81"/>
      <c r="J1043" s="200">
        <v>2489.9684600000001</v>
      </c>
    </row>
    <row r="1044" spans="1:10" s="23" customFormat="1" ht="18" customHeight="1" x14ac:dyDescent="0.25">
      <c r="A1044" s="74" t="s">
        <v>1101</v>
      </c>
      <c r="B1044" s="66" t="s">
        <v>62</v>
      </c>
      <c r="C1044" s="79">
        <f t="shared" si="67"/>
        <v>1479.3473999999999</v>
      </c>
      <c r="D1044" s="79">
        <f t="shared" si="66"/>
        <v>89.860849999999999</v>
      </c>
      <c r="E1044" s="76">
        <v>89.860849999999999</v>
      </c>
      <c r="F1044" s="22">
        <v>0</v>
      </c>
      <c r="G1044" s="90">
        <v>0</v>
      </c>
      <c r="H1044" s="22">
        <v>0</v>
      </c>
      <c r="I1044" s="81"/>
      <c r="J1044" s="200">
        <v>1569.2082499999999</v>
      </c>
    </row>
    <row r="1045" spans="1:10" s="23" customFormat="1" ht="18" customHeight="1" x14ac:dyDescent="0.25">
      <c r="A1045" s="74" t="s">
        <v>1102</v>
      </c>
      <c r="B1045" s="66" t="s">
        <v>62</v>
      </c>
      <c r="C1045" s="79">
        <f t="shared" si="67"/>
        <v>19.835840000000001</v>
      </c>
      <c r="D1045" s="79">
        <f t="shared" si="66"/>
        <v>2.0202</v>
      </c>
      <c r="E1045" s="76">
        <v>2.0202</v>
      </c>
      <c r="F1045" s="22">
        <v>0</v>
      </c>
      <c r="G1045" s="90">
        <v>0</v>
      </c>
      <c r="H1045" s="22">
        <v>0</v>
      </c>
      <c r="I1045" s="81"/>
      <c r="J1045" s="200">
        <v>21.85604</v>
      </c>
    </row>
    <row r="1046" spans="1:10" s="23" customFormat="1" ht="18" customHeight="1" x14ac:dyDescent="0.25">
      <c r="A1046" s="74" t="s">
        <v>1103</v>
      </c>
      <c r="B1046" s="66" t="s">
        <v>62</v>
      </c>
      <c r="C1046" s="79">
        <f t="shared" si="67"/>
        <v>506.55399999999997</v>
      </c>
      <c r="D1046" s="79">
        <f t="shared" si="66"/>
        <v>0.216</v>
      </c>
      <c r="E1046" s="76">
        <v>0.216</v>
      </c>
      <c r="F1046" s="22">
        <v>0</v>
      </c>
      <c r="G1046" s="90">
        <v>0</v>
      </c>
      <c r="H1046" s="22">
        <v>0</v>
      </c>
      <c r="I1046" s="81"/>
      <c r="J1046" s="200">
        <v>506.77</v>
      </c>
    </row>
    <row r="1047" spans="1:10" s="23" customFormat="1" ht="18" customHeight="1" x14ac:dyDescent="0.25">
      <c r="A1047" s="74" t="s">
        <v>3730</v>
      </c>
      <c r="B1047" s="66" t="s">
        <v>62</v>
      </c>
      <c r="C1047" s="79">
        <f t="shared" si="67"/>
        <v>1026.2493200000001</v>
      </c>
      <c r="D1047" s="79">
        <f t="shared" si="66"/>
        <v>39.732199999999999</v>
      </c>
      <c r="E1047" s="76">
        <v>39.732199999999999</v>
      </c>
      <c r="F1047" s="22">
        <v>0</v>
      </c>
      <c r="G1047" s="90">
        <v>0</v>
      </c>
      <c r="H1047" s="22">
        <v>0</v>
      </c>
      <c r="I1047" s="81"/>
      <c r="J1047" s="200">
        <v>1065.98152</v>
      </c>
    </row>
    <row r="1048" spans="1:10" s="23" customFormat="1" ht="18" customHeight="1" x14ac:dyDescent="0.25">
      <c r="A1048" s="74" t="s">
        <v>1104</v>
      </c>
      <c r="B1048" s="66" t="s">
        <v>62</v>
      </c>
      <c r="C1048" s="79">
        <f t="shared" si="67"/>
        <v>159.69789999999998</v>
      </c>
      <c r="D1048" s="79">
        <f t="shared" ref="D1048:D1079" si="68">E1048</f>
        <v>6.7158999999999995</v>
      </c>
      <c r="E1048" s="76">
        <v>6.7158999999999995</v>
      </c>
      <c r="F1048" s="22">
        <v>0</v>
      </c>
      <c r="G1048" s="90">
        <v>0</v>
      </c>
      <c r="H1048" s="22">
        <v>0</v>
      </c>
      <c r="I1048" s="81"/>
      <c r="J1048" s="200">
        <v>166.41379999999998</v>
      </c>
    </row>
    <row r="1049" spans="1:10" s="23" customFormat="1" ht="18" customHeight="1" x14ac:dyDescent="0.25">
      <c r="A1049" s="74" t="s">
        <v>1105</v>
      </c>
      <c r="B1049" s="66" t="s">
        <v>62</v>
      </c>
      <c r="C1049" s="79">
        <f t="shared" si="67"/>
        <v>512.81180000000006</v>
      </c>
      <c r="D1049" s="79">
        <f t="shared" si="68"/>
        <v>33.71275</v>
      </c>
      <c r="E1049" s="76">
        <v>33.71275</v>
      </c>
      <c r="F1049" s="22">
        <v>0</v>
      </c>
      <c r="G1049" s="90">
        <v>0</v>
      </c>
      <c r="H1049" s="22">
        <v>0</v>
      </c>
      <c r="I1049" s="81"/>
      <c r="J1049" s="200">
        <v>546.52455000000009</v>
      </c>
    </row>
    <row r="1050" spans="1:10" s="23" customFormat="1" ht="18" customHeight="1" x14ac:dyDescent="0.25">
      <c r="A1050" s="74" t="s">
        <v>1106</v>
      </c>
      <c r="B1050" s="66" t="s">
        <v>62</v>
      </c>
      <c r="C1050" s="79">
        <f t="shared" si="67"/>
        <v>338.47971999999999</v>
      </c>
      <c r="D1050" s="79">
        <f t="shared" si="68"/>
        <v>14.925850000000001</v>
      </c>
      <c r="E1050" s="76">
        <v>14.925850000000001</v>
      </c>
      <c r="F1050" s="22">
        <v>0</v>
      </c>
      <c r="G1050" s="90">
        <v>0</v>
      </c>
      <c r="H1050" s="22">
        <v>0</v>
      </c>
      <c r="I1050" s="81"/>
      <c r="J1050" s="200">
        <v>353.40557000000001</v>
      </c>
    </row>
    <row r="1051" spans="1:10" s="23" customFormat="1" ht="18" customHeight="1" x14ac:dyDescent="0.25">
      <c r="A1051" s="74" t="s">
        <v>1107</v>
      </c>
      <c r="B1051" s="66" t="s">
        <v>62</v>
      </c>
      <c r="C1051" s="79">
        <f t="shared" si="67"/>
        <v>461.72403000000003</v>
      </c>
      <c r="D1051" s="79">
        <f t="shared" si="68"/>
        <v>18.496119999999998</v>
      </c>
      <c r="E1051" s="76">
        <v>18.496119999999998</v>
      </c>
      <c r="F1051" s="22">
        <v>0</v>
      </c>
      <c r="G1051" s="90">
        <v>0</v>
      </c>
      <c r="H1051" s="22">
        <v>0</v>
      </c>
      <c r="I1051" s="81"/>
      <c r="J1051" s="200">
        <v>480.22015000000005</v>
      </c>
    </row>
    <row r="1052" spans="1:10" s="23" customFormat="1" ht="18" customHeight="1" x14ac:dyDescent="0.25">
      <c r="A1052" s="74" t="s">
        <v>3731</v>
      </c>
      <c r="B1052" s="66" t="s">
        <v>62</v>
      </c>
      <c r="C1052" s="79">
        <f t="shared" si="67"/>
        <v>1573.05718</v>
      </c>
      <c r="D1052" s="79">
        <f t="shared" si="68"/>
        <v>97.13985000000001</v>
      </c>
      <c r="E1052" s="76">
        <v>97.13985000000001</v>
      </c>
      <c r="F1052" s="22">
        <v>0</v>
      </c>
      <c r="G1052" s="90">
        <v>0</v>
      </c>
      <c r="H1052" s="22">
        <v>0</v>
      </c>
      <c r="I1052" s="81"/>
      <c r="J1052" s="200">
        <v>1670.19703</v>
      </c>
    </row>
    <row r="1053" spans="1:10" s="23" customFormat="1" ht="18" customHeight="1" x14ac:dyDescent="0.25">
      <c r="A1053" s="74" t="s">
        <v>3732</v>
      </c>
      <c r="B1053" s="66" t="s">
        <v>62</v>
      </c>
      <c r="C1053" s="79">
        <f t="shared" si="67"/>
        <v>84.525859999999994</v>
      </c>
      <c r="D1053" s="79">
        <f t="shared" si="68"/>
        <v>0</v>
      </c>
      <c r="E1053" s="76">
        <v>0</v>
      </c>
      <c r="F1053" s="22">
        <v>0</v>
      </c>
      <c r="G1053" s="90">
        <v>0</v>
      </c>
      <c r="H1053" s="22">
        <v>0</v>
      </c>
      <c r="I1053" s="81"/>
      <c r="J1053" s="78">
        <v>84.525859999999994</v>
      </c>
    </row>
    <row r="1054" spans="1:10" s="23" customFormat="1" ht="18" customHeight="1" x14ac:dyDescent="0.25">
      <c r="A1054" s="74" t="s">
        <v>3733</v>
      </c>
      <c r="B1054" s="66" t="s">
        <v>62</v>
      </c>
      <c r="C1054" s="79">
        <f t="shared" si="67"/>
        <v>19.570499999999999</v>
      </c>
      <c r="D1054" s="79">
        <f t="shared" si="68"/>
        <v>0</v>
      </c>
      <c r="E1054" s="76">
        <v>0</v>
      </c>
      <c r="F1054" s="22">
        <v>0</v>
      </c>
      <c r="G1054" s="90">
        <v>0</v>
      </c>
      <c r="H1054" s="22">
        <v>0</v>
      </c>
      <c r="I1054" s="81"/>
      <c r="J1054" s="78">
        <v>19.570499999999999</v>
      </c>
    </row>
    <row r="1055" spans="1:10" s="23" customFormat="1" ht="18" customHeight="1" x14ac:dyDescent="0.25">
      <c r="A1055" s="74" t="s">
        <v>1108</v>
      </c>
      <c r="B1055" s="66" t="s">
        <v>62</v>
      </c>
      <c r="C1055" s="79">
        <f t="shared" si="67"/>
        <v>1894.8823600000001</v>
      </c>
      <c r="D1055" s="79">
        <f t="shared" si="68"/>
        <v>120.75415</v>
      </c>
      <c r="E1055" s="76">
        <v>120.75415</v>
      </c>
      <c r="F1055" s="22">
        <v>0</v>
      </c>
      <c r="G1055" s="90">
        <v>0</v>
      </c>
      <c r="H1055" s="22">
        <v>0</v>
      </c>
      <c r="I1055" s="81"/>
      <c r="J1055" s="200">
        <v>2015.63651</v>
      </c>
    </row>
    <row r="1056" spans="1:10" s="23" customFormat="1" ht="18" customHeight="1" x14ac:dyDescent="0.25">
      <c r="A1056" s="74" t="s">
        <v>3734</v>
      </c>
      <c r="B1056" s="66" t="s">
        <v>62</v>
      </c>
      <c r="C1056" s="79">
        <f t="shared" si="67"/>
        <v>162.67455000000001</v>
      </c>
      <c r="D1056" s="79">
        <f t="shared" si="68"/>
        <v>44.914999999999999</v>
      </c>
      <c r="E1056" s="76">
        <v>44.914999999999999</v>
      </c>
      <c r="F1056" s="22">
        <v>0</v>
      </c>
      <c r="G1056" s="90">
        <v>0</v>
      </c>
      <c r="H1056" s="22">
        <v>0</v>
      </c>
      <c r="I1056" s="81"/>
      <c r="J1056" s="200">
        <v>207.58955</v>
      </c>
    </row>
    <row r="1057" spans="1:10" s="23" customFormat="1" ht="18" customHeight="1" x14ac:dyDescent="0.25">
      <c r="A1057" s="74" t="s">
        <v>1109</v>
      </c>
      <c r="B1057" s="66" t="s">
        <v>62</v>
      </c>
      <c r="C1057" s="79">
        <f t="shared" si="67"/>
        <v>953.72303999999997</v>
      </c>
      <c r="D1057" s="79">
        <f t="shared" si="68"/>
        <v>55.615949999999998</v>
      </c>
      <c r="E1057" s="76">
        <v>55.615949999999998</v>
      </c>
      <c r="F1057" s="22">
        <v>0</v>
      </c>
      <c r="G1057" s="90">
        <v>0</v>
      </c>
      <c r="H1057" s="22">
        <v>0</v>
      </c>
      <c r="I1057" s="81"/>
      <c r="J1057" s="200">
        <v>1009.33899</v>
      </c>
    </row>
    <row r="1058" spans="1:10" s="23" customFormat="1" ht="18" customHeight="1" x14ac:dyDescent="0.25">
      <c r="A1058" s="74" t="s">
        <v>1110</v>
      </c>
      <c r="B1058" s="66" t="s">
        <v>62</v>
      </c>
      <c r="C1058" s="79">
        <f t="shared" si="67"/>
        <v>1051.8473099999999</v>
      </c>
      <c r="D1058" s="79">
        <f t="shared" si="68"/>
        <v>67.255850000000009</v>
      </c>
      <c r="E1058" s="76">
        <v>67.255850000000009</v>
      </c>
      <c r="F1058" s="22">
        <v>0</v>
      </c>
      <c r="G1058" s="90">
        <v>0</v>
      </c>
      <c r="H1058" s="22">
        <v>0</v>
      </c>
      <c r="I1058" s="81"/>
      <c r="J1058" s="200">
        <v>1119.1031599999999</v>
      </c>
    </row>
    <row r="1059" spans="1:10" s="23" customFormat="1" ht="18" customHeight="1" x14ac:dyDescent="0.25">
      <c r="A1059" s="74" t="s">
        <v>3735</v>
      </c>
      <c r="B1059" s="66" t="s">
        <v>62</v>
      </c>
      <c r="C1059" s="79">
        <f t="shared" si="67"/>
        <v>1550.03369</v>
      </c>
      <c r="D1059" s="79">
        <f t="shared" si="68"/>
        <v>77.277249999999995</v>
      </c>
      <c r="E1059" s="76">
        <v>77.277249999999995</v>
      </c>
      <c r="F1059" s="22">
        <v>0</v>
      </c>
      <c r="G1059" s="90">
        <v>0</v>
      </c>
      <c r="H1059" s="22">
        <v>0</v>
      </c>
      <c r="I1059" s="81">
        <v>1259.1600000000001</v>
      </c>
      <c r="J1059" s="200">
        <v>368.15093999999999</v>
      </c>
    </row>
    <row r="1060" spans="1:10" s="23" customFormat="1" ht="18" customHeight="1" x14ac:dyDescent="0.25">
      <c r="A1060" s="74" t="s">
        <v>1111</v>
      </c>
      <c r="B1060" s="66" t="s">
        <v>62</v>
      </c>
      <c r="C1060" s="79">
        <f t="shared" si="67"/>
        <v>1533.2212500000001</v>
      </c>
      <c r="D1060" s="79">
        <f t="shared" si="68"/>
        <v>112.0843</v>
      </c>
      <c r="E1060" s="76">
        <v>112.0843</v>
      </c>
      <c r="F1060" s="22">
        <v>0</v>
      </c>
      <c r="G1060" s="90">
        <v>0</v>
      </c>
      <c r="H1060" s="22">
        <v>0</v>
      </c>
      <c r="I1060" s="81"/>
      <c r="J1060" s="200">
        <v>1645.30555</v>
      </c>
    </row>
    <row r="1061" spans="1:10" s="23" customFormat="1" ht="18" customHeight="1" x14ac:dyDescent="0.25">
      <c r="A1061" s="74" t="s">
        <v>3737</v>
      </c>
      <c r="B1061" s="66" t="s">
        <v>62</v>
      </c>
      <c r="C1061" s="79">
        <f t="shared" si="67"/>
        <v>2396.96009</v>
      </c>
      <c r="D1061" s="79">
        <f t="shared" si="68"/>
        <v>170.26713000000001</v>
      </c>
      <c r="E1061" s="76">
        <v>170.26713000000001</v>
      </c>
      <c r="F1061" s="22">
        <v>0</v>
      </c>
      <c r="G1061" s="90">
        <v>0</v>
      </c>
      <c r="H1061" s="22">
        <v>0</v>
      </c>
      <c r="I1061" s="81"/>
      <c r="J1061" s="200">
        <v>2567.2272200000002</v>
      </c>
    </row>
    <row r="1062" spans="1:10" s="23" customFormat="1" ht="18" customHeight="1" x14ac:dyDescent="0.25">
      <c r="A1062" s="74" t="s">
        <v>1112</v>
      </c>
      <c r="B1062" s="66" t="s">
        <v>62</v>
      </c>
      <c r="C1062" s="79">
        <f t="shared" si="67"/>
        <v>2969.6139000000003</v>
      </c>
      <c r="D1062" s="79">
        <f t="shared" si="68"/>
        <v>166.47945000000001</v>
      </c>
      <c r="E1062" s="76">
        <v>166.47945000000001</v>
      </c>
      <c r="F1062" s="22">
        <v>0</v>
      </c>
      <c r="G1062" s="90">
        <v>0</v>
      </c>
      <c r="H1062" s="22">
        <v>0</v>
      </c>
      <c r="I1062" s="81"/>
      <c r="J1062" s="200">
        <v>3136.0933500000001</v>
      </c>
    </row>
    <row r="1063" spans="1:10" s="23" customFormat="1" ht="18" customHeight="1" x14ac:dyDescent="0.25">
      <c r="A1063" s="74" t="s">
        <v>3738</v>
      </c>
      <c r="B1063" s="66" t="s">
        <v>62</v>
      </c>
      <c r="C1063" s="79">
        <f t="shared" si="67"/>
        <v>1986.5736400000001</v>
      </c>
      <c r="D1063" s="79">
        <f t="shared" si="68"/>
        <v>104.76211000000001</v>
      </c>
      <c r="E1063" s="76">
        <v>104.76211000000001</v>
      </c>
      <c r="F1063" s="22">
        <v>0</v>
      </c>
      <c r="G1063" s="90">
        <v>0</v>
      </c>
      <c r="H1063" s="22">
        <v>0</v>
      </c>
      <c r="I1063" s="81"/>
      <c r="J1063" s="200">
        <v>2091.3357500000002</v>
      </c>
    </row>
    <row r="1064" spans="1:10" s="23" customFormat="1" ht="18" customHeight="1" x14ac:dyDescent="0.25">
      <c r="A1064" s="74" t="s">
        <v>1113</v>
      </c>
      <c r="B1064" s="66" t="s">
        <v>62</v>
      </c>
      <c r="C1064" s="79">
        <f t="shared" si="67"/>
        <v>3247.6070199999999</v>
      </c>
      <c r="D1064" s="79">
        <f t="shared" si="68"/>
        <v>183.89343</v>
      </c>
      <c r="E1064" s="76">
        <v>183.89343</v>
      </c>
      <c r="F1064" s="22">
        <v>0</v>
      </c>
      <c r="G1064" s="90">
        <v>0</v>
      </c>
      <c r="H1064" s="22">
        <v>0</v>
      </c>
      <c r="I1064" s="81"/>
      <c r="J1064" s="200">
        <v>3431.50045</v>
      </c>
    </row>
    <row r="1065" spans="1:10" s="23" customFormat="1" ht="18" customHeight="1" x14ac:dyDescent="0.25">
      <c r="A1065" s="74" t="s">
        <v>1114</v>
      </c>
      <c r="B1065" s="66" t="s">
        <v>62</v>
      </c>
      <c r="C1065" s="79">
        <f t="shared" si="67"/>
        <v>1289.40849</v>
      </c>
      <c r="D1065" s="79">
        <f t="shared" si="68"/>
        <v>81.039349999999999</v>
      </c>
      <c r="E1065" s="76">
        <v>81.039349999999999</v>
      </c>
      <c r="F1065" s="22">
        <v>0</v>
      </c>
      <c r="G1065" s="90">
        <v>0</v>
      </c>
      <c r="H1065" s="22">
        <v>0</v>
      </c>
      <c r="I1065" s="81"/>
      <c r="J1065" s="200">
        <v>1370.44784</v>
      </c>
    </row>
    <row r="1066" spans="1:10" s="23" customFormat="1" ht="18" customHeight="1" x14ac:dyDescent="0.25">
      <c r="A1066" s="74" t="s">
        <v>1115</v>
      </c>
      <c r="B1066" s="66" t="s">
        <v>62</v>
      </c>
      <c r="C1066" s="79">
        <f t="shared" si="67"/>
        <v>1242.3442700000003</v>
      </c>
      <c r="D1066" s="79">
        <f t="shared" si="68"/>
        <v>59.998599999999996</v>
      </c>
      <c r="E1066" s="76">
        <v>59.998599999999996</v>
      </c>
      <c r="F1066" s="22">
        <v>0</v>
      </c>
      <c r="G1066" s="90">
        <v>0</v>
      </c>
      <c r="H1066" s="22">
        <v>0</v>
      </c>
      <c r="I1066" s="81"/>
      <c r="J1066" s="200">
        <v>1302.3428700000002</v>
      </c>
    </row>
    <row r="1067" spans="1:10" s="23" customFormat="1" ht="18" customHeight="1" x14ac:dyDescent="0.25">
      <c r="A1067" s="74" t="s">
        <v>1116</v>
      </c>
      <c r="B1067" s="66" t="s">
        <v>62</v>
      </c>
      <c r="C1067" s="79">
        <f t="shared" si="67"/>
        <v>1619.2910099999999</v>
      </c>
      <c r="D1067" s="79">
        <f t="shared" si="68"/>
        <v>93.299399999999991</v>
      </c>
      <c r="E1067" s="76">
        <v>93.299399999999991</v>
      </c>
      <c r="F1067" s="22">
        <v>0</v>
      </c>
      <c r="G1067" s="90">
        <v>0</v>
      </c>
      <c r="H1067" s="22">
        <v>0</v>
      </c>
      <c r="I1067" s="81"/>
      <c r="J1067" s="200">
        <v>1712.59041</v>
      </c>
    </row>
    <row r="1068" spans="1:10" s="23" customFormat="1" ht="18" customHeight="1" x14ac:dyDescent="0.25">
      <c r="A1068" s="74" t="s">
        <v>3739</v>
      </c>
      <c r="B1068" s="66" t="s">
        <v>62</v>
      </c>
      <c r="C1068" s="79">
        <f t="shared" si="67"/>
        <v>509.55827000000005</v>
      </c>
      <c r="D1068" s="79">
        <f t="shared" si="68"/>
        <v>59.74624</v>
      </c>
      <c r="E1068" s="76">
        <v>59.74624</v>
      </c>
      <c r="F1068" s="22">
        <v>0</v>
      </c>
      <c r="G1068" s="90">
        <v>0</v>
      </c>
      <c r="H1068" s="22">
        <v>0</v>
      </c>
      <c r="I1068" s="81"/>
      <c r="J1068" s="200">
        <v>569.30451000000005</v>
      </c>
    </row>
    <row r="1069" spans="1:10" s="23" customFormat="1" ht="18" customHeight="1" x14ac:dyDescent="0.25">
      <c r="A1069" s="74" t="s">
        <v>3740</v>
      </c>
      <c r="B1069" s="66" t="s">
        <v>62</v>
      </c>
      <c r="C1069" s="79">
        <f t="shared" si="67"/>
        <v>585.13445999999999</v>
      </c>
      <c r="D1069" s="79">
        <f t="shared" si="68"/>
        <v>57.856699999999996</v>
      </c>
      <c r="E1069" s="76">
        <v>57.856699999999996</v>
      </c>
      <c r="F1069" s="22">
        <v>0</v>
      </c>
      <c r="G1069" s="90">
        <v>0</v>
      </c>
      <c r="H1069" s="22">
        <v>0</v>
      </c>
      <c r="I1069" s="81"/>
      <c r="J1069" s="200">
        <v>642.99116000000004</v>
      </c>
    </row>
    <row r="1070" spans="1:10" s="23" customFormat="1" ht="18" customHeight="1" x14ac:dyDescent="0.25">
      <c r="A1070" s="74" t="s">
        <v>1117</v>
      </c>
      <c r="B1070" s="66" t="s">
        <v>62</v>
      </c>
      <c r="C1070" s="79">
        <f t="shared" si="67"/>
        <v>1734.61088</v>
      </c>
      <c r="D1070" s="79">
        <f t="shared" si="68"/>
        <v>111.25136999999999</v>
      </c>
      <c r="E1070" s="76">
        <v>111.25136999999999</v>
      </c>
      <c r="F1070" s="22">
        <v>0</v>
      </c>
      <c r="G1070" s="90">
        <v>0</v>
      </c>
      <c r="H1070" s="22">
        <v>0</v>
      </c>
      <c r="I1070" s="81"/>
      <c r="J1070" s="200">
        <v>1845.8622499999999</v>
      </c>
    </row>
    <row r="1071" spans="1:10" s="23" customFormat="1" ht="18" customHeight="1" x14ac:dyDescent="0.25">
      <c r="A1071" s="74" t="s">
        <v>3741</v>
      </c>
      <c r="B1071" s="66" t="s">
        <v>62</v>
      </c>
      <c r="C1071" s="79">
        <f t="shared" si="67"/>
        <v>576.87759000000005</v>
      </c>
      <c r="D1071" s="79">
        <f t="shared" si="68"/>
        <v>53.178089999999997</v>
      </c>
      <c r="E1071" s="76">
        <v>53.178089999999997</v>
      </c>
      <c r="F1071" s="22">
        <v>0</v>
      </c>
      <c r="G1071" s="90">
        <v>0</v>
      </c>
      <c r="H1071" s="22">
        <v>0</v>
      </c>
      <c r="I1071" s="81"/>
      <c r="J1071" s="200">
        <v>630.05568000000005</v>
      </c>
    </row>
    <row r="1072" spans="1:10" s="23" customFormat="1" ht="18" customHeight="1" x14ac:dyDescent="0.25">
      <c r="A1072" s="74" t="s">
        <v>1118</v>
      </c>
      <c r="B1072" s="66" t="s">
        <v>62</v>
      </c>
      <c r="C1072" s="79">
        <f t="shared" si="67"/>
        <v>1302.59673</v>
      </c>
      <c r="D1072" s="79">
        <f t="shared" si="68"/>
        <v>70.159050000000008</v>
      </c>
      <c r="E1072" s="76">
        <v>70.159050000000008</v>
      </c>
      <c r="F1072" s="22">
        <v>0</v>
      </c>
      <c r="G1072" s="90">
        <v>0</v>
      </c>
      <c r="H1072" s="22">
        <v>0</v>
      </c>
      <c r="I1072" s="81"/>
      <c r="J1072" s="200">
        <v>1372.75578</v>
      </c>
    </row>
    <row r="1073" spans="1:11" s="23" customFormat="1" ht="18" customHeight="1" x14ac:dyDescent="0.25">
      <c r="A1073" s="74" t="s">
        <v>3742</v>
      </c>
      <c r="B1073" s="66" t="s">
        <v>62</v>
      </c>
      <c r="C1073" s="79">
        <f t="shared" si="67"/>
        <v>1021.7834700000001</v>
      </c>
      <c r="D1073" s="79">
        <f t="shared" si="68"/>
        <v>195.44310999999999</v>
      </c>
      <c r="E1073" s="76">
        <v>195.44310999999999</v>
      </c>
      <c r="F1073" s="22">
        <v>0</v>
      </c>
      <c r="G1073" s="90">
        <v>0</v>
      </c>
      <c r="H1073" s="22">
        <v>0</v>
      </c>
      <c r="I1073" s="81"/>
      <c r="J1073" s="200">
        <v>1217.22658</v>
      </c>
    </row>
    <row r="1074" spans="1:11" s="23" customFormat="1" ht="18" customHeight="1" x14ac:dyDescent="0.25">
      <c r="A1074" s="74" t="s">
        <v>643</v>
      </c>
      <c r="B1074" s="66" t="s">
        <v>62</v>
      </c>
      <c r="C1074" s="79">
        <f t="shared" si="67"/>
        <v>1737.8485499999999</v>
      </c>
      <c r="D1074" s="79">
        <f t="shared" si="68"/>
        <v>83.187749999999994</v>
      </c>
      <c r="E1074" s="76">
        <v>83.187749999999994</v>
      </c>
      <c r="F1074" s="22">
        <v>0</v>
      </c>
      <c r="G1074" s="90">
        <v>0</v>
      </c>
      <c r="H1074" s="22">
        <v>0</v>
      </c>
      <c r="I1074" s="81"/>
      <c r="J1074" s="200">
        <v>1821.0363</v>
      </c>
    </row>
    <row r="1075" spans="1:11" s="23" customFormat="1" ht="18" customHeight="1" x14ac:dyDescent="0.25">
      <c r="A1075" s="74" t="s">
        <v>1119</v>
      </c>
      <c r="B1075" s="66" t="s">
        <v>62</v>
      </c>
      <c r="C1075" s="79">
        <f t="shared" si="67"/>
        <v>565.72328000000016</v>
      </c>
      <c r="D1075" s="79">
        <f t="shared" si="68"/>
        <v>72.903100000000009</v>
      </c>
      <c r="E1075" s="76">
        <v>72.903100000000009</v>
      </c>
      <c r="F1075" s="22">
        <v>0</v>
      </c>
      <c r="G1075" s="90">
        <v>0</v>
      </c>
      <c r="H1075" s="22">
        <v>0</v>
      </c>
      <c r="I1075" s="81">
        <v>1920.37</v>
      </c>
      <c r="J1075" s="200">
        <f>638.62638-I1075</f>
        <v>-1281.7436199999997</v>
      </c>
    </row>
    <row r="1076" spans="1:11" s="23" customFormat="1" ht="18" customHeight="1" x14ac:dyDescent="0.25">
      <c r="A1076" s="74" t="s">
        <v>3743</v>
      </c>
      <c r="B1076" s="66" t="s">
        <v>62</v>
      </c>
      <c r="C1076" s="79">
        <f t="shared" si="67"/>
        <v>1002.56466</v>
      </c>
      <c r="D1076" s="79">
        <f t="shared" si="68"/>
        <v>82.877449999999996</v>
      </c>
      <c r="E1076" s="76">
        <v>82.877449999999996</v>
      </c>
      <c r="F1076" s="22">
        <v>0</v>
      </c>
      <c r="G1076" s="90">
        <v>0</v>
      </c>
      <c r="H1076" s="22">
        <v>0</v>
      </c>
      <c r="I1076" s="81"/>
      <c r="J1076" s="200">
        <v>1085.44211</v>
      </c>
    </row>
    <row r="1077" spans="1:11" s="23" customFormat="1" ht="18" customHeight="1" x14ac:dyDescent="0.25">
      <c r="A1077" s="74" t="s">
        <v>1120</v>
      </c>
      <c r="B1077" s="66" t="s">
        <v>62</v>
      </c>
      <c r="C1077" s="79">
        <f t="shared" si="67"/>
        <v>410.90680000000003</v>
      </c>
      <c r="D1077" s="79">
        <f t="shared" si="68"/>
        <v>55.199640000000002</v>
      </c>
      <c r="E1077" s="76">
        <v>55.199640000000002</v>
      </c>
      <c r="F1077" s="22">
        <v>0</v>
      </c>
      <c r="G1077" s="90">
        <v>0</v>
      </c>
      <c r="H1077" s="22">
        <v>0</v>
      </c>
      <c r="I1077" s="81">
        <v>1920.3</v>
      </c>
      <c r="J1077" s="200">
        <f>466.10644-I1077</f>
        <v>-1454.1935599999999</v>
      </c>
    </row>
    <row r="1078" spans="1:11" s="23" customFormat="1" ht="18" customHeight="1" x14ac:dyDescent="0.25">
      <c r="A1078" s="74" t="s">
        <v>3744</v>
      </c>
      <c r="B1078" s="66" t="s">
        <v>62</v>
      </c>
      <c r="C1078" s="79">
        <f t="shared" si="67"/>
        <v>1044.9485500000001</v>
      </c>
      <c r="D1078" s="79">
        <f t="shared" si="68"/>
        <v>66.426450000000003</v>
      </c>
      <c r="E1078" s="76">
        <v>66.426450000000003</v>
      </c>
      <c r="F1078" s="22">
        <v>0</v>
      </c>
      <c r="G1078" s="90">
        <v>0</v>
      </c>
      <c r="H1078" s="22">
        <v>0</v>
      </c>
      <c r="I1078" s="81">
        <v>364.96</v>
      </c>
      <c r="J1078" s="200">
        <v>746.41499999999996</v>
      </c>
    </row>
    <row r="1079" spans="1:11" s="23" customFormat="1" ht="18" customHeight="1" x14ac:dyDescent="0.25">
      <c r="A1079" s="74" t="s">
        <v>1121</v>
      </c>
      <c r="B1079" s="66" t="s">
        <v>62</v>
      </c>
      <c r="C1079" s="79">
        <f t="shared" si="67"/>
        <v>1305.11815</v>
      </c>
      <c r="D1079" s="79">
        <f t="shared" si="68"/>
        <v>76.352630000000005</v>
      </c>
      <c r="E1079" s="76">
        <v>76.352630000000005</v>
      </c>
      <c r="F1079" s="22">
        <v>0</v>
      </c>
      <c r="G1079" s="90">
        <v>0</v>
      </c>
      <c r="H1079" s="22">
        <v>0</v>
      </c>
      <c r="I1079" s="81"/>
      <c r="J1079" s="200">
        <v>1381.4707800000001</v>
      </c>
    </row>
    <row r="1080" spans="1:11" s="23" customFormat="1" ht="18" customHeight="1" x14ac:dyDescent="0.25">
      <c r="A1080" s="74" t="s">
        <v>1122</v>
      </c>
      <c r="B1080" s="66" t="s">
        <v>62</v>
      </c>
      <c r="C1080" s="79">
        <f t="shared" si="67"/>
        <v>1296.1625100000001</v>
      </c>
      <c r="D1080" s="79">
        <f t="shared" ref="D1080:D1098" si="69">E1080</f>
        <v>67.288939999999997</v>
      </c>
      <c r="E1080" s="76">
        <v>67.288939999999997</v>
      </c>
      <c r="F1080" s="22">
        <v>0</v>
      </c>
      <c r="G1080" s="90">
        <v>0</v>
      </c>
      <c r="H1080" s="22">
        <v>0</v>
      </c>
      <c r="I1080" s="81"/>
      <c r="J1080" s="200">
        <v>1363.45145</v>
      </c>
    </row>
    <row r="1081" spans="1:11" s="23" customFormat="1" ht="18" customHeight="1" x14ac:dyDescent="0.25">
      <c r="A1081" s="74" t="s">
        <v>3745</v>
      </c>
      <c r="B1081" s="66" t="s">
        <v>62</v>
      </c>
      <c r="C1081" s="79">
        <f t="shared" si="67"/>
        <v>893.76345000000003</v>
      </c>
      <c r="D1081" s="79">
        <f t="shared" si="69"/>
        <v>52.563449999999996</v>
      </c>
      <c r="E1081" s="76">
        <v>52.563449999999996</v>
      </c>
      <c r="F1081" s="22">
        <v>0</v>
      </c>
      <c r="G1081" s="90">
        <v>0</v>
      </c>
      <c r="H1081" s="22">
        <v>0</v>
      </c>
      <c r="I1081" s="81"/>
      <c r="J1081" s="200">
        <v>946.32690000000002</v>
      </c>
    </row>
    <row r="1082" spans="1:11" s="23" customFormat="1" ht="18" customHeight="1" x14ac:dyDescent="0.25">
      <c r="A1082" s="74" t="s">
        <v>3746</v>
      </c>
      <c r="B1082" s="66" t="s">
        <v>62</v>
      </c>
      <c r="C1082" s="79">
        <f t="shared" si="67"/>
        <v>526.23969000000011</v>
      </c>
      <c r="D1082" s="79">
        <f t="shared" si="69"/>
        <v>60.198149999999998</v>
      </c>
      <c r="E1082" s="76">
        <v>60.198149999999998</v>
      </c>
      <c r="F1082" s="22">
        <v>0</v>
      </c>
      <c r="G1082" s="90">
        <v>0</v>
      </c>
      <c r="H1082" s="22">
        <v>0</v>
      </c>
      <c r="I1082" s="81"/>
      <c r="J1082" s="200">
        <v>586.43784000000005</v>
      </c>
    </row>
    <row r="1083" spans="1:11" s="23" customFormat="1" ht="18" customHeight="1" x14ac:dyDescent="0.25">
      <c r="A1083" s="74" t="s">
        <v>1123</v>
      </c>
      <c r="B1083" s="66" t="s">
        <v>62</v>
      </c>
      <c r="C1083" s="79">
        <f t="shared" si="67"/>
        <v>873.55859999999996</v>
      </c>
      <c r="D1083" s="79">
        <f t="shared" si="69"/>
        <v>41.669830000000005</v>
      </c>
      <c r="E1083" s="76">
        <v>41.669830000000005</v>
      </c>
      <c r="F1083" s="22">
        <v>0</v>
      </c>
      <c r="G1083" s="90">
        <v>0</v>
      </c>
      <c r="H1083" s="22">
        <v>0</v>
      </c>
      <c r="I1083" s="81"/>
      <c r="J1083" s="200">
        <v>915.22843</v>
      </c>
    </row>
    <row r="1084" spans="1:11" s="23" customFormat="1" ht="18" customHeight="1" x14ac:dyDescent="0.25">
      <c r="A1084" s="74" t="s">
        <v>3747</v>
      </c>
      <c r="B1084" s="66" t="s">
        <v>62</v>
      </c>
      <c r="C1084" s="79">
        <f t="shared" si="67"/>
        <v>297.85874000000001</v>
      </c>
      <c r="D1084" s="79">
        <f t="shared" si="69"/>
        <v>53.562550000000002</v>
      </c>
      <c r="E1084" s="76">
        <v>53.562550000000002</v>
      </c>
      <c r="F1084" s="22">
        <v>0</v>
      </c>
      <c r="G1084" s="90">
        <v>0</v>
      </c>
      <c r="H1084" s="22">
        <v>0</v>
      </c>
      <c r="I1084" s="81"/>
      <c r="J1084" s="200">
        <v>351.42129</v>
      </c>
      <c r="K1084" s="196"/>
    </row>
    <row r="1085" spans="1:11" s="23" customFormat="1" ht="18" customHeight="1" x14ac:dyDescent="0.25">
      <c r="A1085" s="74" t="s">
        <v>3748</v>
      </c>
      <c r="B1085" s="66" t="s">
        <v>62</v>
      </c>
      <c r="C1085" s="79">
        <f t="shared" si="67"/>
        <v>627.53487999999993</v>
      </c>
      <c r="D1085" s="79">
        <f t="shared" si="69"/>
        <v>56.182749999999999</v>
      </c>
      <c r="E1085" s="76">
        <v>56.182749999999999</v>
      </c>
      <c r="F1085" s="22">
        <v>0</v>
      </c>
      <c r="G1085" s="90">
        <v>0</v>
      </c>
      <c r="H1085" s="22">
        <v>0</v>
      </c>
      <c r="I1085" s="81"/>
      <c r="J1085" s="200">
        <v>683.71762999999999</v>
      </c>
      <c r="K1085" s="196"/>
    </row>
    <row r="1086" spans="1:11" s="23" customFormat="1" ht="18" customHeight="1" x14ac:dyDescent="0.25">
      <c r="A1086" s="74" t="s">
        <v>3749</v>
      </c>
      <c r="B1086" s="66" t="s">
        <v>62</v>
      </c>
      <c r="C1086" s="79">
        <f t="shared" si="67"/>
        <v>294.91276000000005</v>
      </c>
      <c r="D1086" s="79">
        <f t="shared" si="69"/>
        <v>45.628449999999994</v>
      </c>
      <c r="E1086" s="76">
        <v>45.628449999999994</v>
      </c>
      <c r="F1086" s="22">
        <v>0</v>
      </c>
      <c r="G1086" s="90">
        <v>0</v>
      </c>
      <c r="H1086" s="22">
        <v>0</v>
      </c>
      <c r="I1086" s="81"/>
      <c r="J1086" s="200">
        <v>340.54121000000004</v>
      </c>
      <c r="K1086" s="196"/>
    </row>
    <row r="1087" spans="1:11" s="23" customFormat="1" ht="18" customHeight="1" x14ac:dyDescent="0.25">
      <c r="A1087" s="74" t="s">
        <v>3750</v>
      </c>
      <c r="B1087" s="66" t="s">
        <v>62</v>
      </c>
      <c r="C1087" s="79">
        <f t="shared" si="67"/>
        <v>451.83600000000001</v>
      </c>
      <c r="D1087" s="79">
        <f t="shared" si="69"/>
        <v>47.42895</v>
      </c>
      <c r="E1087" s="76">
        <v>47.42895</v>
      </c>
      <c r="F1087" s="22">
        <v>0</v>
      </c>
      <c r="G1087" s="90">
        <v>0</v>
      </c>
      <c r="H1087" s="22">
        <v>0</v>
      </c>
      <c r="I1087" s="81"/>
      <c r="J1087" s="200">
        <v>499.26495</v>
      </c>
      <c r="K1087" s="196"/>
    </row>
    <row r="1088" spans="1:11" s="23" customFormat="1" ht="18" customHeight="1" x14ac:dyDescent="0.25">
      <c r="A1088" s="74" t="s">
        <v>1124</v>
      </c>
      <c r="B1088" s="66" t="s">
        <v>62</v>
      </c>
      <c r="C1088" s="79">
        <f t="shared" si="67"/>
        <v>1295.1278400000001</v>
      </c>
      <c r="D1088" s="79">
        <f t="shared" si="69"/>
        <v>58.356569999999998</v>
      </c>
      <c r="E1088" s="76">
        <v>58.356569999999998</v>
      </c>
      <c r="F1088" s="22">
        <v>0</v>
      </c>
      <c r="G1088" s="90">
        <v>0</v>
      </c>
      <c r="H1088" s="22">
        <v>0</v>
      </c>
      <c r="I1088" s="81"/>
      <c r="J1088" s="200">
        <v>1353.48441</v>
      </c>
    </row>
    <row r="1089" spans="1:10" s="23" customFormat="1" ht="18" customHeight="1" x14ac:dyDescent="0.25">
      <c r="A1089" s="74" t="s">
        <v>1125</v>
      </c>
      <c r="B1089" s="66" t="s">
        <v>62</v>
      </c>
      <c r="C1089" s="79">
        <f t="shared" si="67"/>
        <v>2131.3557900000001</v>
      </c>
      <c r="D1089" s="79">
        <f t="shared" si="69"/>
        <v>118.0681</v>
      </c>
      <c r="E1089" s="76">
        <v>118.0681</v>
      </c>
      <c r="F1089" s="22">
        <v>0</v>
      </c>
      <c r="G1089" s="90">
        <v>0</v>
      </c>
      <c r="H1089" s="22">
        <v>0</v>
      </c>
      <c r="I1089" s="81"/>
      <c r="J1089" s="200">
        <v>2249.42389</v>
      </c>
    </row>
    <row r="1090" spans="1:10" s="23" customFormat="1" ht="18" customHeight="1" x14ac:dyDescent="0.25">
      <c r="A1090" s="74" t="s">
        <v>1126</v>
      </c>
      <c r="B1090" s="66" t="s">
        <v>62</v>
      </c>
      <c r="C1090" s="79">
        <f t="shared" si="67"/>
        <v>1607.4773400000001</v>
      </c>
      <c r="D1090" s="79">
        <f t="shared" si="69"/>
        <v>73.450999999999993</v>
      </c>
      <c r="E1090" s="76">
        <v>73.450999999999993</v>
      </c>
      <c r="F1090" s="22">
        <v>0</v>
      </c>
      <c r="G1090" s="90">
        <v>0</v>
      </c>
      <c r="H1090" s="22">
        <v>0</v>
      </c>
      <c r="I1090" s="81"/>
      <c r="J1090" s="200">
        <v>1680.9283400000002</v>
      </c>
    </row>
    <row r="1091" spans="1:10" s="23" customFormat="1" ht="18" customHeight="1" x14ac:dyDescent="0.25">
      <c r="A1091" s="74" t="s">
        <v>1127</v>
      </c>
      <c r="B1091" s="66" t="s">
        <v>62</v>
      </c>
      <c r="C1091" s="79">
        <f t="shared" si="67"/>
        <v>6785.7932799999999</v>
      </c>
      <c r="D1091" s="79">
        <f t="shared" si="69"/>
        <v>551.95087999999998</v>
      </c>
      <c r="E1091" s="76">
        <v>551.95087999999998</v>
      </c>
      <c r="F1091" s="22">
        <v>0</v>
      </c>
      <c r="G1091" s="90">
        <v>0</v>
      </c>
      <c r="H1091" s="22">
        <v>0</v>
      </c>
      <c r="I1091" s="81"/>
      <c r="J1091" s="200">
        <v>7337.7441600000002</v>
      </c>
    </row>
    <row r="1092" spans="1:10" s="23" customFormat="1" ht="18" customHeight="1" x14ac:dyDescent="0.25">
      <c r="A1092" s="74" t="s">
        <v>1128</v>
      </c>
      <c r="B1092" s="66" t="s">
        <v>62</v>
      </c>
      <c r="C1092" s="79">
        <f t="shared" si="67"/>
        <v>39.319800000000001</v>
      </c>
      <c r="D1092" s="79">
        <f t="shared" si="69"/>
        <v>1.2441</v>
      </c>
      <c r="E1092" s="76">
        <v>1.2441</v>
      </c>
      <c r="F1092" s="22">
        <v>0</v>
      </c>
      <c r="G1092" s="90">
        <v>0</v>
      </c>
      <c r="H1092" s="22">
        <v>0</v>
      </c>
      <c r="I1092" s="81"/>
      <c r="J1092" s="200">
        <v>40.563900000000004</v>
      </c>
    </row>
    <row r="1093" spans="1:10" s="23" customFormat="1" ht="18" customHeight="1" x14ac:dyDescent="0.25">
      <c r="A1093" s="74" t="s">
        <v>3368</v>
      </c>
      <c r="B1093" s="66" t="s">
        <v>62</v>
      </c>
      <c r="C1093" s="79">
        <f t="shared" ref="C1093:C1155" si="70">J1093+I1093-E1093</f>
        <v>4361.2360600000002</v>
      </c>
      <c r="D1093" s="79">
        <f t="shared" si="69"/>
        <v>240.25515999999999</v>
      </c>
      <c r="E1093" s="76">
        <v>240.25515999999999</v>
      </c>
      <c r="F1093" s="22">
        <v>0</v>
      </c>
      <c r="G1093" s="90">
        <v>0</v>
      </c>
      <c r="H1093" s="22">
        <v>0</v>
      </c>
      <c r="I1093" s="81">
        <v>5632.51</v>
      </c>
      <c r="J1093" s="200">
        <f>4601.49122-I1093</f>
        <v>-1031.0187800000003</v>
      </c>
    </row>
    <row r="1094" spans="1:10" s="23" customFormat="1" ht="18" customHeight="1" x14ac:dyDescent="0.25">
      <c r="A1094" s="74" t="s">
        <v>3751</v>
      </c>
      <c r="B1094" s="66" t="s">
        <v>62</v>
      </c>
      <c r="C1094" s="79">
        <f t="shared" si="70"/>
        <v>869.55461000000003</v>
      </c>
      <c r="D1094" s="79">
        <f t="shared" si="69"/>
        <v>48.024650000000001</v>
      </c>
      <c r="E1094" s="76">
        <v>48.024650000000001</v>
      </c>
      <c r="F1094" s="22">
        <v>0</v>
      </c>
      <c r="G1094" s="90">
        <v>0</v>
      </c>
      <c r="H1094" s="22">
        <v>0</v>
      </c>
      <c r="I1094" s="81">
        <v>646.29999999999995</v>
      </c>
      <c r="J1094" s="200">
        <v>271.27926000000002</v>
      </c>
    </row>
    <row r="1095" spans="1:10" s="23" customFormat="1" ht="18" customHeight="1" x14ac:dyDescent="0.25">
      <c r="A1095" s="74" t="s">
        <v>1129</v>
      </c>
      <c r="B1095" s="66" t="s">
        <v>62</v>
      </c>
      <c r="C1095" s="79">
        <f t="shared" si="70"/>
        <v>859.70802000000003</v>
      </c>
      <c r="D1095" s="79">
        <f t="shared" si="69"/>
        <v>56.501599999999996</v>
      </c>
      <c r="E1095" s="76">
        <v>56.501599999999996</v>
      </c>
      <c r="F1095" s="22">
        <v>0</v>
      </c>
      <c r="G1095" s="90">
        <v>0</v>
      </c>
      <c r="H1095" s="22">
        <v>0</v>
      </c>
      <c r="I1095" s="81"/>
      <c r="J1095" s="200">
        <v>916.20961999999997</v>
      </c>
    </row>
    <row r="1096" spans="1:10" s="23" customFormat="1" ht="18" customHeight="1" x14ac:dyDescent="0.25">
      <c r="A1096" s="74" t="s">
        <v>1130</v>
      </c>
      <c r="B1096" s="66" t="s">
        <v>62</v>
      </c>
      <c r="C1096" s="79">
        <f t="shared" si="70"/>
        <v>975.15661</v>
      </c>
      <c r="D1096" s="79">
        <f t="shared" si="69"/>
        <v>50.366900000000001</v>
      </c>
      <c r="E1096" s="76">
        <v>50.366900000000001</v>
      </c>
      <c r="F1096" s="22">
        <v>0</v>
      </c>
      <c r="G1096" s="90">
        <v>0</v>
      </c>
      <c r="H1096" s="22">
        <v>0</v>
      </c>
      <c r="I1096" s="81">
        <v>1902.14</v>
      </c>
      <c r="J1096" s="200">
        <f>1025.52351-I1096</f>
        <v>-876.61649000000011</v>
      </c>
    </row>
    <row r="1097" spans="1:10" s="23" customFormat="1" ht="18" customHeight="1" x14ac:dyDescent="0.25">
      <c r="A1097" s="74" t="s">
        <v>1131</v>
      </c>
      <c r="B1097" s="66" t="s">
        <v>62</v>
      </c>
      <c r="C1097" s="79">
        <f t="shared" si="70"/>
        <v>1379.0787000000003</v>
      </c>
      <c r="D1097" s="79">
        <f t="shared" si="69"/>
        <v>62.277410000000003</v>
      </c>
      <c r="E1097" s="76">
        <v>62.277410000000003</v>
      </c>
      <c r="F1097" s="22">
        <v>0</v>
      </c>
      <c r="G1097" s="90">
        <v>0</v>
      </c>
      <c r="H1097" s="22">
        <v>0</v>
      </c>
      <c r="I1097" s="81"/>
      <c r="J1097" s="200">
        <v>1441.3561100000002</v>
      </c>
    </row>
    <row r="1098" spans="1:10" s="23" customFormat="1" ht="18" customHeight="1" x14ac:dyDescent="0.25">
      <c r="A1098" s="74" t="s">
        <v>1132</v>
      </c>
      <c r="B1098" s="66" t="s">
        <v>62</v>
      </c>
      <c r="C1098" s="79">
        <f t="shared" si="70"/>
        <v>1432.4230499999999</v>
      </c>
      <c r="D1098" s="79">
        <f t="shared" si="69"/>
        <v>73.76339999999999</v>
      </c>
      <c r="E1098" s="76">
        <v>73.76339999999999</v>
      </c>
      <c r="F1098" s="22">
        <v>0</v>
      </c>
      <c r="G1098" s="90">
        <v>0</v>
      </c>
      <c r="H1098" s="22">
        <v>0</v>
      </c>
      <c r="I1098" s="81"/>
      <c r="J1098" s="200">
        <v>1506.1864499999999</v>
      </c>
    </row>
    <row r="1099" spans="1:10" s="23" customFormat="1" ht="18" customHeight="1" x14ac:dyDescent="0.25">
      <c r="A1099" s="74" t="s">
        <v>1133</v>
      </c>
      <c r="B1099" s="66" t="s">
        <v>62</v>
      </c>
      <c r="C1099" s="79">
        <f t="shared" si="70"/>
        <v>933.36584000000005</v>
      </c>
      <c r="D1099" s="79">
        <f t="shared" ref="D1099:D1130" si="71">E1099</f>
        <v>44.65005</v>
      </c>
      <c r="E1099" s="76">
        <v>44.65005</v>
      </c>
      <c r="F1099" s="22">
        <v>0</v>
      </c>
      <c r="G1099" s="90">
        <v>0</v>
      </c>
      <c r="H1099" s="22">
        <v>0</v>
      </c>
      <c r="I1099" s="81"/>
      <c r="J1099" s="200">
        <v>978.01589000000001</v>
      </c>
    </row>
    <row r="1100" spans="1:10" s="23" customFormat="1" ht="18" customHeight="1" x14ac:dyDescent="0.25">
      <c r="A1100" s="74" t="s">
        <v>1134</v>
      </c>
      <c r="B1100" s="66" t="s">
        <v>62</v>
      </c>
      <c r="C1100" s="79">
        <f t="shared" si="70"/>
        <v>1090.03575</v>
      </c>
      <c r="D1100" s="79">
        <f t="shared" si="71"/>
        <v>52.389290000000003</v>
      </c>
      <c r="E1100" s="76">
        <v>52.389290000000003</v>
      </c>
      <c r="F1100" s="22">
        <v>0</v>
      </c>
      <c r="G1100" s="90">
        <v>0</v>
      </c>
      <c r="H1100" s="22">
        <v>0</v>
      </c>
      <c r="I1100" s="81">
        <v>1188.5899999999999</v>
      </c>
      <c r="J1100" s="200">
        <f>1142.42504-I1100</f>
        <v>-46.164959999999837</v>
      </c>
    </row>
    <row r="1101" spans="1:10" s="23" customFormat="1" ht="18" customHeight="1" x14ac:dyDescent="0.25">
      <c r="A1101" s="74" t="s">
        <v>1135</v>
      </c>
      <c r="B1101" s="66" t="s">
        <v>62</v>
      </c>
      <c r="C1101" s="79">
        <f t="shared" si="70"/>
        <v>644.78055000000006</v>
      </c>
      <c r="D1101" s="79">
        <f t="shared" si="71"/>
        <v>35.173199999999994</v>
      </c>
      <c r="E1101" s="76">
        <v>35.173199999999994</v>
      </c>
      <c r="F1101" s="22">
        <v>0</v>
      </c>
      <c r="G1101" s="90">
        <v>0</v>
      </c>
      <c r="H1101" s="22">
        <v>0</v>
      </c>
      <c r="I1101" s="81"/>
      <c r="J1101" s="200">
        <v>679.95375000000001</v>
      </c>
    </row>
    <row r="1102" spans="1:10" s="23" customFormat="1" ht="18" customHeight="1" x14ac:dyDescent="0.25">
      <c r="A1102" s="74" t="s">
        <v>1136</v>
      </c>
      <c r="B1102" s="66" t="s">
        <v>62</v>
      </c>
      <c r="C1102" s="79">
        <f t="shared" si="70"/>
        <v>575.50434000000007</v>
      </c>
      <c r="D1102" s="79">
        <f t="shared" si="71"/>
        <v>45.870559999999998</v>
      </c>
      <c r="E1102" s="76">
        <v>45.870559999999998</v>
      </c>
      <c r="F1102" s="22">
        <v>0</v>
      </c>
      <c r="G1102" s="90">
        <v>0</v>
      </c>
      <c r="H1102" s="22">
        <v>0</v>
      </c>
      <c r="I1102" s="81"/>
      <c r="J1102" s="200">
        <v>621.37490000000003</v>
      </c>
    </row>
    <row r="1103" spans="1:10" s="23" customFormat="1" ht="18" customHeight="1" x14ac:dyDescent="0.25">
      <c r="A1103" s="74" t="s">
        <v>1137</v>
      </c>
      <c r="B1103" s="66" t="s">
        <v>62</v>
      </c>
      <c r="C1103" s="79">
        <f t="shared" si="70"/>
        <v>742.55597000000012</v>
      </c>
      <c r="D1103" s="79">
        <f t="shared" si="71"/>
        <v>43.756449999999994</v>
      </c>
      <c r="E1103" s="76">
        <v>43.756449999999994</v>
      </c>
      <c r="F1103" s="22">
        <v>0</v>
      </c>
      <c r="G1103" s="90">
        <v>0</v>
      </c>
      <c r="H1103" s="22">
        <v>0</v>
      </c>
      <c r="I1103" s="81"/>
      <c r="J1103" s="200">
        <v>786.31242000000009</v>
      </c>
    </row>
    <row r="1104" spans="1:10" s="23" customFormat="1" ht="18" customHeight="1" x14ac:dyDescent="0.25">
      <c r="A1104" s="74" t="s">
        <v>1138</v>
      </c>
      <c r="B1104" s="66" t="s">
        <v>62</v>
      </c>
      <c r="C1104" s="79">
        <f t="shared" si="70"/>
        <v>917.56050000000005</v>
      </c>
      <c r="D1104" s="79">
        <f t="shared" si="71"/>
        <v>48.551749999999998</v>
      </c>
      <c r="E1104" s="76">
        <v>48.551749999999998</v>
      </c>
      <c r="F1104" s="22">
        <v>0</v>
      </c>
      <c r="G1104" s="90">
        <v>0</v>
      </c>
      <c r="H1104" s="22">
        <v>0</v>
      </c>
      <c r="I1104" s="81"/>
      <c r="J1104" s="200">
        <v>966.11225000000002</v>
      </c>
    </row>
    <row r="1105" spans="1:10" s="23" customFormat="1" ht="18" customHeight="1" x14ac:dyDescent="0.25">
      <c r="A1105" s="74" t="s">
        <v>1139</v>
      </c>
      <c r="B1105" s="66" t="s">
        <v>62</v>
      </c>
      <c r="C1105" s="79">
        <f t="shared" si="70"/>
        <v>1120.57213</v>
      </c>
      <c r="D1105" s="79">
        <f t="shared" si="71"/>
        <v>59.348889999999997</v>
      </c>
      <c r="E1105" s="76">
        <v>59.348889999999997</v>
      </c>
      <c r="F1105" s="22">
        <v>0</v>
      </c>
      <c r="G1105" s="90">
        <v>0</v>
      </c>
      <c r="H1105" s="22">
        <v>0</v>
      </c>
      <c r="I1105" s="81"/>
      <c r="J1105" s="200">
        <v>1179.92102</v>
      </c>
    </row>
    <row r="1106" spans="1:10" s="23" customFormat="1" ht="18" customHeight="1" x14ac:dyDescent="0.25">
      <c r="A1106" s="74" t="s">
        <v>1140</v>
      </c>
      <c r="B1106" s="66" t="s">
        <v>62</v>
      </c>
      <c r="C1106" s="79">
        <f t="shared" si="70"/>
        <v>1139.0182500000001</v>
      </c>
      <c r="D1106" s="79">
        <f t="shared" si="71"/>
        <v>70.331000000000003</v>
      </c>
      <c r="E1106" s="76">
        <v>70.331000000000003</v>
      </c>
      <c r="F1106" s="22">
        <v>0</v>
      </c>
      <c r="G1106" s="90">
        <v>0</v>
      </c>
      <c r="H1106" s="22">
        <v>0</v>
      </c>
      <c r="I1106" s="81"/>
      <c r="J1106" s="200">
        <v>1209.34925</v>
      </c>
    </row>
    <row r="1107" spans="1:10" s="23" customFormat="1" ht="18" customHeight="1" x14ac:dyDescent="0.25">
      <c r="A1107" s="74" t="s">
        <v>1141</v>
      </c>
      <c r="B1107" s="66" t="s">
        <v>62</v>
      </c>
      <c r="C1107" s="79">
        <f t="shared" si="70"/>
        <v>502.62882999999999</v>
      </c>
      <c r="D1107" s="79">
        <f t="shared" si="71"/>
        <v>39.187280000000001</v>
      </c>
      <c r="E1107" s="76">
        <v>39.187280000000001</v>
      </c>
      <c r="F1107" s="22">
        <v>0</v>
      </c>
      <c r="G1107" s="90">
        <v>0</v>
      </c>
      <c r="H1107" s="22">
        <v>0</v>
      </c>
      <c r="I1107" s="81"/>
      <c r="J1107" s="200">
        <v>541.81610999999998</v>
      </c>
    </row>
    <row r="1108" spans="1:10" s="23" customFormat="1" ht="18" customHeight="1" x14ac:dyDescent="0.25">
      <c r="A1108" s="74" t="s">
        <v>1142</v>
      </c>
      <c r="B1108" s="66" t="s">
        <v>62</v>
      </c>
      <c r="C1108" s="79">
        <f t="shared" si="70"/>
        <v>195.55719999999999</v>
      </c>
      <c r="D1108" s="79">
        <f t="shared" si="71"/>
        <v>10.732850000000001</v>
      </c>
      <c r="E1108" s="76">
        <v>10.732850000000001</v>
      </c>
      <c r="F1108" s="22">
        <v>0</v>
      </c>
      <c r="G1108" s="90">
        <v>0</v>
      </c>
      <c r="H1108" s="22">
        <v>0</v>
      </c>
      <c r="I1108" s="81">
        <f>174.78+156.43</f>
        <v>331.21000000000004</v>
      </c>
      <c r="J1108" s="200">
        <f>206.29005-I1108</f>
        <v>-124.91995000000003</v>
      </c>
    </row>
    <row r="1109" spans="1:10" s="23" customFormat="1" ht="18" customHeight="1" x14ac:dyDescent="0.25">
      <c r="A1109" s="74" t="s">
        <v>1143</v>
      </c>
      <c r="B1109" s="66" t="s">
        <v>62</v>
      </c>
      <c r="C1109" s="79">
        <f t="shared" si="70"/>
        <v>113.63485</v>
      </c>
      <c r="D1109" s="79">
        <f t="shared" si="71"/>
        <v>13.44558</v>
      </c>
      <c r="E1109" s="76">
        <v>13.44558</v>
      </c>
      <c r="F1109" s="22">
        <v>0</v>
      </c>
      <c r="G1109" s="90">
        <v>0</v>
      </c>
      <c r="H1109" s="22">
        <v>0</v>
      </c>
      <c r="I1109" s="81"/>
      <c r="J1109" s="200">
        <v>127.08042999999999</v>
      </c>
    </row>
    <row r="1110" spans="1:10" s="23" customFormat="1" ht="18" customHeight="1" x14ac:dyDescent="0.25">
      <c r="A1110" s="74" t="s">
        <v>1144</v>
      </c>
      <c r="B1110" s="66" t="s">
        <v>62</v>
      </c>
      <c r="C1110" s="79">
        <f t="shared" si="70"/>
        <v>1145.48858</v>
      </c>
      <c r="D1110" s="79">
        <f t="shared" si="71"/>
        <v>54.229699999999994</v>
      </c>
      <c r="E1110" s="76">
        <v>54.229699999999994</v>
      </c>
      <c r="F1110" s="22">
        <v>0</v>
      </c>
      <c r="G1110" s="90">
        <v>0</v>
      </c>
      <c r="H1110" s="22">
        <v>0</v>
      </c>
      <c r="I1110" s="81"/>
      <c r="J1110" s="200">
        <v>1199.71828</v>
      </c>
    </row>
    <row r="1111" spans="1:10" s="23" customFormat="1" ht="18" customHeight="1" x14ac:dyDescent="0.25">
      <c r="A1111" s="74" t="s">
        <v>3752</v>
      </c>
      <c r="B1111" s="66" t="s">
        <v>62</v>
      </c>
      <c r="C1111" s="79">
        <f t="shared" si="70"/>
        <v>1233.8301100000001</v>
      </c>
      <c r="D1111" s="79">
        <f t="shared" si="71"/>
        <v>74.209850000000003</v>
      </c>
      <c r="E1111" s="76">
        <v>74.209850000000003</v>
      </c>
      <c r="F1111" s="22">
        <v>0</v>
      </c>
      <c r="G1111" s="90">
        <v>0</v>
      </c>
      <c r="H1111" s="22">
        <v>0</v>
      </c>
      <c r="I1111" s="81"/>
      <c r="J1111" s="200">
        <v>1308.0399600000001</v>
      </c>
    </row>
    <row r="1112" spans="1:10" s="23" customFormat="1" ht="18" customHeight="1" x14ac:dyDescent="0.25">
      <c r="A1112" s="74" t="s">
        <v>1145</v>
      </c>
      <c r="B1112" s="66" t="s">
        <v>62</v>
      </c>
      <c r="C1112" s="79">
        <f t="shared" si="70"/>
        <v>41.817799999999977</v>
      </c>
      <c r="D1112" s="79">
        <f t="shared" si="71"/>
        <v>4.8240500000000006</v>
      </c>
      <c r="E1112" s="76">
        <v>4.8240500000000006</v>
      </c>
      <c r="F1112" s="22">
        <v>0</v>
      </c>
      <c r="G1112" s="90">
        <v>0</v>
      </c>
      <c r="H1112" s="22">
        <v>0</v>
      </c>
      <c r="I1112" s="81">
        <f>260.14+187.61</f>
        <v>447.75</v>
      </c>
      <c r="J1112" s="200">
        <f>46.64185-I1112</f>
        <v>-401.10815000000002</v>
      </c>
    </row>
    <row r="1113" spans="1:10" s="23" customFormat="1" ht="18" customHeight="1" x14ac:dyDescent="0.25">
      <c r="A1113" s="74" t="s">
        <v>1146</v>
      </c>
      <c r="B1113" s="66" t="s">
        <v>62</v>
      </c>
      <c r="C1113" s="79">
        <f t="shared" si="70"/>
        <v>754.97899999999993</v>
      </c>
      <c r="D1113" s="79">
        <f t="shared" si="71"/>
        <v>48.353339999999996</v>
      </c>
      <c r="E1113" s="76">
        <v>48.353339999999996</v>
      </c>
      <c r="F1113" s="22">
        <v>0</v>
      </c>
      <c r="G1113" s="90">
        <v>0</v>
      </c>
      <c r="H1113" s="22">
        <v>0</v>
      </c>
      <c r="I1113" s="81">
        <f>922.29+1693.95+1773.21</f>
        <v>4389.45</v>
      </c>
      <c r="J1113" s="200">
        <f>803.33234-I1113</f>
        <v>-3586.1176599999999</v>
      </c>
    </row>
    <row r="1114" spans="1:10" s="23" customFormat="1" ht="18" customHeight="1" x14ac:dyDescent="0.25">
      <c r="A1114" s="74" t="s">
        <v>1147</v>
      </c>
      <c r="B1114" s="66" t="s">
        <v>62</v>
      </c>
      <c r="C1114" s="79">
        <f t="shared" si="70"/>
        <v>122.38600000000001</v>
      </c>
      <c r="D1114" s="79">
        <f t="shared" si="71"/>
        <v>15.234</v>
      </c>
      <c r="E1114" s="76">
        <v>15.234</v>
      </c>
      <c r="F1114" s="22">
        <v>0</v>
      </c>
      <c r="G1114" s="90">
        <v>0</v>
      </c>
      <c r="H1114" s="22">
        <v>0</v>
      </c>
      <c r="I1114" s="81"/>
      <c r="J1114" s="200">
        <v>137.62</v>
      </c>
    </row>
    <row r="1115" spans="1:10" s="23" customFormat="1" ht="18" customHeight="1" x14ac:dyDescent="0.25">
      <c r="A1115" s="74" t="s">
        <v>1150</v>
      </c>
      <c r="B1115" s="66" t="s">
        <v>62</v>
      </c>
      <c r="C1115" s="79">
        <f t="shared" si="70"/>
        <v>1275.36069</v>
      </c>
      <c r="D1115" s="79">
        <f t="shared" si="71"/>
        <v>65.437650000000005</v>
      </c>
      <c r="E1115" s="76">
        <v>65.437650000000005</v>
      </c>
      <c r="F1115" s="22">
        <v>0</v>
      </c>
      <c r="G1115" s="90">
        <v>0</v>
      </c>
      <c r="H1115" s="22">
        <v>0</v>
      </c>
      <c r="I1115" s="81"/>
      <c r="J1115" s="200">
        <v>1340.7983400000001</v>
      </c>
    </row>
    <row r="1116" spans="1:10" s="23" customFormat="1" ht="18" customHeight="1" x14ac:dyDescent="0.25">
      <c r="A1116" s="74" t="s">
        <v>1151</v>
      </c>
      <c r="B1116" s="66" t="s">
        <v>62</v>
      </c>
      <c r="C1116" s="79">
        <f t="shared" si="70"/>
        <v>963.25499000000002</v>
      </c>
      <c r="D1116" s="79">
        <f t="shared" si="71"/>
        <v>56.836150000000004</v>
      </c>
      <c r="E1116" s="76">
        <v>56.836150000000004</v>
      </c>
      <c r="F1116" s="22">
        <v>0</v>
      </c>
      <c r="G1116" s="90">
        <v>0</v>
      </c>
      <c r="H1116" s="22">
        <v>0</v>
      </c>
      <c r="I1116" s="81"/>
      <c r="J1116" s="200">
        <v>1020.09114</v>
      </c>
    </row>
    <row r="1117" spans="1:10" s="23" customFormat="1" ht="18" customHeight="1" x14ac:dyDescent="0.25">
      <c r="A1117" s="74" t="s">
        <v>1152</v>
      </c>
      <c r="B1117" s="66" t="s">
        <v>62</v>
      </c>
      <c r="C1117" s="79">
        <f t="shared" si="70"/>
        <v>1254.3407</v>
      </c>
      <c r="D1117" s="79">
        <f t="shared" si="71"/>
        <v>79.925449999999998</v>
      </c>
      <c r="E1117" s="76">
        <v>79.925449999999998</v>
      </c>
      <c r="F1117" s="22">
        <v>0</v>
      </c>
      <c r="G1117" s="90">
        <v>0</v>
      </c>
      <c r="H1117" s="22">
        <v>0</v>
      </c>
      <c r="I1117" s="81"/>
      <c r="J1117" s="200">
        <v>1334.2661499999999</v>
      </c>
    </row>
    <row r="1118" spans="1:10" s="23" customFormat="1" ht="18" customHeight="1" x14ac:dyDescent="0.25">
      <c r="A1118" s="74" t="s">
        <v>1153</v>
      </c>
      <c r="B1118" s="66" t="s">
        <v>62</v>
      </c>
      <c r="C1118" s="79">
        <f t="shared" si="70"/>
        <v>816.69755999999995</v>
      </c>
      <c r="D1118" s="79">
        <f t="shared" si="71"/>
        <v>46.234589999999997</v>
      </c>
      <c r="E1118" s="76">
        <v>46.234589999999997</v>
      </c>
      <c r="F1118" s="22">
        <v>0</v>
      </c>
      <c r="G1118" s="90">
        <v>0</v>
      </c>
      <c r="H1118" s="22">
        <v>0</v>
      </c>
      <c r="I1118" s="81"/>
      <c r="J1118" s="200">
        <v>862.93214999999998</v>
      </c>
    </row>
    <row r="1119" spans="1:10" s="23" customFormat="1" ht="18" customHeight="1" x14ac:dyDescent="0.25">
      <c r="A1119" s="74" t="s">
        <v>3753</v>
      </c>
      <c r="B1119" s="66" t="s">
        <v>62</v>
      </c>
      <c r="C1119" s="79">
        <f t="shared" si="70"/>
        <v>537.7722399999999</v>
      </c>
      <c r="D1119" s="79">
        <f t="shared" si="71"/>
        <v>33.492100000000001</v>
      </c>
      <c r="E1119" s="76">
        <v>33.492100000000001</v>
      </c>
      <c r="F1119" s="22">
        <v>0</v>
      </c>
      <c r="G1119" s="90">
        <v>0</v>
      </c>
      <c r="H1119" s="22">
        <v>0</v>
      </c>
      <c r="I1119" s="81"/>
      <c r="J1119" s="200">
        <v>571.26433999999995</v>
      </c>
    </row>
    <row r="1120" spans="1:10" s="23" customFormat="1" ht="18" customHeight="1" x14ac:dyDescent="0.25">
      <c r="A1120" s="74" t="s">
        <v>1154</v>
      </c>
      <c r="B1120" s="66" t="s">
        <v>62</v>
      </c>
      <c r="C1120" s="79">
        <f t="shared" si="70"/>
        <v>965.44346999999993</v>
      </c>
      <c r="D1120" s="79">
        <f t="shared" si="71"/>
        <v>56.624099999999999</v>
      </c>
      <c r="E1120" s="76">
        <v>56.624099999999999</v>
      </c>
      <c r="F1120" s="22">
        <v>0</v>
      </c>
      <c r="G1120" s="90">
        <v>0</v>
      </c>
      <c r="H1120" s="22">
        <v>0</v>
      </c>
      <c r="I1120" s="81"/>
      <c r="J1120" s="200">
        <v>1022.0675699999999</v>
      </c>
    </row>
    <row r="1121" spans="1:10" s="23" customFormat="1" ht="18" customHeight="1" x14ac:dyDescent="0.25">
      <c r="A1121" s="74" t="s">
        <v>1155</v>
      </c>
      <c r="B1121" s="66" t="s">
        <v>62</v>
      </c>
      <c r="C1121" s="79">
        <f t="shared" si="70"/>
        <v>473.97068999999999</v>
      </c>
      <c r="D1121" s="79">
        <f t="shared" si="71"/>
        <v>47.269980000000004</v>
      </c>
      <c r="E1121" s="76">
        <v>47.269980000000004</v>
      </c>
      <c r="F1121" s="22">
        <v>0</v>
      </c>
      <c r="G1121" s="90">
        <v>0</v>
      </c>
      <c r="H1121" s="22">
        <v>0</v>
      </c>
      <c r="I1121" s="81"/>
      <c r="J1121" s="200">
        <v>521.24067000000002</v>
      </c>
    </row>
    <row r="1122" spans="1:10" s="23" customFormat="1" ht="18" customHeight="1" x14ac:dyDescent="0.25">
      <c r="A1122" s="74" t="s">
        <v>1156</v>
      </c>
      <c r="B1122" s="66" t="s">
        <v>62</v>
      </c>
      <c r="C1122" s="79">
        <f t="shared" si="70"/>
        <v>906.22377000000006</v>
      </c>
      <c r="D1122" s="79">
        <f t="shared" si="71"/>
        <v>36.879019999999997</v>
      </c>
      <c r="E1122" s="76">
        <v>36.879019999999997</v>
      </c>
      <c r="F1122" s="22">
        <v>0</v>
      </c>
      <c r="G1122" s="90">
        <v>0</v>
      </c>
      <c r="H1122" s="22">
        <v>0</v>
      </c>
      <c r="I1122" s="81"/>
      <c r="J1122" s="200">
        <v>943.10279000000003</v>
      </c>
    </row>
    <row r="1123" spans="1:10" s="23" customFormat="1" ht="18" customHeight="1" x14ac:dyDescent="0.25">
      <c r="A1123" s="74" t="s">
        <v>1157</v>
      </c>
      <c r="B1123" s="66" t="s">
        <v>62</v>
      </c>
      <c r="C1123" s="79">
        <f t="shared" si="70"/>
        <v>1214.9565</v>
      </c>
      <c r="D1123" s="79">
        <f t="shared" si="71"/>
        <v>59.273900000000005</v>
      </c>
      <c r="E1123" s="76">
        <v>59.273900000000005</v>
      </c>
      <c r="F1123" s="22">
        <v>0</v>
      </c>
      <c r="G1123" s="90">
        <v>0</v>
      </c>
      <c r="H1123" s="22">
        <v>0</v>
      </c>
      <c r="I1123" s="81"/>
      <c r="J1123" s="200">
        <v>1274.2303999999999</v>
      </c>
    </row>
    <row r="1124" spans="1:10" s="23" customFormat="1" ht="18" customHeight="1" x14ac:dyDescent="0.25">
      <c r="A1124" s="74" t="s">
        <v>1158</v>
      </c>
      <c r="B1124" s="66" t="s">
        <v>62</v>
      </c>
      <c r="C1124" s="79">
        <f t="shared" si="70"/>
        <v>897.77383999999995</v>
      </c>
      <c r="D1124" s="79">
        <f t="shared" si="71"/>
        <v>39.111760000000004</v>
      </c>
      <c r="E1124" s="76">
        <v>39.111760000000004</v>
      </c>
      <c r="F1124" s="22">
        <v>0</v>
      </c>
      <c r="G1124" s="90">
        <v>0</v>
      </c>
      <c r="H1124" s="22">
        <v>0</v>
      </c>
      <c r="I1124" s="81"/>
      <c r="J1124" s="200">
        <v>936.88559999999995</v>
      </c>
    </row>
    <row r="1125" spans="1:10" s="23" customFormat="1" ht="18" customHeight="1" x14ac:dyDescent="0.25">
      <c r="A1125" s="74" t="s">
        <v>3754</v>
      </c>
      <c r="B1125" s="66" t="s">
        <v>62</v>
      </c>
      <c r="C1125" s="79">
        <f t="shared" si="70"/>
        <v>710.66887999999994</v>
      </c>
      <c r="D1125" s="79">
        <f t="shared" si="71"/>
        <v>64.69283999999999</v>
      </c>
      <c r="E1125" s="76">
        <v>64.69283999999999</v>
      </c>
      <c r="F1125" s="22">
        <v>0</v>
      </c>
      <c r="G1125" s="90">
        <v>0</v>
      </c>
      <c r="H1125" s="22">
        <v>0</v>
      </c>
      <c r="I1125" s="81"/>
      <c r="J1125" s="200">
        <v>775.36171999999999</v>
      </c>
    </row>
    <row r="1126" spans="1:10" s="23" customFormat="1" ht="18" customHeight="1" x14ac:dyDescent="0.25">
      <c r="A1126" s="74" t="s">
        <v>1159</v>
      </c>
      <c r="B1126" s="66" t="s">
        <v>62</v>
      </c>
      <c r="C1126" s="79">
        <f t="shared" si="70"/>
        <v>1328.3499900000002</v>
      </c>
      <c r="D1126" s="79">
        <f t="shared" si="71"/>
        <v>59.310199999999995</v>
      </c>
      <c r="E1126" s="76">
        <v>59.310199999999995</v>
      </c>
      <c r="F1126" s="22">
        <v>0</v>
      </c>
      <c r="G1126" s="90">
        <v>0</v>
      </c>
      <c r="H1126" s="22">
        <v>0</v>
      </c>
      <c r="I1126" s="81"/>
      <c r="J1126" s="200">
        <v>1387.6601900000001</v>
      </c>
    </row>
    <row r="1127" spans="1:10" s="23" customFormat="1" ht="18" customHeight="1" x14ac:dyDescent="0.25">
      <c r="A1127" s="74" t="s">
        <v>3755</v>
      </c>
      <c r="B1127" s="66" t="s">
        <v>62</v>
      </c>
      <c r="C1127" s="79">
        <f t="shared" si="70"/>
        <v>625.19912999999997</v>
      </c>
      <c r="D1127" s="79">
        <f t="shared" si="71"/>
        <v>48.466999999999999</v>
      </c>
      <c r="E1127" s="76">
        <v>48.466999999999999</v>
      </c>
      <c r="F1127" s="22">
        <v>0</v>
      </c>
      <c r="G1127" s="90">
        <v>0</v>
      </c>
      <c r="H1127" s="22">
        <v>0</v>
      </c>
      <c r="I1127" s="81"/>
      <c r="J1127" s="200">
        <v>673.66612999999995</v>
      </c>
    </row>
    <row r="1128" spans="1:10" s="23" customFormat="1" ht="18" customHeight="1" x14ac:dyDescent="0.25">
      <c r="A1128" s="74" t="s">
        <v>1160</v>
      </c>
      <c r="B1128" s="66" t="s">
        <v>62</v>
      </c>
      <c r="C1128" s="79">
        <f t="shared" si="70"/>
        <v>1340.51657</v>
      </c>
      <c r="D1128" s="79">
        <f t="shared" si="71"/>
        <v>62.037440000000004</v>
      </c>
      <c r="E1128" s="76">
        <v>62.037440000000004</v>
      </c>
      <c r="F1128" s="22">
        <v>0</v>
      </c>
      <c r="G1128" s="90">
        <v>0</v>
      </c>
      <c r="H1128" s="22">
        <v>0</v>
      </c>
      <c r="I1128" s="81"/>
      <c r="J1128" s="200">
        <v>1402.5540100000001</v>
      </c>
    </row>
    <row r="1129" spans="1:10" s="23" customFormat="1" ht="18" customHeight="1" x14ac:dyDescent="0.25">
      <c r="A1129" s="74" t="s">
        <v>1161</v>
      </c>
      <c r="B1129" s="66" t="s">
        <v>62</v>
      </c>
      <c r="C1129" s="79">
        <f t="shared" si="70"/>
        <v>1295.0449999999998</v>
      </c>
      <c r="D1129" s="79">
        <f t="shared" si="71"/>
        <v>59.720889999999997</v>
      </c>
      <c r="E1129" s="76">
        <v>59.720889999999997</v>
      </c>
      <c r="F1129" s="22">
        <v>0</v>
      </c>
      <c r="G1129" s="90">
        <v>0</v>
      </c>
      <c r="H1129" s="22">
        <v>0</v>
      </c>
      <c r="I1129" s="81"/>
      <c r="J1129" s="200">
        <v>1354.7658899999999</v>
      </c>
    </row>
    <row r="1130" spans="1:10" s="23" customFormat="1" ht="18" customHeight="1" x14ac:dyDescent="0.25">
      <c r="A1130" s="74" t="s">
        <v>1162</v>
      </c>
      <c r="B1130" s="66" t="s">
        <v>62</v>
      </c>
      <c r="C1130" s="79">
        <f t="shared" si="70"/>
        <v>1266.5284000000001</v>
      </c>
      <c r="D1130" s="79">
        <f t="shared" si="71"/>
        <v>87.869350000000011</v>
      </c>
      <c r="E1130" s="76">
        <v>87.869350000000011</v>
      </c>
      <c r="F1130" s="22">
        <v>0</v>
      </c>
      <c r="G1130" s="90">
        <v>0</v>
      </c>
      <c r="H1130" s="22">
        <v>0</v>
      </c>
      <c r="I1130" s="81"/>
      <c r="J1130" s="200">
        <v>1354.3977500000001</v>
      </c>
    </row>
    <row r="1131" spans="1:10" s="23" customFormat="1" ht="18" customHeight="1" x14ac:dyDescent="0.25">
      <c r="A1131" s="74" t="s">
        <v>3756</v>
      </c>
      <c r="B1131" s="66" t="s">
        <v>62</v>
      </c>
      <c r="C1131" s="79">
        <f t="shared" si="70"/>
        <v>237.58919000000003</v>
      </c>
      <c r="D1131" s="79">
        <f t="shared" ref="D1131:D1149" si="72">E1131</f>
        <v>55.756399999999999</v>
      </c>
      <c r="E1131" s="76">
        <v>55.756399999999999</v>
      </c>
      <c r="F1131" s="22">
        <v>0</v>
      </c>
      <c r="G1131" s="90">
        <v>0</v>
      </c>
      <c r="H1131" s="22">
        <v>0</v>
      </c>
      <c r="I1131" s="81"/>
      <c r="J1131" s="200">
        <v>293.34559000000002</v>
      </c>
    </row>
    <row r="1132" spans="1:10" s="23" customFormat="1" ht="18" customHeight="1" x14ac:dyDescent="0.25">
      <c r="A1132" s="74" t="s">
        <v>1163</v>
      </c>
      <c r="B1132" s="66" t="s">
        <v>62</v>
      </c>
      <c r="C1132" s="79">
        <f t="shared" si="70"/>
        <v>1213.65004</v>
      </c>
      <c r="D1132" s="79">
        <f t="shared" si="72"/>
        <v>56.427099999999996</v>
      </c>
      <c r="E1132" s="76">
        <v>56.427099999999996</v>
      </c>
      <c r="F1132" s="22">
        <v>0</v>
      </c>
      <c r="G1132" s="90">
        <v>0</v>
      </c>
      <c r="H1132" s="22">
        <v>0</v>
      </c>
      <c r="I1132" s="81">
        <v>1937.09</v>
      </c>
      <c r="J1132" s="200">
        <f>1270.07714-I1132</f>
        <v>-667.01285999999982</v>
      </c>
    </row>
    <row r="1133" spans="1:10" s="23" customFormat="1" ht="16.5" customHeight="1" x14ac:dyDescent="0.25">
      <c r="A1133" s="74" t="s">
        <v>1164</v>
      </c>
      <c r="B1133" s="66" t="s">
        <v>62</v>
      </c>
      <c r="C1133" s="79">
        <f t="shared" si="70"/>
        <v>1230.5326500000001</v>
      </c>
      <c r="D1133" s="79">
        <f t="shared" si="72"/>
        <v>63.450699999999998</v>
      </c>
      <c r="E1133" s="76">
        <v>63.450699999999998</v>
      </c>
      <c r="F1133" s="22">
        <v>0</v>
      </c>
      <c r="G1133" s="90">
        <v>0</v>
      </c>
      <c r="H1133" s="22">
        <v>0</v>
      </c>
      <c r="I1133" s="81"/>
      <c r="J1133" s="200">
        <v>1293.9833500000002</v>
      </c>
    </row>
    <row r="1134" spans="1:10" s="23" customFormat="1" ht="18" customHeight="1" x14ac:dyDescent="0.25">
      <c r="A1134" s="74" t="s">
        <v>3757</v>
      </c>
      <c r="B1134" s="66" t="s">
        <v>62</v>
      </c>
      <c r="C1134" s="79">
        <f t="shared" si="70"/>
        <v>525.93871000000001</v>
      </c>
      <c r="D1134" s="79">
        <f t="shared" si="72"/>
        <v>45.740099999999998</v>
      </c>
      <c r="E1134" s="76">
        <v>45.740099999999998</v>
      </c>
      <c r="F1134" s="22">
        <v>0</v>
      </c>
      <c r="G1134" s="90">
        <v>0</v>
      </c>
      <c r="H1134" s="22">
        <v>0</v>
      </c>
      <c r="I1134" s="81"/>
      <c r="J1134" s="200">
        <v>571.67881</v>
      </c>
    </row>
    <row r="1135" spans="1:10" s="23" customFormat="1" ht="18" customHeight="1" x14ac:dyDescent="0.25">
      <c r="A1135" s="74" t="s">
        <v>1165</v>
      </c>
      <c r="B1135" s="66" t="s">
        <v>62</v>
      </c>
      <c r="C1135" s="79">
        <f t="shared" si="70"/>
        <v>1158.2235500000002</v>
      </c>
      <c r="D1135" s="79">
        <f t="shared" si="72"/>
        <v>67.248949999999994</v>
      </c>
      <c r="E1135" s="76">
        <v>67.248949999999994</v>
      </c>
      <c r="F1135" s="22">
        <v>0</v>
      </c>
      <c r="G1135" s="90">
        <v>0</v>
      </c>
      <c r="H1135" s="22">
        <v>0</v>
      </c>
      <c r="I1135" s="81"/>
      <c r="J1135" s="200">
        <v>1225.4725000000001</v>
      </c>
    </row>
    <row r="1136" spans="1:10" s="23" customFormat="1" ht="18" customHeight="1" x14ac:dyDescent="0.25">
      <c r="A1136" s="74" t="s">
        <v>1166</v>
      </c>
      <c r="B1136" s="66" t="s">
        <v>62</v>
      </c>
      <c r="C1136" s="79">
        <f t="shared" si="70"/>
        <v>1333.0350600000002</v>
      </c>
      <c r="D1136" s="79">
        <f t="shared" si="72"/>
        <v>67.86827000000001</v>
      </c>
      <c r="E1136" s="76">
        <v>67.86827000000001</v>
      </c>
      <c r="F1136" s="22">
        <v>0</v>
      </c>
      <c r="G1136" s="90">
        <v>0</v>
      </c>
      <c r="H1136" s="22">
        <v>0</v>
      </c>
      <c r="I1136" s="81"/>
      <c r="J1136" s="200">
        <v>1400.9033300000001</v>
      </c>
    </row>
    <row r="1137" spans="1:10" s="23" customFormat="1" ht="18" customHeight="1" x14ac:dyDescent="0.25">
      <c r="A1137" s="74" t="s">
        <v>1167</v>
      </c>
      <c r="B1137" s="66" t="s">
        <v>62</v>
      </c>
      <c r="C1137" s="79">
        <f t="shared" si="70"/>
        <v>1289.4759000000001</v>
      </c>
      <c r="D1137" s="79">
        <f t="shared" si="72"/>
        <v>82.464640000000003</v>
      </c>
      <c r="E1137" s="76">
        <v>82.464640000000003</v>
      </c>
      <c r="F1137" s="22">
        <v>0</v>
      </c>
      <c r="G1137" s="90">
        <v>0</v>
      </c>
      <c r="H1137" s="22">
        <v>0</v>
      </c>
      <c r="I1137" s="81"/>
      <c r="J1137" s="200">
        <v>1371.9405400000001</v>
      </c>
    </row>
    <row r="1138" spans="1:10" s="23" customFormat="1" ht="18" customHeight="1" x14ac:dyDescent="0.25">
      <c r="A1138" s="74" t="s">
        <v>1168</v>
      </c>
      <c r="B1138" s="66" t="s">
        <v>62</v>
      </c>
      <c r="C1138" s="79">
        <f t="shared" si="70"/>
        <v>939.40183000000002</v>
      </c>
      <c r="D1138" s="79">
        <f t="shared" si="72"/>
        <v>49.250150000000005</v>
      </c>
      <c r="E1138" s="76">
        <v>49.250150000000005</v>
      </c>
      <c r="F1138" s="22">
        <v>0</v>
      </c>
      <c r="G1138" s="90">
        <v>0</v>
      </c>
      <c r="H1138" s="22">
        <v>0</v>
      </c>
      <c r="I1138" s="81">
        <v>1046.46</v>
      </c>
      <c r="J1138" s="200">
        <f>988.65198-I1138</f>
        <v>-57.808020000000056</v>
      </c>
    </row>
    <row r="1139" spans="1:10" s="23" customFormat="1" ht="18" customHeight="1" x14ac:dyDescent="0.25">
      <c r="A1139" s="74" t="s">
        <v>1169</v>
      </c>
      <c r="B1139" s="66" t="s">
        <v>62</v>
      </c>
      <c r="C1139" s="79">
        <f t="shared" si="70"/>
        <v>1348.0699199999999</v>
      </c>
      <c r="D1139" s="79">
        <f t="shared" si="72"/>
        <v>75.945050000000009</v>
      </c>
      <c r="E1139" s="76">
        <v>75.945050000000009</v>
      </c>
      <c r="F1139" s="22">
        <v>0</v>
      </c>
      <c r="G1139" s="90">
        <v>0</v>
      </c>
      <c r="H1139" s="22">
        <v>0</v>
      </c>
      <c r="I1139" s="81"/>
      <c r="J1139" s="200">
        <v>1424.0149699999999</v>
      </c>
    </row>
    <row r="1140" spans="1:10" s="23" customFormat="1" ht="18" customHeight="1" x14ac:dyDescent="0.25">
      <c r="A1140" s="74" t="s">
        <v>1170</v>
      </c>
      <c r="B1140" s="66" t="s">
        <v>62</v>
      </c>
      <c r="C1140" s="79">
        <f t="shared" si="70"/>
        <v>753.35154999999997</v>
      </c>
      <c r="D1140" s="79">
        <f t="shared" si="72"/>
        <v>33.979500000000002</v>
      </c>
      <c r="E1140" s="76">
        <v>33.979500000000002</v>
      </c>
      <c r="F1140" s="22">
        <v>0</v>
      </c>
      <c r="G1140" s="90">
        <v>0</v>
      </c>
      <c r="H1140" s="22">
        <v>0</v>
      </c>
      <c r="I1140" s="81"/>
      <c r="J1140" s="200">
        <v>787.33105</v>
      </c>
    </row>
    <row r="1141" spans="1:10" s="23" customFormat="1" ht="18" customHeight="1" x14ac:dyDescent="0.25">
      <c r="A1141" s="74" t="s">
        <v>1171</v>
      </c>
      <c r="B1141" s="66" t="s">
        <v>62</v>
      </c>
      <c r="C1141" s="79">
        <f t="shared" si="70"/>
        <v>1104.25613</v>
      </c>
      <c r="D1141" s="79">
        <f t="shared" si="72"/>
        <v>48.317550000000004</v>
      </c>
      <c r="E1141" s="76">
        <v>48.317550000000004</v>
      </c>
      <c r="F1141" s="22">
        <v>0</v>
      </c>
      <c r="G1141" s="90">
        <v>0</v>
      </c>
      <c r="H1141" s="22">
        <v>0</v>
      </c>
      <c r="I1141" s="81"/>
      <c r="J1141" s="200">
        <v>1152.57368</v>
      </c>
    </row>
    <row r="1142" spans="1:10" s="23" customFormat="1" ht="18" customHeight="1" x14ac:dyDescent="0.25">
      <c r="A1142" s="74" t="s">
        <v>1172</v>
      </c>
      <c r="B1142" s="66" t="s">
        <v>62</v>
      </c>
      <c r="C1142" s="79">
        <f t="shared" si="70"/>
        <v>399.35764999999992</v>
      </c>
      <c r="D1142" s="79">
        <f t="shared" si="72"/>
        <v>46.364699999999999</v>
      </c>
      <c r="E1142" s="76">
        <v>46.364699999999999</v>
      </c>
      <c r="F1142" s="22">
        <v>0</v>
      </c>
      <c r="G1142" s="90">
        <v>0</v>
      </c>
      <c r="H1142" s="22">
        <v>0</v>
      </c>
      <c r="I1142" s="81"/>
      <c r="J1142" s="200">
        <v>445.72234999999995</v>
      </c>
    </row>
    <row r="1143" spans="1:10" s="23" customFormat="1" ht="18" customHeight="1" x14ac:dyDescent="0.25">
      <c r="A1143" s="74" t="s">
        <v>1173</v>
      </c>
      <c r="B1143" s="66" t="s">
        <v>62</v>
      </c>
      <c r="C1143" s="79">
        <f t="shared" si="70"/>
        <v>334.40183999999999</v>
      </c>
      <c r="D1143" s="79">
        <f t="shared" si="72"/>
        <v>21.753150000000002</v>
      </c>
      <c r="E1143" s="76">
        <v>21.753150000000002</v>
      </c>
      <c r="F1143" s="22">
        <v>0</v>
      </c>
      <c r="G1143" s="90">
        <v>0</v>
      </c>
      <c r="H1143" s="22">
        <v>0</v>
      </c>
      <c r="I1143" s="81"/>
      <c r="J1143" s="200">
        <v>356.15499</v>
      </c>
    </row>
    <row r="1144" spans="1:10" s="23" customFormat="1" ht="18" customHeight="1" x14ac:dyDescent="0.25">
      <c r="A1144" s="74" t="s">
        <v>3758</v>
      </c>
      <c r="B1144" s="66" t="s">
        <v>62</v>
      </c>
      <c r="C1144" s="79">
        <f t="shared" si="70"/>
        <v>987.02144999999996</v>
      </c>
      <c r="D1144" s="79">
        <f t="shared" si="72"/>
        <v>45.0017</v>
      </c>
      <c r="E1144" s="76">
        <v>45.0017</v>
      </c>
      <c r="F1144" s="22">
        <v>0</v>
      </c>
      <c r="G1144" s="90">
        <v>0</v>
      </c>
      <c r="H1144" s="22">
        <v>0</v>
      </c>
      <c r="I1144" s="81"/>
      <c r="J1144" s="200">
        <v>1032.02315</v>
      </c>
    </row>
    <row r="1145" spans="1:10" s="23" customFormat="1" ht="18" customHeight="1" x14ac:dyDescent="0.25">
      <c r="A1145" s="74" t="s">
        <v>734</v>
      </c>
      <c r="B1145" s="66" t="s">
        <v>62</v>
      </c>
      <c r="C1145" s="79">
        <f t="shared" si="70"/>
        <v>2823.91518</v>
      </c>
      <c r="D1145" s="79">
        <f t="shared" si="72"/>
        <v>301.88405</v>
      </c>
      <c r="E1145" s="76">
        <v>301.88405</v>
      </c>
      <c r="F1145" s="22">
        <v>0</v>
      </c>
      <c r="G1145" s="90">
        <v>0</v>
      </c>
      <c r="H1145" s="22">
        <v>0</v>
      </c>
      <c r="I1145" s="81"/>
      <c r="J1145" s="200">
        <v>3125.7992300000001</v>
      </c>
    </row>
    <row r="1146" spans="1:10" s="23" customFormat="1" ht="18" customHeight="1" x14ac:dyDescent="0.25">
      <c r="A1146" s="74" t="s">
        <v>3759</v>
      </c>
      <c r="B1146" s="66" t="s">
        <v>62</v>
      </c>
      <c r="C1146" s="79">
        <f t="shared" si="70"/>
        <v>232.92492999999999</v>
      </c>
      <c r="D1146" s="79">
        <f t="shared" si="72"/>
        <v>129.268</v>
      </c>
      <c r="E1146" s="76">
        <v>129.268</v>
      </c>
      <c r="F1146" s="22">
        <v>0</v>
      </c>
      <c r="G1146" s="90">
        <v>0</v>
      </c>
      <c r="H1146" s="22">
        <v>0</v>
      </c>
      <c r="I1146" s="81"/>
      <c r="J1146" s="200">
        <v>362.19292999999999</v>
      </c>
    </row>
    <row r="1147" spans="1:10" s="23" customFormat="1" ht="18" customHeight="1" x14ac:dyDescent="0.25">
      <c r="A1147" s="74" t="s">
        <v>1174</v>
      </c>
      <c r="B1147" s="66" t="s">
        <v>62</v>
      </c>
      <c r="C1147" s="79">
        <f t="shared" si="70"/>
        <v>1375.2497000000001</v>
      </c>
      <c r="D1147" s="79">
        <f t="shared" si="72"/>
        <v>83.688149999999993</v>
      </c>
      <c r="E1147" s="76">
        <v>83.688149999999993</v>
      </c>
      <c r="F1147" s="22">
        <v>0</v>
      </c>
      <c r="G1147" s="90">
        <v>0</v>
      </c>
      <c r="H1147" s="22">
        <v>0</v>
      </c>
      <c r="I1147" s="81"/>
      <c r="J1147" s="200">
        <v>1458.93785</v>
      </c>
    </row>
    <row r="1148" spans="1:10" s="23" customFormat="1" ht="18" customHeight="1" x14ac:dyDescent="0.25">
      <c r="A1148" s="74" t="s">
        <v>1175</v>
      </c>
      <c r="B1148" s="66" t="s">
        <v>62</v>
      </c>
      <c r="C1148" s="79">
        <f t="shared" si="70"/>
        <v>1581.0225399999999</v>
      </c>
      <c r="D1148" s="79">
        <f t="shared" si="72"/>
        <v>74.85445</v>
      </c>
      <c r="E1148" s="76">
        <v>74.85445</v>
      </c>
      <c r="F1148" s="22">
        <v>0</v>
      </c>
      <c r="G1148" s="90">
        <v>0</v>
      </c>
      <c r="H1148" s="22">
        <v>0</v>
      </c>
      <c r="I1148" s="81"/>
      <c r="J1148" s="200">
        <v>1655.87699</v>
      </c>
    </row>
    <row r="1149" spans="1:10" s="23" customFormat="1" ht="18" customHeight="1" x14ac:dyDescent="0.25">
      <c r="A1149" s="74" t="s">
        <v>1176</v>
      </c>
      <c r="B1149" s="66" t="s">
        <v>62</v>
      </c>
      <c r="C1149" s="79">
        <f t="shared" si="70"/>
        <v>1377.3181199999999</v>
      </c>
      <c r="D1149" s="79">
        <f t="shared" si="72"/>
        <v>54.754049999999999</v>
      </c>
      <c r="E1149" s="76">
        <v>54.754049999999999</v>
      </c>
      <c r="F1149" s="22">
        <v>0</v>
      </c>
      <c r="G1149" s="90">
        <v>0</v>
      </c>
      <c r="H1149" s="22">
        <v>0</v>
      </c>
      <c r="I1149" s="81"/>
      <c r="J1149" s="200">
        <v>1432.0721699999999</v>
      </c>
    </row>
    <row r="1150" spans="1:10" s="23" customFormat="1" ht="18" customHeight="1" x14ac:dyDescent="0.25">
      <c r="A1150" s="74" t="s">
        <v>1177</v>
      </c>
      <c r="B1150" s="66" t="s">
        <v>62</v>
      </c>
      <c r="C1150" s="79">
        <f t="shared" si="70"/>
        <v>713.18540000000007</v>
      </c>
      <c r="D1150" s="80">
        <v>0</v>
      </c>
      <c r="E1150" s="76">
        <v>324.09195</v>
      </c>
      <c r="F1150" s="22">
        <v>0</v>
      </c>
      <c r="G1150" s="90">
        <v>0</v>
      </c>
      <c r="H1150" s="22">
        <v>0</v>
      </c>
      <c r="I1150" s="81"/>
      <c r="J1150" s="200">
        <v>1037.2773500000001</v>
      </c>
    </row>
    <row r="1151" spans="1:10" s="23" customFormat="1" ht="18" customHeight="1" x14ac:dyDescent="0.25">
      <c r="A1151" s="74" t="s">
        <v>3760</v>
      </c>
      <c r="B1151" s="66" t="s">
        <v>62</v>
      </c>
      <c r="C1151" s="79">
        <f t="shared" si="70"/>
        <v>1415.0451800000001</v>
      </c>
      <c r="D1151" s="80">
        <v>0</v>
      </c>
      <c r="E1151" s="76">
        <v>57.569050000000004</v>
      </c>
      <c r="F1151" s="22">
        <v>0</v>
      </c>
      <c r="G1151" s="90">
        <v>0</v>
      </c>
      <c r="H1151" s="22">
        <v>0</v>
      </c>
      <c r="I1151" s="81">
        <f>720+255</f>
        <v>975</v>
      </c>
      <c r="J1151" s="200">
        <v>497.61423000000002</v>
      </c>
    </row>
    <row r="1152" spans="1:10" s="23" customFormat="1" ht="18" customHeight="1" x14ac:dyDescent="0.25">
      <c r="A1152" s="74" t="s">
        <v>1178</v>
      </c>
      <c r="B1152" s="66" t="s">
        <v>62</v>
      </c>
      <c r="C1152" s="79">
        <f t="shared" si="70"/>
        <v>800.67559999999969</v>
      </c>
      <c r="D1152" s="79">
        <f t="shared" ref="D1152:D1180" si="73">E1152</f>
        <v>40.728050000000003</v>
      </c>
      <c r="E1152" s="76">
        <v>40.728050000000003</v>
      </c>
      <c r="F1152" s="22">
        <v>0</v>
      </c>
      <c r="G1152" s="90">
        <v>0</v>
      </c>
      <c r="H1152" s="22">
        <v>0</v>
      </c>
      <c r="I1152" s="81">
        <f>1902.46+1946.73</f>
        <v>3849.19</v>
      </c>
      <c r="J1152" s="200">
        <f>841.40365-I1152</f>
        <v>-3007.7863500000003</v>
      </c>
    </row>
    <row r="1153" spans="1:10" s="23" customFormat="1" ht="18" customHeight="1" x14ac:dyDescent="0.25">
      <c r="A1153" s="74" t="s">
        <v>1179</v>
      </c>
      <c r="B1153" s="66" t="s">
        <v>62</v>
      </c>
      <c r="C1153" s="79">
        <f t="shared" si="70"/>
        <v>2139.0635199999997</v>
      </c>
      <c r="D1153" s="79">
        <f t="shared" si="73"/>
        <v>157.309</v>
      </c>
      <c r="E1153" s="76">
        <v>157.309</v>
      </c>
      <c r="F1153" s="22">
        <v>0</v>
      </c>
      <c r="G1153" s="90">
        <v>0</v>
      </c>
      <c r="H1153" s="22">
        <v>0</v>
      </c>
      <c r="I1153" s="81"/>
      <c r="J1153" s="200">
        <v>2296.3725199999999</v>
      </c>
    </row>
    <row r="1154" spans="1:10" s="23" customFormat="1" ht="18" customHeight="1" x14ac:dyDescent="0.25">
      <c r="A1154" s="74" t="s">
        <v>3761</v>
      </c>
      <c r="B1154" s="66" t="s">
        <v>62</v>
      </c>
      <c r="C1154" s="79">
        <f t="shared" si="70"/>
        <v>1187.3173400000001</v>
      </c>
      <c r="D1154" s="79">
        <f t="shared" si="73"/>
        <v>90.564149999999998</v>
      </c>
      <c r="E1154" s="76">
        <v>90.564149999999998</v>
      </c>
      <c r="F1154" s="22">
        <v>0</v>
      </c>
      <c r="G1154" s="90">
        <v>0</v>
      </c>
      <c r="H1154" s="22">
        <v>0</v>
      </c>
      <c r="I1154" s="81"/>
      <c r="J1154" s="200">
        <v>1277.88149</v>
      </c>
    </row>
    <row r="1155" spans="1:10" s="23" customFormat="1" ht="18" customHeight="1" x14ac:dyDescent="0.25">
      <c r="A1155" s="74" t="s">
        <v>3762</v>
      </c>
      <c r="B1155" s="66" t="s">
        <v>62</v>
      </c>
      <c r="C1155" s="79">
        <f t="shared" si="70"/>
        <v>527.77315999999996</v>
      </c>
      <c r="D1155" s="79">
        <f t="shared" si="73"/>
        <v>61.352650000000004</v>
      </c>
      <c r="E1155" s="76">
        <v>61.352650000000004</v>
      </c>
      <c r="F1155" s="22">
        <v>0</v>
      </c>
      <c r="G1155" s="90">
        <v>0</v>
      </c>
      <c r="H1155" s="22">
        <v>0</v>
      </c>
      <c r="I1155" s="81"/>
      <c r="J1155" s="200">
        <v>589.12581</v>
      </c>
    </row>
    <row r="1156" spans="1:10" s="23" customFormat="1" ht="18" customHeight="1" x14ac:dyDescent="0.25">
      <c r="A1156" s="74" t="s">
        <v>1180</v>
      </c>
      <c r="B1156" s="66" t="s">
        <v>62</v>
      </c>
      <c r="C1156" s="79">
        <f t="shared" ref="C1156:C1214" si="74">J1156+I1156-E1156</f>
        <v>960.54054000000008</v>
      </c>
      <c r="D1156" s="79">
        <f t="shared" si="73"/>
        <v>60.038830000000004</v>
      </c>
      <c r="E1156" s="76">
        <v>60.038830000000004</v>
      </c>
      <c r="F1156" s="22">
        <v>0</v>
      </c>
      <c r="G1156" s="90">
        <v>0</v>
      </c>
      <c r="H1156" s="22">
        <v>0</v>
      </c>
      <c r="I1156" s="81"/>
      <c r="J1156" s="200">
        <v>1020.57937</v>
      </c>
    </row>
    <row r="1157" spans="1:10" s="23" customFormat="1" ht="18" customHeight="1" x14ac:dyDescent="0.25">
      <c r="A1157" s="74" t="s">
        <v>1181</v>
      </c>
      <c r="B1157" s="66" t="s">
        <v>62</v>
      </c>
      <c r="C1157" s="79">
        <f t="shared" si="74"/>
        <v>1236.02199</v>
      </c>
      <c r="D1157" s="79">
        <f t="shared" si="73"/>
        <v>54.887949999999996</v>
      </c>
      <c r="E1157" s="76">
        <v>54.887949999999996</v>
      </c>
      <c r="F1157" s="22">
        <v>0</v>
      </c>
      <c r="G1157" s="90">
        <v>0</v>
      </c>
      <c r="H1157" s="22">
        <v>0</v>
      </c>
      <c r="I1157" s="81"/>
      <c r="J1157" s="200">
        <v>1290.90994</v>
      </c>
    </row>
    <row r="1158" spans="1:10" s="23" customFormat="1" ht="18" customHeight="1" x14ac:dyDescent="0.25">
      <c r="A1158" s="74" t="s">
        <v>1182</v>
      </c>
      <c r="B1158" s="66" t="s">
        <v>62</v>
      </c>
      <c r="C1158" s="79">
        <f t="shared" si="74"/>
        <v>444.46019999999999</v>
      </c>
      <c r="D1158" s="79">
        <f t="shared" si="73"/>
        <v>25.568349999999999</v>
      </c>
      <c r="E1158" s="76">
        <v>25.568349999999999</v>
      </c>
      <c r="F1158" s="22">
        <v>0</v>
      </c>
      <c r="G1158" s="90">
        <v>0</v>
      </c>
      <c r="H1158" s="22">
        <v>0</v>
      </c>
      <c r="I1158" s="81"/>
      <c r="J1158" s="200">
        <v>470.02855</v>
      </c>
    </row>
    <row r="1159" spans="1:10" s="23" customFormat="1" ht="18" customHeight="1" x14ac:dyDescent="0.25">
      <c r="A1159" s="74" t="s">
        <v>1183</v>
      </c>
      <c r="B1159" s="66" t="s">
        <v>62</v>
      </c>
      <c r="C1159" s="79">
        <f t="shared" si="74"/>
        <v>472.91034999999999</v>
      </c>
      <c r="D1159" s="79">
        <f t="shared" si="73"/>
        <v>21.09319</v>
      </c>
      <c r="E1159" s="76">
        <v>21.09319</v>
      </c>
      <c r="F1159" s="22">
        <v>0</v>
      </c>
      <c r="G1159" s="90">
        <v>0</v>
      </c>
      <c r="H1159" s="22">
        <v>0</v>
      </c>
      <c r="I1159" s="81"/>
      <c r="J1159" s="200">
        <v>494.00353999999999</v>
      </c>
    </row>
    <row r="1160" spans="1:10" s="23" customFormat="1" ht="18" customHeight="1" x14ac:dyDescent="0.25">
      <c r="A1160" s="74" t="s">
        <v>1184</v>
      </c>
      <c r="B1160" s="66" t="s">
        <v>62</v>
      </c>
      <c r="C1160" s="79">
        <f t="shared" si="74"/>
        <v>521.10565000000008</v>
      </c>
      <c r="D1160" s="79">
        <f t="shared" si="73"/>
        <v>83.954899999999995</v>
      </c>
      <c r="E1160" s="76">
        <v>83.954899999999995</v>
      </c>
      <c r="F1160" s="22">
        <v>0</v>
      </c>
      <c r="G1160" s="90">
        <v>0</v>
      </c>
      <c r="H1160" s="22">
        <v>0</v>
      </c>
      <c r="I1160" s="81"/>
      <c r="J1160" s="200">
        <v>605.06055000000003</v>
      </c>
    </row>
    <row r="1161" spans="1:10" s="23" customFormat="1" ht="18" customHeight="1" x14ac:dyDescent="0.25">
      <c r="A1161" s="74" t="s">
        <v>1185</v>
      </c>
      <c r="B1161" s="66" t="s">
        <v>62</v>
      </c>
      <c r="C1161" s="79">
        <f t="shared" si="74"/>
        <v>56.289740000000002</v>
      </c>
      <c r="D1161" s="79">
        <f t="shared" si="73"/>
        <v>20.050699999999999</v>
      </c>
      <c r="E1161" s="76">
        <v>20.050699999999999</v>
      </c>
      <c r="F1161" s="22">
        <v>0</v>
      </c>
      <c r="G1161" s="90">
        <v>0</v>
      </c>
      <c r="H1161" s="22">
        <v>0</v>
      </c>
      <c r="I1161" s="81"/>
      <c r="J1161" s="200">
        <v>76.340440000000001</v>
      </c>
    </row>
    <row r="1162" spans="1:10" s="23" customFormat="1" ht="18" customHeight="1" x14ac:dyDescent="0.25">
      <c r="A1162" s="74" t="s">
        <v>1186</v>
      </c>
      <c r="B1162" s="66" t="s">
        <v>62</v>
      </c>
      <c r="C1162" s="79">
        <f t="shared" si="74"/>
        <v>1408.5209399999999</v>
      </c>
      <c r="D1162" s="79">
        <f t="shared" si="73"/>
        <v>69.834229999999991</v>
      </c>
      <c r="E1162" s="76">
        <v>69.834229999999991</v>
      </c>
      <c r="F1162" s="22">
        <v>0</v>
      </c>
      <c r="G1162" s="90">
        <v>0</v>
      </c>
      <c r="H1162" s="22">
        <v>0</v>
      </c>
      <c r="I1162" s="81"/>
      <c r="J1162" s="200">
        <v>1478.3551699999998</v>
      </c>
    </row>
    <row r="1163" spans="1:10" s="23" customFormat="1" ht="18" customHeight="1" x14ac:dyDescent="0.25">
      <c r="A1163" s="74" t="s">
        <v>3763</v>
      </c>
      <c r="B1163" s="66" t="s">
        <v>62</v>
      </c>
      <c r="C1163" s="79">
        <f t="shared" si="74"/>
        <v>1004.8117299999999</v>
      </c>
      <c r="D1163" s="79">
        <f t="shared" si="73"/>
        <v>209.38220000000001</v>
      </c>
      <c r="E1163" s="76">
        <v>209.38220000000001</v>
      </c>
      <c r="F1163" s="22">
        <v>0</v>
      </c>
      <c r="G1163" s="90">
        <v>0</v>
      </c>
      <c r="H1163" s="22">
        <v>0</v>
      </c>
      <c r="I1163" s="81"/>
      <c r="J1163" s="200">
        <v>1214.1939299999999</v>
      </c>
    </row>
    <row r="1164" spans="1:10" s="23" customFormat="1" ht="18" customHeight="1" x14ac:dyDescent="0.25">
      <c r="A1164" s="74" t="s">
        <v>1187</v>
      </c>
      <c r="B1164" s="66" t="s">
        <v>62</v>
      </c>
      <c r="C1164" s="79">
        <f t="shared" si="74"/>
        <v>273.39004999999997</v>
      </c>
      <c r="D1164" s="79">
        <f t="shared" si="73"/>
        <v>12.168700000000001</v>
      </c>
      <c r="E1164" s="76">
        <v>12.168700000000001</v>
      </c>
      <c r="F1164" s="22">
        <v>0</v>
      </c>
      <c r="G1164" s="90">
        <v>0</v>
      </c>
      <c r="H1164" s="22">
        <v>0</v>
      </c>
      <c r="I1164" s="81"/>
      <c r="J1164" s="200">
        <v>285.55874999999997</v>
      </c>
    </row>
    <row r="1165" spans="1:10" s="23" customFormat="1" ht="18" customHeight="1" x14ac:dyDescent="0.25">
      <c r="A1165" s="74" t="s">
        <v>1188</v>
      </c>
      <c r="B1165" s="66" t="s">
        <v>62</v>
      </c>
      <c r="C1165" s="79">
        <f t="shared" si="74"/>
        <v>340.11705000000006</v>
      </c>
      <c r="D1165" s="79">
        <f t="shared" si="73"/>
        <v>16.893849999999997</v>
      </c>
      <c r="E1165" s="76">
        <v>16.893849999999997</v>
      </c>
      <c r="F1165" s="22">
        <v>0</v>
      </c>
      <c r="G1165" s="90">
        <v>0</v>
      </c>
      <c r="H1165" s="22">
        <v>0</v>
      </c>
      <c r="I1165" s="81"/>
      <c r="J1165" s="200">
        <v>357.01090000000005</v>
      </c>
    </row>
    <row r="1166" spans="1:10" s="23" customFormat="1" ht="18" customHeight="1" x14ac:dyDescent="0.25">
      <c r="A1166" s="74" t="s">
        <v>1189</v>
      </c>
      <c r="B1166" s="66" t="s">
        <v>62</v>
      </c>
      <c r="C1166" s="79">
        <f t="shared" si="74"/>
        <v>296.34480000000002</v>
      </c>
      <c r="D1166" s="79">
        <f t="shared" si="73"/>
        <v>13.3871</v>
      </c>
      <c r="E1166" s="76">
        <v>13.3871</v>
      </c>
      <c r="F1166" s="22">
        <v>0</v>
      </c>
      <c r="G1166" s="90">
        <v>0</v>
      </c>
      <c r="H1166" s="22">
        <v>0</v>
      </c>
      <c r="I1166" s="81"/>
      <c r="J1166" s="200">
        <v>309.7319</v>
      </c>
    </row>
    <row r="1167" spans="1:10" s="23" customFormat="1" ht="18" customHeight="1" x14ac:dyDescent="0.25">
      <c r="A1167" s="74" t="s">
        <v>1190</v>
      </c>
      <c r="B1167" s="66" t="s">
        <v>62</v>
      </c>
      <c r="C1167" s="79">
        <f t="shared" si="74"/>
        <v>262.63100000000003</v>
      </c>
      <c r="D1167" s="79">
        <f t="shared" si="73"/>
        <v>9.4867000000000008</v>
      </c>
      <c r="E1167" s="76">
        <v>9.4867000000000008</v>
      </c>
      <c r="F1167" s="22">
        <v>0</v>
      </c>
      <c r="G1167" s="90">
        <v>0</v>
      </c>
      <c r="H1167" s="22">
        <v>0</v>
      </c>
      <c r="I1167" s="81"/>
      <c r="J1167" s="200">
        <v>272.11770000000001</v>
      </c>
    </row>
    <row r="1168" spans="1:10" s="23" customFormat="1" ht="18" customHeight="1" x14ac:dyDescent="0.25">
      <c r="A1168" s="74" t="s">
        <v>1191</v>
      </c>
      <c r="B1168" s="66" t="s">
        <v>62</v>
      </c>
      <c r="C1168" s="79">
        <f t="shared" si="74"/>
        <v>296.66265000000004</v>
      </c>
      <c r="D1168" s="79">
        <f t="shared" si="73"/>
        <v>13.338749999999999</v>
      </c>
      <c r="E1168" s="76">
        <v>13.338749999999999</v>
      </c>
      <c r="F1168" s="22">
        <v>0</v>
      </c>
      <c r="G1168" s="90">
        <v>0</v>
      </c>
      <c r="H1168" s="22">
        <v>0</v>
      </c>
      <c r="I1168" s="81"/>
      <c r="J1168" s="200">
        <v>310.00140000000005</v>
      </c>
    </row>
    <row r="1169" spans="1:10" s="23" customFormat="1" ht="18" customHeight="1" x14ac:dyDescent="0.25">
      <c r="A1169" s="74" t="s">
        <v>1192</v>
      </c>
      <c r="B1169" s="66" t="s">
        <v>62</v>
      </c>
      <c r="C1169" s="79">
        <f t="shared" si="74"/>
        <v>282.12869999999998</v>
      </c>
      <c r="D1169" s="79">
        <f t="shared" si="73"/>
        <v>14.67315</v>
      </c>
      <c r="E1169" s="76">
        <v>14.67315</v>
      </c>
      <c r="F1169" s="22">
        <v>0</v>
      </c>
      <c r="G1169" s="90">
        <v>0</v>
      </c>
      <c r="H1169" s="22">
        <v>0</v>
      </c>
      <c r="I1169" s="81"/>
      <c r="J1169" s="200">
        <v>296.80185</v>
      </c>
    </row>
    <row r="1170" spans="1:10" s="23" customFormat="1" ht="18" customHeight="1" x14ac:dyDescent="0.25">
      <c r="A1170" s="74" t="s">
        <v>1193</v>
      </c>
      <c r="B1170" s="66" t="s">
        <v>62</v>
      </c>
      <c r="C1170" s="79">
        <f t="shared" si="74"/>
        <v>292.57000000000005</v>
      </c>
      <c r="D1170" s="79">
        <f t="shared" si="73"/>
        <v>15.426450000000001</v>
      </c>
      <c r="E1170" s="76">
        <v>15.426450000000001</v>
      </c>
      <c r="F1170" s="22">
        <v>0</v>
      </c>
      <c r="G1170" s="90">
        <v>0</v>
      </c>
      <c r="H1170" s="22">
        <v>0</v>
      </c>
      <c r="I1170" s="81"/>
      <c r="J1170" s="200">
        <v>307.99645000000004</v>
      </c>
    </row>
    <row r="1171" spans="1:10" s="23" customFormat="1" ht="18" customHeight="1" x14ac:dyDescent="0.25">
      <c r="A1171" s="74" t="s">
        <v>1195</v>
      </c>
      <c r="B1171" s="66" t="s">
        <v>62</v>
      </c>
      <c r="C1171" s="79">
        <f t="shared" si="74"/>
        <v>204.84451000000001</v>
      </c>
      <c r="D1171" s="79">
        <f t="shared" si="73"/>
        <v>9.8416499999999996</v>
      </c>
      <c r="E1171" s="76">
        <v>9.8416499999999996</v>
      </c>
      <c r="F1171" s="22">
        <v>0</v>
      </c>
      <c r="G1171" s="90">
        <v>0</v>
      </c>
      <c r="H1171" s="22">
        <v>0</v>
      </c>
      <c r="I1171" s="81"/>
      <c r="J1171" s="200">
        <v>214.68616</v>
      </c>
    </row>
    <row r="1172" spans="1:10" s="23" customFormat="1" ht="18" customHeight="1" x14ac:dyDescent="0.25">
      <c r="A1172" s="74" t="s">
        <v>1196</v>
      </c>
      <c r="B1172" s="66" t="s">
        <v>62</v>
      </c>
      <c r="C1172" s="79">
        <f t="shared" si="74"/>
        <v>407.40150000000006</v>
      </c>
      <c r="D1172" s="79">
        <f t="shared" si="73"/>
        <v>18.56465</v>
      </c>
      <c r="E1172" s="76">
        <v>18.56465</v>
      </c>
      <c r="F1172" s="22">
        <v>0</v>
      </c>
      <c r="G1172" s="90">
        <v>0</v>
      </c>
      <c r="H1172" s="22">
        <v>0</v>
      </c>
      <c r="I1172" s="81"/>
      <c r="J1172" s="200">
        <v>425.96615000000003</v>
      </c>
    </row>
    <row r="1173" spans="1:10" s="23" customFormat="1" ht="18" customHeight="1" x14ac:dyDescent="0.25">
      <c r="A1173" s="74" t="s">
        <v>1197</v>
      </c>
      <c r="B1173" s="66" t="s">
        <v>62</v>
      </c>
      <c r="C1173" s="79">
        <f t="shared" si="74"/>
        <v>284.9434</v>
      </c>
      <c r="D1173" s="79">
        <f t="shared" si="73"/>
        <v>31.047999999999998</v>
      </c>
      <c r="E1173" s="76">
        <v>31.047999999999998</v>
      </c>
      <c r="F1173" s="22">
        <v>0</v>
      </c>
      <c r="G1173" s="90">
        <v>0</v>
      </c>
      <c r="H1173" s="22">
        <v>0</v>
      </c>
      <c r="I1173" s="81"/>
      <c r="J1173" s="200">
        <v>315.9914</v>
      </c>
    </row>
    <row r="1174" spans="1:10" s="23" customFormat="1" ht="18" customHeight="1" x14ac:dyDescent="0.25">
      <c r="A1174" s="74" t="s">
        <v>1198</v>
      </c>
      <c r="B1174" s="66" t="s">
        <v>62</v>
      </c>
      <c r="C1174" s="79">
        <f t="shared" si="74"/>
        <v>531.75783999999999</v>
      </c>
      <c r="D1174" s="79">
        <f t="shared" si="73"/>
        <v>48.734749999999998</v>
      </c>
      <c r="E1174" s="76">
        <v>48.734749999999998</v>
      </c>
      <c r="F1174" s="22">
        <v>0</v>
      </c>
      <c r="G1174" s="90">
        <v>0</v>
      </c>
      <c r="H1174" s="22">
        <v>0</v>
      </c>
      <c r="I1174" s="81"/>
      <c r="J1174" s="200">
        <v>580.49258999999995</v>
      </c>
    </row>
    <row r="1175" spans="1:10" s="23" customFormat="1" ht="18" customHeight="1" x14ac:dyDescent="0.25">
      <c r="A1175" s="74" t="s">
        <v>1199</v>
      </c>
      <c r="B1175" s="66" t="s">
        <v>62</v>
      </c>
      <c r="C1175" s="79">
        <f t="shared" si="74"/>
        <v>4303.6083400000007</v>
      </c>
      <c r="D1175" s="79">
        <f t="shared" si="73"/>
        <v>241.18902</v>
      </c>
      <c r="E1175" s="76">
        <v>241.18902</v>
      </c>
      <c r="F1175" s="22">
        <v>0</v>
      </c>
      <c r="G1175" s="90">
        <v>0</v>
      </c>
      <c r="H1175" s="22">
        <v>0</v>
      </c>
      <c r="I1175" s="81"/>
      <c r="J1175" s="200">
        <v>4544.7973600000005</v>
      </c>
    </row>
    <row r="1176" spans="1:10" s="23" customFormat="1" ht="18" customHeight="1" x14ac:dyDescent="0.25">
      <c r="A1176" s="74" t="s">
        <v>1200</v>
      </c>
      <c r="B1176" s="66" t="s">
        <v>62</v>
      </c>
      <c r="C1176" s="79">
        <f t="shared" si="74"/>
        <v>1265.12492</v>
      </c>
      <c r="D1176" s="79">
        <f t="shared" si="73"/>
        <v>123.60783000000001</v>
      </c>
      <c r="E1176" s="76">
        <v>123.60783000000001</v>
      </c>
      <c r="F1176" s="22">
        <v>0</v>
      </c>
      <c r="G1176" s="90">
        <v>0</v>
      </c>
      <c r="H1176" s="22">
        <v>0</v>
      </c>
      <c r="I1176" s="81"/>
      <c r="J1176" s="200">
        <v>1388.7327499999999</v>
      </c>
    </row>
    <row r="1177" spans="1:10" s="23" customFormat="1" ht="18" customHeight="1" x14ac:dyDescent="0.25">
      <c r="A1177" s="74" t="s">
        <v>1201</v>
      </c>
      <c r="B1177" s="66" t="s">
        <v>62</v>
      </c>
      <c r="C1177" s="79">
        <f t="shared" si="74"/>
        <v>2135.7263899999998</v>
      </c>
      <c r="D1177" s="79">
        <f t="shared" si="73"/>
        <v>142.25017000000003</v>
      </c>
      <c r="E1177" s="76">
        <v>142.25017000000003</v>
      </c>
      <c r="F1177" s="22">
        <v>0</v>
      </c>
      <c r="G1177" s="90">
        <v>0</v>
      </c>
      <c r="H1177" s="22">
        <v>0</v>
      </c>
      <c r="I1177" s="81"/>
      <c r="J1177" s="200">
        <v>2277.9765600000001</v>
      </c>
    </row>
    <row r="1178" spans="1:10" s="23" customFormat="1" ht="18" customHeight="1" x14ac:dyDescent="0.25">
      <c r="A1178" s="74" t="s">
        <v>1202</v>
      </c>
      <c r="B1178" s="66" t="s">
        <v>62</v>
      </c>
      <c r="C1178" s="79">
        <f t="shared" si="74"/>
        <v>61.756879999999995</v>
      </c>
      <c r="D1178" s="79">
        <f t="shared" si="73"/>
        <v>0</v>
      </c>
      <c r="E1178" s="76">
        <v>0</v>
      </c>
      <c r="F1178" s="22">
        <v>0</v>
      </c>
      <c r="G1178" s="90">
        <v>0</v>
      </c>
      <c r="H1178" s="22">
        <v>0</v>
      </c>
      <c r="I1178" s="81"/>
      <c r="J1178" s="200">
        <v>61.756879999999995</v>
      </c>
    </row>
    <row r="1179" spans="1:10" s="23" customFormat="1" ht="18" customHeight="1" x14ac:dyDescent="0.25">
      <c r="A1179" s="74" t="s">
        <v>1203</v>
      </c>
      <c r="B1179" s="66" t="s">
        <v>62</v>
      </c>
      <c r="C1179" s="79">
        <f t="shared" si="74"/>
        <v>24.74624</v>
      </c>
      <c r="D1179" s="79">
        <f t="shared" si="73"/>
        <v>0.58629999999999993</v>
      </c>
      <c r="E1179" s="76">
        <v>0.58629999999999993</v>
      </c>
      <c r="F1179" s="22">
        <v>0</v>
      </c>
      <c r="G1179" s="90">
        <v>0</v>
      </c>
      <c r="H1179" s="22">
        <v>0</v>
      </c>
      <c r="I1179" s="81"/>
      <c r="J1179" s="200">
        <v>25.332540000000002</v>
      </c>
    </row>
    <row r="1180" spans="1:10" s="23" customFormat="1" ht="18" customHeight="1" x14ac:dyDescent="0.25">
      <c r="A1180" s="74" t="s">
        <v>1205</v>
      </c>
      <c r="B1180" s="66" t="s">
        <v>62</v>
      </c>
      <c r="C1180" s="79">
        <f t="shared" si="74"/>
        <v>40.981750000000005</v>
      </c>
      <c r="D1180" s="79">
        <f t="shared" si="73"/>
        <v>0.77090000000000003</v>
      </c>
      <c r="E1180" s="76">
        <v>0.77090000000000003</v>
      </c>
      <c r="F1180" s="22">
        <v>0</v>
      </c>
      <c r="G1180" s="90">
        <v>0</v>
      </c>
      <c r="H1180" s="22">
        <v>0</v>
      </c>
      <c r="I1180" s="81"/>
      <c r="J1180" s="200">
        <v>41.752650000000003</v>
      </c>
    </row>
    <row r="1181" spans="1:10" s="23" customFormat="1" ht="18" customHeight="1" x14ac:dyDescent="0.25">
      <c r="A1181" s="74" t="s">
        <v>1206</v>
      </c>
      <c r="B1181" s="66" t="s">
        <v>62</v>
      </c>
      <c r="C1181" s="79">
        <f t="shared" si="74"/>
        <v>92.353550000000013</v>
      </c>
      <c r="D1181" s="79">
        <f t="shared" ref="D1181:D1210" si="75">E1181</f>
        <v>8.4407499999999995</v>
      </c>
      <c r="E1181" s="76">
        <v>8.4407499999999995</v>
      </c>
      <c r="F1181" s="22">
        <v>0</v>
      </c>
      <c r="G1181" s="90">
        <v>0</v>
      </c>
      <c r="H1181" s="22">
        <v>0</v>
      </c>
      <c r="I1181" s="81"/>
      <c r="J1181" s="200">
        <v>100.79430000000001</v>
      </c>
    </row>
    <row r="1182" spans="1:10" s="23" customFormat="1" ht="18" customHeight="1" x14ac:dyDescent="0.25">
      <c r="A1182" s="74" t="s">
        <v>1207</v>
      </c>
      <c r="B1182" s="66" t="s">
        <v>62</v>
      </c>
      <c r="C1182" s="79">
        <f t="shared" si="74"/>
        <v>73.224800000000002</v>
      </c>
      <c r="D1182" s="79">
        <f t="shared" si="75"/>
        <v>4.4901999999999997</v>
      </c>
      <c r="E1182" s="76">
        <v>4.4901999999999997</v>
      </c>
      <c r="F1182" s="22">
        <v>0</v>
      </c>
      <c r="G1182" s="90">
        <v>0</v>
      </c>
      <c r="H1182" s="22">
        <v>0</v>
      </c>
      <c r="I1182" s="81"/>
      <c r="J1182" s="200">
        <v>77.715000000000003</v>
      </c>
    </row>
    <row r="1183" spans="1:10" s="23" customFormat="1" ht="18" customHeight="1" x14ac:dyDescent="0.25">
      <c r="A1183" s="74" t="s">
        <v>1208</v>
      </c>
      <c r="B1183" s="66" t="s">
        <v>62</v>
      </c>
      <c r="C1183" s="79">
        <f t="shared" si="74"/>
        <v>147.33700999999999</v>
      </c>
      <c r="D1183" s="79">
        <f t="shared" si="75"/>
        <v>4.7401499999999999</v>
      </c>
      <c r="E1183" s="76">
        <v>4.7401499999999999</v>
      </c>
      <c r="F1183" s="22">
        <v>0</v>
      </c>
      <c r="G1183" s="90">
        <v>0</v>
      </c>
      <c r="H1183" s="22">
        <v>0</v>
      </c>
      <c r="I1183" s="81"/>
      <c r="J1183" s="200">
        <v>152.07715999999999</v>
      </c>
    </row>
    <row r="1184" spans="1:10" s="23" customFormat="1" ht="18" customHeight="1" x14ac:dyDescent="0.25">
      <c r="A1184" s="74" t="s">
        <v>1209</v>
      </c>
      <c r="B1184" s="66" t="s">
        <v>62</v>
      </c>
      <c r="C1184" s="79">
        <f t="shared" si="74"/>
        <v>41.119800000000005</v>
      </c>
      <c r="D1184" s="79">
        <f t="shared" si="75"/>
        <v>1.7998499999999999</v>
      </c>
      <c r="E1184" s="76">
        <v>1.7998499999999999</v>
      </c>
      <c r="F1184" s="22">
        <v>0</v>
      </c>
      <c r="G1184" s="90">
        <v>0</v>
      </c>
      <c r="H1184" s="22">
        <v>0</v>
      </c>
      <c r="I1184" s="81"/>
      <c r="J1184" s="200">
        <v>42.919650000000004</v>
      </c>
    </row>
    <row r="1185" spans="1:10" s="23" customFormat="1" ht="18" customHeight="1" x14ac:dyDescent="0.25">
      <c r="A1185" s="74" t="s">
        <v>1211</v>
      </c>
      <c r="B1185" s="66" t="s">
        <v>62</v>
      </c>
      <c r="C1185" s="79">
        <f t="shared" si="74"/>
        <v>36.593400000000003</v>
      </c>
      <c r="D1185" s="79">
        <f t="shared" si="75"/>
        <v>1.42415</v>
      </c>
      <c r="E1185" s="76">
        <v>1.42415</v>
      </c>
      <c r="F1185" s="22">
        <v>0</v>
      </c>
      <c r="G1185" s="90">
        <v>0</v>
      </c>
      <c r="H1185" s="22">
        <v>0</v>
      </c>
      <c r="I1185" s="81"/>
      <c r="J1185" s="200">
        <v>38.01755</v>
      </c>
    </row>
    <row r="1186" spans="1:10" s="23" customFormat="1" ht="18" customHeight="1" x14ac:dyDescent="0.25">
      <c r="A1186" s="74" t="s">
        <v>1212</v>
      </c>
      <c r="B1186" s="66" t="s">
        <v>62</v>
      </c>
      <c r="C1186" s="79">
        <f t="shared" si="74"/>
        <v>19.766400000000001</v>
      </c>
      <c r="D1186" s="79">
        <f t="shared" si="75"/>
        <v>0</v>
      </c>
      <c r="E1186" s="76">
        <v>0</v>
      </c>
      <c r="F1186" s="22">
        <v>0</v>
      </c>
      <c r="G1186" s="90">
        <v>0</v>
      </c>
      <c r="H1186" s="22">
        <v>0</v>
      </c>
      <c r="I1186" s="81"/>
      <c r="J1186" s="200">
        <v>19.766400000000001</v>
      </c>
    </row>
    <row r="1187" spans="1:10" s="23" customFormat="1" ht="18" customHeight="1" x14ac:dyDescent="0.25">
      <c r="A1187" s="74" t="s">
        <v>1213</v>
      </c>
      <c r="B1187" s="66" t="s">
        <v>62</v>
      </c>
      <c r="C1187" s="79">
        <f t="shared" si="74"/>
        <v>14.244549999999998</v>
      </c>
      <c r="D1187" s="79">
        <f t="shared" si="75"/>
        <v>0</v>
      </c>
      <c r="E1187" s="76">
        <v>0</v>
      </c>
      <c r="F1187" s="22">
        <v>0</v>
      </c>
      <c r="G1187" s="90">
        <v>0</v>
      </c>
      <c r="H1187" s="22">
        <v>0</v>
      </c>
      <c r="I1187" s="81"/>
      <c r="J1187" s="200">
        <v>14.244549999999998</v>
      </c>
    </row>
    <row r="1188" spans="1:10" s="23" customFormat="1" ht="18" customHeight="1" x14ac:dyDescent="0.25">
      <c r="A1188" s="74" t="s">
        <v>1215</v>
      </c>
      <c r="B1188" s="66" t="s">
        <v>62</v>
      </c>
      <c r="C1188" s="79">
        <f t="shared" si="74"/>
        <v>477.89547000000005</v>
      </c>
      <c r="D1188" s="79">
        <f t="shared" si="75"/>
        <v>24.994799999999998</v>
      </c>
      <c r="E1188" s="76">
        <v>24.994799999999998</v>
      </c>
      <c r="F1188" s="22">
        <v>0</v>
      </c>
      <c r="G1188" s="90">
        <v>0</v>
      </c>
      <c r="H1188" s="22">
        <v>0</v>
      </c>
      <c r="I1188" s="81"/>
      <c r="J1188" s="200">
        <v>502.89027000000004</v>
      </c>
    </row>
    <row r="1189" spans="1:10" s="23" customFormat="1" ht="18" customHeight="1" x14ac:dyDescent="0.25">
      <c r="A1189" s="74" t="s">
        <v>1216</v>
      </c>
      <c r="B1189" s="66" t="s">
        <v>62</v>
      </c>
      <c r="C1189" s="79">
        <f t="shared" si="74"/>
        <v>153.05713999999998</v>
      </c>
      <c r="D1189" s="79">
        <f t="shared" si="75"/>
        <v>11.00935</v>
      </c>
      <c r="E1189" s="76">
        <v>11.00935</v>
      </c>
      <c r="F1189" s="22">
        <v>0</v>
      </c>
      <c r="G1189" s="90">
        <v>0</v>
      </c>
      <c r="H1189" s="22">
        <v>0</v>
      </c>
      <c r="I1189" s="81"/>
      <c r="J1189" s="200">
        <v>164.06648999999999</v>
      </c>
    </row>
    <row r="1190" spans="1:10" s="23" customFormat="1" ht="18" customHeight="1" x14ac:dyDescent="0.25">
      <c r="A1190" s="74" t="s">
        <v>1217</v>
      </c>
      <c r="B1190" s="66" t="s">
        <v>62</v>
      </c>
      <c r="C1190" s="79">
        <f t="shared" si="74"/>
        <v>651.41980000000001</v>
      </c>
      <c r="D1190" s="79">
        <f t="shared" si="75"/>
        <v>53.780900000000003</v>
      </c>
      <c r="E1190" s="76">
        <v>53.780900000000003</v>
      </c>
      <c r="F1190" s="22">
        <v>0</v>
      </c>
      <c r="G1190" s="90">
        <v>0</v>
      </c>
      <c r="H1190" s="22">
        <v>0</v>
      </c>
      <c r="I1190" s="81"/>
      <c r="J1190" s="200">
        <v>705.20069999999998</v>
      </c>
    </row>
    <row r="1191" spans="1:10" s="23" customFormat="1" ht="18" customHeight="1" x14ac:dyDescent="0.25">
      <c r="A1191" s="74" t="s">
        <v>1218</v>
      </c>
      <c r="B1191" s="66" t="s">
        <v>62</v>
      </c>
      <c r="C1191" s="79">
        <f t="shared" si="74"/>
        <v>1337.7347</v>
      </c>
      <c r="D1191" s="79">
        <f t="shared" si="75"/>
        <v>56.8459</v>
      </c>
      <c r="E1191" s="76">
        <v>56.8459</v>
      </c>
      <c r="F1191" s="22">
        <v>0</v>
      </c>
      <c r="G1191" s="90">
        <v>0</v>
      </c>
      <c r="H1191" s="22">
        <v>0</v>
      </c>
      <c r="I1191" s="81"/>
      <c r="J1191" s="200">
        <v>1394.5806</v>
      </c>
    </row>
    <row r="1192" spans="1:10" s="23" customFormat="1" ht="18" customHeight="1" x14ac:dyDescent="0.25">
      <c r="A1192" s="74" t="s">
        <v>1219</v>
      </c>
      <c r="B1192" s="66" t="s">
        <v>62</v>
      </c>
      <c r="C1192" s="79">
        <f t="shared" si="74"/>
        <v>1296.8724699999998</v>
      </c>
      <c r="D1192" s="79">
        <f t="shared" si="75"/>
        <v>61.0685</v>
      </c>
      <c r="E1192" s="76">
        <v>61.0685</v>
      </c>
      <c r="F1192" s="22">
        <v>0</v>
      </c>
      <c r="G1192" s="90">
        <v>0</v>
      </c>
      <c r="H1192" s="22">
        <v>0</v>
      </c>
      <c r="I1192" s="81"/>
      <c r="J1192" s="200">
        <v>1357.9409699999999</v>
      </c>
    </row>
    <row r="1193" spans="1:10" s="23" customFormat="1" ht="18" customHeight="1" x14ac:dyDescent="0.25">
      <c r="A1193" s="74" t="s">
        <v>1220</v>
      </c>
      <c r="B1193" s="66" t="s">
        <v>62</v>
      </c>
      <c r="C1193" s="79">
        <f t="shared" si="74"/>
        <v>1353.86805</v>
      </c>
      <c r="D1193" s="79">
        <f t="shared" si="75"/>
        <v>83.744489999999999</v>
      </c>
      <c r="E1193" s="76">
        <v>83.744489999999999</v>
      </c>
      <c r="F1193" s="22">
        <v>0</v>
      </c>
      <c r="G1193" s="90">
        <v>0</v>
      </c>
      <c r="H1193" s="22">
        <v>0</v>
      </c>
      <c r="I1193" s="81"/>
      <c r="J1193" s="200">
        <v>1437.6125400000001</v>
      </c>
    </row>
    <row r="1194" spans="1:10" s="23" customFormat="1" ht="18" customHeight="1" x14ac:dyDescent="0.25">
      <c r="A1194" s="74" t="s">
        <v>1221</v>
      </c>
      <c r="B1194" s="66" t="s">
        <v>62</v>
      </c>
      <c r="C1194" s="79">
        <f t="shared" si="74"/>
        <v>649.25710000000004</v>
      </c>
      <c r="D1194" s="79">
        <f t="shared" si="75"/>
        <v>32.505650000000003</v>
      </c>
      <c r="E1194" s="76">
        <v>32.505650000000003</v>
      </c>
      <c r="F1194" s="22">
        <v>0</v>
      </c>
      <c r="G1194" s="90">
        <v>0</v>
      </c>
      <c r="H1194" s="22">
        <v>0</v>
      </c>
      <c r="I1194" s="81"/>
      <c r="J1194" s="200">
        <v>681.76274999999998</v>
      </c>
    </row>
    <row r="1195" spans="1:10" s="23" customFormat="1" ht="18" customHeight="1" x14ac:dyDescent="0.25">
      <c r="A1195" s="74" t="s">
        <v>1222</v>
      </c>
      <c r="B1195" s="66" t="s">
        <v>62</v>
      </c>
      <c r="C1195" s="79">
        <f t="shared" si="74"/>
        <v>1170.27585</v>
      </c>
      <c r="D1195" s="79">
        <f t="shared" si="75"/>
        <v>63.484749999999998</v>
      </c>
      <c r="E1195" s="76">
        <v>63.484749999999998</v>
      </c>
      <c r="F1195" s="22">
        <v>0</v>
      </c>
      <c r="G1195" s="90">
        <v>0</v>
      </c>
      <c r="H1195" s="22">
        <v>0</v>
      </c>
      <c r="I1195" s="81"/>
      <c r="J1195" s="200">
        <v>1233.7606000000001</v>
      </c>
    </row>
    <row r="1196" spans="1:10" s="23" customFormat="1" ht="18" customHeight="1" x14ac:dyDescent="0.25">
      <c r="A1196" s="74" t="s">
        <v>3765</v>
      </c>
      <c r="B1196" s="66" t="s">
        <v>62</v>
      </c>
      <c r="C1196" s="79">
        <f t="shared" si="74"/>
        <v>2201.89408</v>
      </c>
      <c r="D1196" s="79">
        <f t="shared" si="75"/>
        <v>131.6156</v>
      </c>
      <c r="E1196" s="76">
        <v>131.6156</v>
      </c>
      <c r="F1196" s="22">
        <v>0</v>
      </c>
      <c r="G1196" s="90">
        <v>0</v>
      </c>
      <c r="H1196" s="22">
        <v>0</v>
      </c>
      <c r="I1196" s="81"/>
      <c r="J1196" s="200">
        <v>2333.5096800000001</v>
      </c>
    </row>
    <row r="1197" spans="1:10" s="23" customFormat="1" ht="18" customHeight="1" x14ac:dyDescent="0.25">
      <c r="A1197" s="74" t="s">
        <v>1223</v>
      </c>
      <c r="B1197" s="66" t="s">
        <v>62</v>
      </c>
      <c r="C1197" s="79">
        <f t="shared" si="74"/>
        <v>463.65894999999995</v>
      </c>
      <c r="D1197" s="79">
        <f t="shared" si="75"/>
        <v>50.292300000000004</v>
      </c>
      <c r="E1197" s="76">
        <v>50.292300000000004</v>
      </c>
      <c r="F1197" s="22">
        <v>0</v>
      </c>
      <c r="G1197" s="90">
        <v>0</v>
      </c>
      <c r="H1197" s="22">
        <v>0</v>
      </c>
      <c r="I1197" s="81"/>
      <c r="J1197" s="200">
        <v>513.95124999999996</v>
      </c>
    </row>
    <row r="1198" spans="1:10" s="23" customFormat="1" ht="18" customHeight="1" x14ac:dyDescent="0.25">
      <c r="A1198" s="74" t="s">
        <v>1224</v>
      </c>
      <c r="B1198" s="66" t="s">
        <v>62</v>
      </c>
      <c r="C1198" s="79">
        <f t="shared" si="74"/>
        <v>2932.82429</v>
      </c>
      <c r="D1198" s="79">
        <f t="shared" si="75"/>
        <v>231.80235000000002</v>
      </c>
      <c r="E1198" s="76">
        <v>231.80235000000002</v>
      </c>
      <c r="F1198" s="22">
        <v>0</v>
      </c>
      <c r="G1198" s="90">
        <v>0</v>
      </c>
      <c r="H1198" s="22">
        <v>0</v>
      </c>
      <c r="I1198" s="81"/>
      <c r="J1198" s="200">
        <v>3164.62664</v>
      </c>
    </row>
    <row r="1199" spans="1:10" s="23" customFormat="1" ht="18" customHeight="1" x14ac:dyDescent="0.25">
      <c r="A1199" s="74" t="s">
        <v>3766</v>
      </c>
      <c r="B1199" s="66" t="s">
        <v>62</v>
      </c>
      <c r="C1199" s="79">
        <f t="shared" si="74"/>
        <v>3477.5785799999999</v>
      </c>
      <c r="D1199" s="79">
        <f t="shared" si="75"/>
        <v>195.45775</v>
      </c>
      <c r="E1199" s="76">
        <v>195.45775</v>
      </c>
      <c r="F1199" s="22">
        <v>0</v>
      </c>
      <c r="G1199" s="90">
        <v>0</v>
      </c>
      <c r="H1199" s="22">
        <v>0</v>
      </c>
      <c r="I1199" s="81"/>
      <c r="J1199" s="200">
        <v>3673.0363299999999</v>
      </c>
    </row>
    <row r="1200" spans="1:10" s="23" customFormat="1" ht="18" customHeight="1" x14ac:dyDescent="0.25">
      <c r="A1200" s="74" t="s">
        <v>3767</v>
      </c>
      <c r="B1200" s="66" t="s">
        <v>62</v>
      </c>
      <c r="C1200" s="79">
        <f t="shared" si="74"/>
        <v>738.63432999999998</v>
      </c>
      <c r="D1200" s="79">
        <f t="shared" si="75"/>
        <v>37.513949999999994</v>
      </c>
      <c r="E1200" s="76">
        <v>37.513949999999994</v>
      </c>
      <c r="F1200" s="22">
        <v>0</v>
      </c>
      <c r="G1200" s="90">
        <v>0</v>
      </c>
      <c r="H1200" s="22">
        <v>0</v>
      </c>
      <c r="I1200" s="81"/>
      <c r="J1200" s="200">
        <v>776.14828</v>
      </c>
    </row>
    <row r="1201" spans="1:10" s="23" customFormat="1" ht="18" customHeight="1" x14ac:dyDescent="0.25">
      <c r="A1201" s="74" t="s">
        <v>3768</v>
      </c>
      <c r="B1201" s="66" t="s">
        <v>62</v>
      </c>
      <c r="C1201" s="79">
        <f t="shared" si="74"/>
        <v>2214.0720300000003</v>
      </c>
      <c r="D1201" s="79">
        <f t="shared" si="75"/>
        <v>117.09795</v>
      </c>
      <c r="E1201" s="76">
        <v>117.09795</v>
      </c>
      <c r="F1201" s="22">
        <v>0</v>
      </c>
      <c r="G1201" s="90">
        <v>0</v>
      </c>
      <c r="H1201" s="22">
        <v>0</v>
      </c>
      <c r="I1201" s="81"/>
      <c r="J1201" s="200">
        <v>2331.1699800000001</v>
      </c>
    </row>
    <row r="1202" spans="1:10" s="23" customFormat="1" ht="18" customHeight="1" x14ac:dyDescent="0.25">
      <c r="A1202" s="74" t="s">
        <v>1225</v>
      </c>
      <c r="B1202" s="66" t="s">
        <v>62</v>
      </c>
      <c r="C1202" s="79">
        <f t="shared" si="74"/>
        <v>1471.8480600000003</v>
      </c>
      <c r="D1202" s="79">
        <f t="shared" si="75"/>
        <v>78.463560000000001</v>
      </c>
      <c r="E1202" s="76">
        <v>78.463560000000001</v>
      </c>
      <c r="F1202" s="22">
        <v>0</v>
      </c>
      <c r="G1202" s="90">
        <v>0</v>
      </c>
      <c r="H1202" s="22">
        <v>0</v>
      </c>
      <c r="I1202" s="81"/>
      <c r="J1202" s="200">
        <v>1550.3116200000002</v>
      </c>
    </row>
    <row r="1203" spans="1:10" s="23" customFormat="1" ht="18" customHeight="1" x14ac:dyDescent="0.25">
      <c r="A1203" s="74" t="s">
        <v>1226</v>
      </c>
      <c r="B1203" s="66" t="s">
        <v>62</v>
      </c>
      <c r="C1203" s="79">
        <f t="shared" si="74"/>
        <v>2921.0481900000004</v>
      </c>
      <c r="D1203" s="79">
        <f t="shared" si="75"/>
        <v>162.81754999999998</v>
      </c>
      <c r="E1203" s="76">
        <v>162.81754999999998</v>
      </c>
      <c r="F1203" s="22">
        <v>0</v>
      </c>
      <c r="G1203" s="90">
        <v>0</v>
      </c>
      <c r="H1203" s="22">
        <v>0</v>
      </c>
      <c r="I1203" s="81"/>
      <c r="J1203" s="200">
        <v>3083.8657400000002</v>
      </c>
    </row>
    <row r="1204" spans="1:10" s="23" customFormat="1" ht="18" customHeight="1" x14ac:dyDescent="0.25">
      <c r="A1204" s="74" t="s">
        <v>3769</v>
      </c>
      <c r="B1204" s="66" t="s">
        <v>62</v>
      </c>
      <c r="C1204" s="79">
        <f t="shared" si="74"/>
        <v>618.62216000000001</v>
      </c>
      <c r="D1204" s="79">
        <f t="shared" si="75"/>
        <v>70.196399999999997</v>
      </c>
      <c r="E1204" s="76">
        <v>70.196399999999997</v>
      </c>
      <c r="F1204" s="22">
        <v>0</v>
      </c>
      <c r="G1204" s="90">
        <v>0</v>
      </c>
      <c r="H1204" s="22">
        <v>0</v>
      </c>
      <c r="I1204" s="81"/>
      <c r="J1204" s="200">
        <v>688.81856000000005</v>
      </c>
    </row>
    <row r="1205" spans="1:10" s="23" customFormat="1" ht="18" customHeight="1" x14ac:dyDescent="0.25">
      <c r="A1205" s="74" t="s">
        <v>1227</v>
      </c>
      <c r="B1205" s="66" t="s">
        <v>62</v>
      </c>
      <c r="C1205" s="79">
        <f t="shared" si="74"/>
        <v>2807.1059</v>
      </c>
      <c r="D1205" s="79">
        <f t="shared" si="75"/>
        <v>186.13759999999999</v>
      </c>
      <c r="E1205" s="76">
        <v>186.13759999999999</v>
      </c>
      <c r="F1205" s="22">
        <v>0</v>
      </c>
      <c r="G1205" s="90">
        <v>0</v>
      </c>
      <c r="H1205" s="22">
        <v>0</v>
      </c>
      <c r="I1205" s="81"/>
      <c r="J1205" s="200">
        <v>2993.2435</v>
      </c>
    </row>
    <row r="1206" spans="1:10" s="23" customFormat="1" ht="18" customHeight="1" x14ac:dyDescent="0.25">
      <c r="A1206" s="74" t="s">
        <v>1228</v>
      </c>
      <c r="B1206" s="66" t="s">
        <v>62</v>
      </c>
      <c r="C1206" s="79">
        <f t="shared" si="74"/>
        <v>1313.5099500000001</v>
      </c>
      <c r="D1206" s="79">
        <f t="shared" si="75"/>
        <v>60.506599999999999</v>
      </c>
      <c r="E1206" s="76">
        <v>60.506599999999999</v>
      </c>
      <c r="F1206" s="22">
        <v>0</v>
      </c>
      <c r="G1206" s="90">
        <v>0</v>
      </c>
      <c r="H1206" s="22">
        <v>0</v>
      </c>
      <c r="I1206" s="81"/>
      <c r="J1206" s="200">
        <v>1374.0165500000001</v>
      </c>
    </row>
    <row r="1207" spans="1:10" s="23" customFormat="1" ht="18" customHeight="1" x14ac:dyDescent="0.25">
      <c r="A1207" s="74" t="s">
        <v>3770</v>
      </c>
      <c r="B1207" s="66" t="s">
        <v>62</v>
      </c>
      <c r="C1207" s="79">
        <f t="shared" si="74"/>
        <v>1393.37716</v>
      </c>
      <c r="D1207" s="79">
        <f t="shared" si="75"/>
        <v>55.9803</v>
      </c>
      <c r="E1207" s="76">
        <v>55.9803</v>
      </c>
      <c r="F1207" s="22">
        <v>0</v>
      </c>
      <c r="G1207" s="90">
        <v>0</v>
      </c>
      <c r="H1207" s="22">
        <v>0</v>
      </c>
      <c r="I1207" s="81"/>
      <c r="J1207" s="200">
        <v>1449.3574599999999</v>
      </c>
    </row>
    <row r="1208" spans="1:10" s="23" customFormat="1" ht="18" customHeight="1" x14ac:dyDescent="0.25">
      <c r="A1208" s="74" t="s">
        <v>1229</v>
      </c>
      <c r="B1208" s="66" t="s">
        <v>62</v>
      </c>
      <c r="C1208" s="79">
        <f t="shared" si="74"/>
        <v>1291.0231699999999</v>
      </c>
      <c r="D1208" s="79">
        <f t="shared" si="75"/>
        <v>69.227350000000001</v>
      </c>
      <c r="E1208" s="76">
        <v>69.227350000000001</v>
      </c>
      <c r="F1208" s="22">
        <v>0</v>
      </c>
      <c r="G1208" s="90">
        <v>0</v>
      </c>
      <c r="H1208" s="22">
        <v>0</v>
      </c>
      <c r="I1208" s="81"/>
      <c r="J1208" s="200">
        <v>1360.2505200000001</v>
      </c>
    </row>
    <row r="1209" spans="1:10" s="23" customFormat="1" ht="18" customHeight="1" x14ac:dyDescent="0.25">
      <c r="A1209" s="74" t="s">
        <v>1230</v>
      </c>
      <c r="B1209" s="66" t="s">
        <v>62</v>
      </c>
      <c r="C1209" s="79">
        <f t="shared" si="74"/>
        <v>1681.8220100000001</v>
      </c>
      <c r="D1209" s="79">
        <f t="shared" si="75"/>
        <v>85.078249999999997</v>
      </c>
      <c r="E1209" s="76">
        <v>85.078249999999997</v>
      </c>
      <c r="F1209" s="22">
        <v>0</v>
      </c>
      <c r="G1209" s="90">
        <v>0</v>
      </c>
      <c r="H1209" s="22">
        <v>0</v>
      </c>
      <c r="I1209" s="81"/>
      <c r="J1209" s="200">
        <v>1766.9002600000001</v>
      </c>
    </row>
    <row r="1210" spans="1:10" s="23" customFormat="1" ht="18" customHeight="1" x14ac:dyDescent="0.25">
      <c r="A1210" s="74" t="s">
        <v>1231</v>
      </c>
      <c r="B1210" s="66" t="s">
        <v>62</v>
      </c>
      <c r="C1210" s="79">
        <f t="shared" si="74"/>
        <v>884.07944999999995</v>
      </c>
      <c r="D1210" s="79">
        <f t="shared" si="75"/>
        <v>39.668900000000001</v>
      </c>
      <c r="E1210" s="76">
        <v>39.668900000000001</v>
      </c>
      <c r="F1210" s="22">
        <v>0</v>
      </c>
      <c r="G1210" s="90">
        <v>0</v>
      </c>
      <c r="H1210" s="22">
        <v>0</v>
      </c>
      <c r="I1210" s="81"/>
      <c r="J1210" s="200">
        <v>923.74834999999996</v>
      </c>
    </row>
    <row r="1211" spans="1:10" s="23" customFormat="1" ht="18" customHeight="1" x14ac:dyDescent="0.25">
      <c r="A1211" s="74" t="s">
        <v>1232</v>
      </c>
      <c r="B1211" s="66" t="s">
        <v>62</v>
      </c>
      <c r="C1211" s="79">
        <f t="shared" si="74"/>
        <v>1414.8507599999998</v>
      </c>
      <c r="D1211" s="79">
        <f t="shared" ref="D1211:D1237" si="76">E1211</f>
        <v>66.334369999999993</v>
      </c>
      <c r="E1211" s="76">
        <v>66.334369999999993</v>
      </c>
      <c r="F1211" s="22">
        <v>0</v>
      </c>
      <c r="G1211" s="90">
        <v>0</v>
      </c>
      <c r="H1211" s="22">
        <v>0</v>
      </c>
      <c r="I1211" s="81"/>
      <c r="J1211" s="200">
        <v>1481.1851299999998</v>
      </c>
    </row>
    <row r="1212" spans="1:10" s="23" customFormat="1" ht="18" customHeight="1" x14ac:dyDescent="0.25">
      <c r="A1212" s="74" t="s">
        <v>3771</v>
      </c>
      <c r="B1212" s="66" t="s">
        <v>62</v>
      </c>
      <c r="C1212" s="79">
        <f t="shared" si="74"/>
        <v>800.3314499999999</v>
      </c>
      <c r="D1212" s="79">
        <f t="shared" si="76"/>
        <v>29.379849999999998</v>
      </c>
      <c r="E1212" s="76">
        <v>29.379849999999998</v>
      </c>
      <c r="F1212" s="22">
        <v>0</v>
      </c>
      <c r="G1212" s="90">
        <v>0</v>
      </c>
      <c r="H1212" s="22">
        <v>0</v>
      </c>
      <c r="I1212" s="81">
        <v>492.13</v>
      </c>
      <c r="J1212" s="200">
        <v>337.5813</v>
      </c>
    </row>
    <row r="1213" spans="1:10" s="23" customFormat="1" ht="18" customHeight="1" x14ac:dyDescent="0.25">
      <c r="A1213" s="74" t="s">
        <v>1233</v>
      </c>
      <c r="B1213" s="66" t="s">
        <v>62</v>
      </c>
      <c r="C1213" s="79">
        <f t="shared" si="74"/>
        <v>145.11699999999999</v>
      </c>
      <c r="D1213" s="79">
        <f t="shared" si="76"/>
        <v>60.232999999999997</v>
      </c>
      <c r="E1213" s="76">
        <v>60.232999999999997</v>
      </c>
      <c r="F1213" s="22">
        <v>0</v>
      </c>
      <c r="G1213" s="90">
        <v>0</v>
      </c>
      <c r="H1213" s="22">
        <v>0</v>
      </c>
      <c r="I1213" s="81"/>
      <c r="J1213" s="200">
        <v>205.35</v>
      </c>
    </row>
    <row r="1214" spans="1:10" s="23" customFormat="1" ht="18" customHeight="1" x14ac:dyDescent="0.25">
      <c r="A1214" s="74" t="s">
        <v>1234</v>
      </c>
      <c r="B1214" s="66" t="s">
        <v>62</v>
      </c>
      <c r="C1214" s="79">
        <f t="shared" si="74"/>
        <v>894.32959999999991</v>
      </c>
      <c r="D1214" s="79">
        <f t="shared" si="76"/>
        <v>68.327250000000006</v>
      </c>
      <c r="E1214" s="76">
        <v>68.327250000000006</v>
      </c>
      <c r="F1214" s="22">
        <v>0</v>
      </c>
      <c r="G1214" s="90">
        <v>0</v>
      </c>
      <c r="H1214" s="22">
        <v>0</v>
      </c>
      <c r="I1214" s="81"/>
      <c r="J1214" s="200">
        <v>962.65684999999996</v>
      </c>
    </row>
    <row r="1215" spans="1:10" s="23" customFormat="1" ht="18" customHeight="1" x14ac:dyDescent="0.25">
      <c r="A1215" s="74" t="s">
        <v>1235</v>
      </c>
      <c r="B1215" s="66" t="s">
        <v>62</v>
      </c>
      <c r="C1215" s="79">
        <f t="shared" ref="C1215:C1278" si="77">J1215+I1215-E1215</f>
        <v>961.6394600000001</v>
      </c>
      <c r="D1215" s="79">
        <f t="shared" si="76"/>
        <v>67.933899999999994</v>
      </c>
      <c r="E1215" s="76">
        <v>67.933899999999994</v>
      </c>
      <c r="F1215" s="22">
        <v>0</v>
      </c>
      <c r="G1215" s="90">
        <v>0</v>
      </c>
      <c r="H1215" s="22">
        <v>0</v>
      </c>
      <c r="I1215" s="81"/>
      <c r="J1215" s="200">
        <v>1029.5733600000001</v>
      </c>
    </row>
    <row r="1216" spans="1:10" s="23" customFormat="1" ht="18" customHeight="1" x14ac:dyDescent="0.25">
      <c r="A1216" s="74" t="s">
        <v>1236</v>
      </c>
      <c r="B1216" s="66" t="s">
        <v>62</v>
      </c>
      <c r="C1216" s="79">
        <f t="shared" si="77"/>
        <v>2212.3236500000003</v>
      </c>
      <c r="D1216" s="79">
        <f t="shared" si="76"/>
        <v>212.4238</v>
      </c>
      <c r="E1216" s="76">
        <v>212.4238</v>
      </c>
      <c r="F1216" s="22">
        <v>0</v>
      </c>
      <c r="G1216" s="90">
        <v>0</v>
      </c>
      <c r="H1216" s="22">
        <v>0</v>
      </c>
      <c r="I1216" s="81"/>
      <c r="J1216" s="200">
        <v>2424.7474500000003</v>
      </c>
    </row>
    <row r="1217" spans="1:10" s="23" customFormat="1" ht="18" customHeight="1" x14ac:dyDescent="0.25">
      <c r="A1217" s="74" t="s">
        <v>3772</v>
      </c>
      <c r="B1217" s="66" t="s">
        <v>62</v>
      </c>
      <c r="C1217" s="79">
        <f t="shared" si="77"/>
        <v>790.77321000000006</v>
      </c>
      <c r="D1217" s="79">
        <f t="shared" si="76"/>
        <v>45.862400000000001</v>
      </c>
      <c r="E1217" s="76">
        <v>45.862400000000001</v>
      </c>
      <c r="F1217" s="22">
        <v>0</v>
      </c>
      <c r="G1217" s="90">
        <v>0</v>
      </c>
      <c r="H1217" s="22">
        <v>0</v>
      </c>
      <c r="I1217" s="81"/>
      <c r="J1217" s="200">
        <v>836.63561000000004</v>
      </c>
    </row>
    <row r="1218" spans="1:10" s="23" customFormat="1" ht="18" customHeight="1" x14ac:dyDescent="0.25">
      <c r="A1218" s="74" t="s">
        <v>1237</v>
      </c>
      <c r="B1218" s="66" t="s">
        <v>62</v>
      </c>
      <c r="C1218" s="79">
        <f t="shared" si="77"/>
        <v>1014.2962000000001</v>
      </c>
      <c r="D1218" s="79">
        <f t="shared" si="76"/>
        <v>71.945650000000001</v>
      </c>
      <c r="E1218" s="76">
        <v>71.945650000000001</v>
      </c>
      <c r="F1218" s="22">
        <v>0</v>
      </c>
      <c r="G1218" s="90">
        <v>0</v>
      </c>
      <c r="H1218" s="22">
        <v>0</v>
      </c>
      <c r="I1218" s="81"/>
      <c r="J1218" s="200">
        <v>1086.2418500000001</v>
      </c>
    </row>
    <row r="1219" spans="1:10" s="23" customFormat="1" ht="18" customHeight="1" x14ac:dyDescent="0.25">
      <c r="A1219" s="74" t="s">
        <v>1238</v>
      </c>
      <c r="B1219" s="66" t="s">
        <v>62</v>
      </c>
      <c r="C1219" s="79">
        <f t="shared" si="77"/>
        <v>1429.80098</v>
      </c>
      <c r="D1219" s="79">
        <f t="shared" si="76"/>
        <v>66.33623</v>
      </c>
      <c r="E1219" s="76">
        <v>66.33623</v>
      </c>
      <c r="F1219" s="22">
        <v>0</v>
      </c>
      <c r="G1219" s="90">
        <v>0</v>
      </c>
      <c r="H1219" s="22">
        <v>0</v>
      </c>
      <c r="I1219" s="81">
        <v>6191.83</v>
      </c>
      <c r="J1219" s="200">
        <f>1496.13721-I1219</f>
        <v>-4695.6927900000001</v>
      </c>
    </row>
    <row r="1220" spans="1:10" s="23" customFormat="1" ht="18" customHeight="1" x14ac:dyDescent="0.25">
      <c r="A1220" s="74" t="s">
        <v>1239</v>
      </c>
      <c r="B1220" s="66" t="s">
        <v>62</v>
      </c>
      <c r="C1220" s="79">
        <f t="shared" si="77"/>
        <v>547.553</v>
      </c>
      <c r="D1220" s="79">
        <f t="shared" si="76"/>
        <v>23.4452</v>
      </c>
      <c r="E1220" s="76">
        <v>23.4452</v>
      </c>
      <c r="F1220" s="22">
        <v>0</v>
      </c>
      <c r="G1220" s="90">
        <v>0</v>
      </c>
      <c r="H1220" s="22">
        <v>0</v>
      </c>
      <c r="I1220" s="81"/>
      <c r="J1220" s="200">
        <v>570.9982</v>
      </c>
    </row>
    <row r="1221" spans="1:10" s="23" customFormat="1" ht="18.75" customHeight="1" x14ac:dyDescent="0.25">
      <c r="A1221" s="74" t="s">
        <v>3773</v>
      </c>
      <c r="B1221" s="66" t="s">
        <v>62</v>
      </c>
      <c r="C1221" s="79">
        <f t="shared" si="77"/>
        <v>1262.27622</v>
      </c>
      <c r="D1221" s="79">
        <f t="shared" si="76"/>
        <v>73.445999999999998</v>
      </c>
      <c r="E1221" s="76">
        <v>73.445999999999998</v>
      </c>
      <c r="F1221" s="22">
        <v>0</v>
      </c>
      <c r="G1221" s="90">
        <v>0</v>
      </c>
      <c r="H1221" s="22">
        <v>0</v>
      </c>
      <c r="I1221" s="81">
        <v>903.3</v>
      </c>
      <c r="J1221" s="200">
        <v>432.42221999999998</v>
      </c>
    </row>
    <row r="1222" spans="1:10" s="23" customFormat="1" ht="18" customHeight="1" x14ac:dyDescent="0.25">
      <c r="A1222" s="74" t="s">
        <v>1240</v>
      </c>
      <c r="B1222" s="66" t="s">
        <v>62</v>
      </c>
      <c r="C1222" s="79">
        <f t="shared" si="77"/>
        <v>1052.8222000000003</v>
      </c>
      <c r="D1222" s="79">
        <f t="shared" si="76"/>
        <v>43.685650000000003</v>
      </c>
      <c r="E1222" s="76">
        <v>43.685650000000003</v>
      </c>
      <c r="F1222" s="22">
        <v>0</v>
      </c>
      <c r="G1222" s="90">
        <v>0</v>
      </c>
      <c r="H1222" s="22">
        <v>0</v>
      </c>
      <c r="I1222" s="81"/>
      <c r="J1222" s="200">
        <v>1096.5078500000002</v>
      </c>
    </row>
    <row r="1223" spans="1:10" s="23" customFormat="1" ht="18" customHeight="1" x14ac:dyDescent="0.25">
      <c r="A1223" s="74" t="s">
        <v>3774</v>
      </c>
      <c r="B1223" s="66" t="s">
        <v>62</v>
      </c>
      <c r="C1223" s="79">
        <f t="shared" si="77"/>
        <v>967.64643000000001</v>
      </c>
      <c r="D1223" s="79">
        <f t="shared" si="76"/>
        <v>35.644550000000002</v>
      </c>
      <c r="E1223" s="76">
        <v>35.644550000000002</v>
      </c>
      <c r="F1223" s="22">
        <v>0</v>
      </c>
      <c r="G1223" s="90">
        <v>0</v>
      </c>
      <c r="H1223" s="22">
        <v>0</v>
      </c>
      <c r="I1223" s="81"/>
      <c r="J1223" s="200">
        <v>1003.29098</v>
      </c>
    </row>
    <row r="1224" spans="1:10" s="23" customFormat="1" ht="18" customHeight="1" x14ac:dyDescent="0.25">
      <c r="A1224" s="74" t="s">
        <v>1241</v>
      </c>
      <c r="B1224" s="66" t="s">
        <v>62</v>
      </c>
      <c r="C1224" s="79">
        <f t="shared" si="77"/>
        <v>1264.6568000000002</v>
      </c>
      <c r="D1224" s="79">
        <f t="shared" si="76"/>
        <v>77.578399999999988</v>
      </c>
      <c r="E1224" s="76">
        <v>77.578399999999988</v>
      </c>
      <c r="F1224" s="22">
        <v>0</v>
      </c>
      <c r="G1224" s="90">
        <v>0</v>
      </c>
      <c r="H1224" s="22">
        <v>0</v>
      </c>
      <c r="I1224" s="81">
        <f>2094.5+5398.4</f>
        <v>7492.9</v>
      </c>
      <c r="J1224" s="200">
        <f>1342.2352-I1224</f>
        <v>-6150.6647999999996</v>
      </c>
    </row>
    <row r="1225" spans="1:10" s="23" customFormat="1" ht="18" customHeight="1" x14ac:dyDescent="0.25">
      <c r="A1225" s="74" t="s">
        <v>1242</v>
      </c>
      <c r="B1225" s="66" t="s">
        <v>62</v>
      </c>
      <c r="C1225" s="79">
        <f t="shared" si="77"/>
        <v>1745.1057100000003</v>
      </c>
      <c r="D1225" s="79">
        <f t="shared" si="76"/>
        <v>88.73066</v>
      </c>
      <c r="E1225" s="76">
        <v>88.73066</v>
      </c>
      <c r="F1225" s="22">
        <v>0</v>
      </c>
      <c r="G1225" s="90">
        <v>0</v>
      </c>
      <c r="H1225" s="22">
        <v>0</v>
      </c>
      <c r="I1225" s="81"/>
      <c r="J1225" s="200">
        <v>1833.8363700000002</v>
      </c>
    </row>
    <row r="1226" spans="1:10" s="23" customFormat="1" ht="18" customHeight="1" x14ac:dyDescent="0.25">
      <c r="A1226" s="74" t="s">
        <v>1243</v>
      </c>
      <c r="B1226" s="66" t="s">
        <v>62</v>
      </c>
      <c r="C1226" s="79">
        <f t="shared" si="77"/>
        <v>1358.2248199999999</v>
      </c>
      <c r="D1226" s="79">
        <f t="shared" si="76"/>
        <v>75.1464</v>
      </c>
      <c r="E1226" s="76">
        <v>75.1464</v>
      </c>
      <c r="F1226" s="22">
        <v>0</v>
      </c>
      <c r="G1226" s="90">
        <v>0</v>
      </c>
      <c r="H1226" s="22">
        <v>0</v>
      </c>
      <c r="I1226" s="81"/>
      <c r="J1226" s="200">
        <v>1433.37122</v>
      </c>
    </row>
    <row r="1227" spans="1:10" s="23" customFormat="1" ht="18" customHeight="1" x14ac:dyDescent="0.25">
      <c r="A1227" s="74" t="s">
        <v>1244</v>
      </c>
      <c r="B1227" s="66" t="s">
        <v>62</v>
      </c>
      <c r="C1227" s="79">
        <f t="shared" si="77"/>
        <v>1212.4086600000001</v>
      </c>
      <c r="D1227" s="79">
        <f t="shared" si="76"/>
        <v>102.23194000000001</v>
      </c>
      <c r="E1227" s="76">
        <v>102.23194000000001</v>
      </c>
      <c r="F1227" s="22">
        <v>0</v>
      </c>
      <c r="G1227" s="90">
        <v>0</v>
      </c>
      <c r="H1227" s="22">
        <v>0</v>
      </c>
      <c r="I1227" s="81"/>
      <c r="J1227" s="200">
        <v>1314.6406000000002</v>
      </c>
    </row>
    <row r="1228" spans="1:10" s="23" customFormat="1" ht="18" customHeight="1" x14ac:dyDescent="0.25">
      <c r="A1228" s="74" t="s">
        <v>1245</v>
      </c>
      <c r="B1228" s="66" t="s">
        <v>62</v>
      </c>
      <c r="C1228" s="79">
        <f t="shared" si="77"/>
        <v>866.63463000000002</v>
      </c>
      <c r="D1228" s="79">
        <f t="shared" si="76"/>
        <v>73.001000000000005</v>
      </c>
      <c r="E1228" s="76">
        <v>73.001000000000005</v>
      </c>
      <c r="F1228" s="22">
        <v>0</v>
      </c>
      <c r="G1228" s="90">
        <v>0</v>
      </c>
      <c r="H1228" s="22">
        <v>0</v>
      </c>
      <c r="I1228" s="81"/>
      <c r="J1228" s="200">
        <v>939.63562999999999</v>
      </c>
    </row>
    <row r="1229" spans="1:10" s="23" customFormat="1" ht="18" customHeight="1" x14ac:dyDescent="0.25">
      <c r="A1229" s="74" t="s">
        <v>1246</v>
      </c>
      <c r="B1229" s="66" t="s">
        <v>62</v>
      </c>
      <c r="C1229" s="79">
        <f t="shared" si="77"/>
        <v>867.47524999999996</v>
      </c>
      <c r="D1229" s="79">
        <f t="shared" si="76"/>
        <v>68.307600000000008</v>
      </c>
      <c r="E1229" s="76">
        <v>68.307600000000008</v>
      </c>
      <c r="F1229" s="22">
        <v>0</v>
      </c>
      <c r="G1229" s="90">
        <v>0</v>
      </c>
      <c r="H1229" s="22">
        <v>0</v>
      </c>
      <c r="I1229" s="81"/>
      <c r="J1229" s="200">
        <v>935.78284999999994</v>
      </c>
    </row>
    <row r="1230" spans="1:10" s="23" customFormat="1" ht="18" customHeight="1" x14ac:dyDescent="0.25">
      <c r="A1230" s="74" t="s">
        <v>1247</v>
      </c>
      <c r="B1230" s="66" t="s">
        <v>62</v>
      </c>
      <c r="C1230" s="79">
        <f t="shared" si="77"/>
        <v>940.98389999999995</v>
      </c>
      <c r="D1230" s="79">
        <f t="shared" si="76"/>
        <v>107.5505</v>
      </c>
      <c r="E1230" s="76">
        <v>107.5505</v>
      </c>
      <c r="F1230" s="22">
        <v>0</v>
      </c>
      <c r="G1230" s="90">
        <v>0</v>
      </c>
      <c r="H1230" s="22">
        <v>0</v>
      </c>
      <c r="I1230" s="81"/>
      <c r="J1230" s="200">
        <v>1048.5344</v>
      </c>
    </row>
    <row r="1231" spans="1:10" s="23" customFormat="1" ht="18" customHeight="1" x14ac:dyDescent="0.25">
      <c r="A1231" s="74" t="s">
        <v>3775</v>
      </c>
      <c r="B1231" s="66" t="s">
        <v>62</v>
      </c>
      <c r="C1231" s="79">
        <f t="shared" si="77"/>
        <v>267.34491000000003</v>
      </c>
      <c r="D1231" s="79">
        <f t="shared" si="76"/>
        <v>38.791809999999998</v>
      </c>
      <c r="E1231" s="76">
        <v>38.791809999999998</v>
      </c>
      <c r="F1231" s="22">
        <v>0</v>
      </c>
      <c r="G1231" s="90">
        <v>0</v>
      </c>
      <c r="H1231" s="22">
        <v>0</v>
      </c>
      <c r="I1231" s="81"/>
      <c r="J1231" s="200">
        <v>306.13672000000003</v>
      </c>
    </row>
    <row r="1232" spans="1:10" s="23" customFormat="1" ht="18" customHeight="1" x14ac:dyDescent="0.25">
      <c r="A1232" s="74" t="s">
        <v>3776</v>
      </c>
      <c r="B1232" s="66" t="s">
        <v>62</v>
      </c>
      <c r="C1232" s="79">
        <f t="shared" si="77"/>
        <v>0.60645000000000238</v>
      </c>
      <c r="D1232" s="79">
        <f t="shared" si="76"/>
        <v>57.912399999999998</v>
      </c>
      <c r="E1232" s="76">
        <v>57.912399999999998</v>
      </c>
      <c r="F1232" s="22">
        <v>0</v>
      </c>
      <c r="G1232" s="90">
        <v>0</v>
      </c>
      <c r="H1232" s="22">
        <v>0</v>
      </c>
      <c r="I1232" s="81"/>
      <c r="J1232" s="200">
        <v>58.51885</v>
      </c>
    </row>
    <row r="1233" spans="1:11" s="23" customFormat="1" ht="18" customHeight="1" x14ac:dyDescent="0.25">
      <c r="A1233" s="74" t="s">
        <v>1248</v>
      </c>
      <c r="B1233" s="66" t="s">
        <v>62</v>
      </c>
      <c r="C1233" s="79">
        <f t="shared" si="77"/>
        <v>1224.68146</v>
      </c>
      <c r="D1233" s="79">
        <f t="shared" si="76"/>
        <v>82.828450000000004</v>
      </c>
      <c r="E1233" s="76">
        <v>82.828450000000004</v>
      </c>
      <c r="F1233" s="22">
        <v>0</v>
      </c>
      <c r="G1233" s="90">
        <v>0</v>
      </c>
      <c r="H1233" s="22">
        <v>0</v>
      </c>
      <c r="I1233" s="81"/>
      <c r="J1233" s="200">
        <v>1307.50991</v>
      </c>
    </row>
    <row r="1234" spans="1:11" s="23" customFormat="1" ht="18" customHeight="1" x14ac:dyDescent="0.25">
      <c r="A1234" s="74" t="s">
        <v>1249</v>
      </c>
      <c r="B1234" s="66" t="s">
        <v>62</v>
      </c>
      <c r="C1234" s="79">
        <f t="shared" si="77"/>
        <v>1349.24235</v>
      </c>
      <c r="D1234" s="79">
        <f t="shared" si="76"/>
        <v>70.486999999999995</v>
      </c>
      <c r="E1234" s="76">
        <v>70.486999999999995</v>
      </c>
      <c r="F1234" s="22">
        <v>0</v>
      </c>
      <c r="G1234" s="90">
        <v>0</v>
      </c>
      <c r="H1234" s="22">
        <v>0</v>
      </c>
      <c r="I1234" s="81"/>
      <c r="J1234" s="200">
        <v>1419.7293500000001</v>
      </c>
    </row>
    <row r="1235" spans="1:11" s="23" customFormat="1" ht="18" customHeight="1" x14ac:dyDescent="0.25">
      <c r="A1235" s="74" t="s">
        <v>1250</v>
      </c>
      <c r="B1235" s="66" t="s">
        <v>62</v>
      </c>
      <c r="C1235" s="79">
        <f t="shared" si="77"/>
        <v>1793.3374000000001</v>
      </c>
      <c r="D1235" s="79">
        <f t="shared" si="76"/>
        <v>130.6867</v>
      </c>
      <c r="E1235" s="76">
        <v>130.6867</v>
      </c>
      <c r="F1235" s="22">
        <v>0</v>
      </c>
      <c r="G1235" s="90">
        <v>0</v>
      </c>
      <c r="H1235" s="22">
        <v>0</v>
      </c>
      <c r="I1235" s="81"/>
      <c r="J1235" s="200">
        <v>1924.0241000000001</v>
      </c>
    </row>
    <row r="1236" spans="1:11" s="23" customFormat="1" ht="18" customHeight="1" x14ac:dyDescent="0.25">
      <c r="A1236" s="74" t="s">
        <v>3777</v>
      </c>
      <c r="B1236" s="66" t="s">
        <v>62</v>
      </c>
      <c r="C1236" s="79">
        <f t="shared" si="77"/>
        <v>1601.2614800000001</v>
      </c>
      <c r="D1236" s="79">
        <f t="shared" si="76"/>
        <v>75.772999999999996</v>
      </c>
      <c r="E1236" s="76">
        <v>75.772999999999996</v>
      </c>
      <c r="F1236" s="22">
        <v>0</v>
      </c>
      <c r="G1236" s="90">
        <v>0</v>
      </c>
      <c r="H1236" s="22">
        <v>0</v>
      </c>
      <c r="I1236" s="81"/>
      <c r="J1236" s="200">
        <v>1677.03448</v>
      </c>
      <c r="K1236" s="196"/>
    </row>
    <row r="1237" spans="1:11" s="23" customFormat="1" ht="18" customHeight="1" x14ac:dyDescent="0.25">
      <c r="A1237" s="74" t="s">
        <v>3778</v>
      </c>
      <c r="B1237" s="66" t="s">
        <v>62</v>
      </c>
      <c r="C1237" s="79">
        <f t="shared" si="77"/>
        <v>479.9744</v>
      </c>
      <c r="D1237" s="79">
        <f t="shared" si="76"/>
        <v>51.283699999999996</v>
      </c>
      <c r="E1237" s="76">
        <v>51.283699999999996</v>
      </c>
      <c r="F1237" s="22">
        <v>0</v>
      </c>
      <c r="G1237" s="90">
        <v>0</v>
      </c>
      <c r="H1237" s="22">
        <v>0</v>
      </c>
      <c r="I1237" s="81"/>
      <c r="J1237" s="200">
        <v>531.25810000000001</v>
      </c>
      <c r="K1237" s="196"/>
    </row>
    <row r="1238" spans="1:11" s="23" customFormat="1" ht="18" customHeight="1" x14ac:dyDescent="0.25">
      <c r="A1238" s="74" t="s">
        <v>199</v>
      </c>
      <c r="B1238" s="66" t="s">
        <v>62</v>
      </c>
      <c r="C1238" s="79">
        <f t="shared" si="77"/>
        <v>3267.6818299999995</v>
      </c>
      <c r="D1238" s="80">
        <v>0</v>
      </c>
      <c r="E1238" s="76">
        <v>176.56995000000001</v>
      </c>
      <c r="F1238" s="22">
        <v>0</v>
      </c>
      <c r="G1238" s="90">
        <v>0</v>
      </c>
      <c r="H1238" s="22">
        <v>0</v>
      </c>
      <c r="I1238" s="81"/>
      <c r="J1238" s="200">
        <v>3444.2517799999996</v>
      </c>
      <c r="K1238" s="196"/>
    </row>
    <row r="1239" spans="1:11" s="23" customFormat="1" ht="18" customHeight="1" x14ac:dyDescent="0.25">
      <c r="A1239" s="74" t="s">
        <v>1251</v>
      </c>
      <c r="B1239" s="66" t="s">
        <v>62</v>
      </c>
      <c r="C1239" s="79">
        <f t="shared" si="77"/>
        <v>980.83090000000004</v>
      </c>
      <c r="D1239" s="79">
        <f t="shared" ref="D1239:D1283" si="78">E1239</f>
        <v>47.205300000000001</v>
      </c>
      <c r="E1239" s="76">
        <v>47.205300000000001</v>
      </c>
      <c r="F1239" s="22">
        <v>0</v>
      </c>
      <c r="G1239" s="90">
        <v>0</v>
      </c>
      <c r="H1239" s="22">
        <v>0</v>
      </c>
      <c r="I1239" s="81"/>
      <c r="J1239" s="200">
        <v>1028.0362</v>
      </c>
      <c r="K1239" s="196"/>
    </row>
    <row r="1240" spans="1:11" s="23" customFormat="1" ht="18" customHeight="1" x14ac:dyDescent="0.25">
      <c r="A1240" s="74" t="s">
        <v>1252</v>
      </c>
      <c r="B1240" s="66" t="s">
        <v>62</v>
      </c>
      <c r="C1240" s="79">
        <f t="shared" si="77"/>
        <v>1583.91587</v>
      </c>
      <c r="D1240" s="79">
        <f t="shared" si="78"/>
        <v>66.760229999999993</v>
      </c>
      <c r="E1240" s="76">
        <v>66.760229999999993</v>
      </c>
      <c r="F1240" s="22">
        <v>0</v>
      </c>
      <c r="G1240" s="90">
        <v>0</v>
      </c>
      <c r="H1240" s="22">
        <v>0</v>
      </c>
      <c r="I1240" s="81"/>
      <c r="J1240" s="200">
        <v>1650.6761000000001</v>
      </c>
      <c r="K1240" s="196"/>
    </row>
    <row r="1241" spans="1:11" s="23" customFormat="1" ht="18" customHeight="1" x14ac:dyDescent="0.25">
      <c r="A1241" s="74" t="s">
        <v>3779</v>
      </c>
      <c r="B1241" s="66" t="s">
        <v>62</v>
      </c>
      <c r="C1241" s="79">
        <f t="shared" si="77"/>
        <v>1783.48759</v>
      </c>
      <c r="D1241" s="79">
        <f t="shared" si="78"/>
        <v>73.724949999999993</v>
      </c>
      <c r="E1241" s="76">
        <v>73.724949999999993</v>
      </c>
      <c r="F1241" s="22">
        <v>0</v>
      </c>
      <c r="G1241" s="90">
        <v>0</v>
      </c>
      <c r="H1241" s="22">
        <v>0</v>
      </c>
      <c r="I1241" s="81"/>
      <c r="J1241" s="200">
        <v>1857.21254</v>
      </c>
      <c r="K1241" s="196"/>
    </row>
    <row r="1242" spans="1:11" s="23" customFormat="1" ht="18" customHeight="1" x14ac:dyDescent="0.25">
      <c r="A1242" s="74" t="s">
        <v>3780</v>
      </c>
      <c r="B1242" s="66" t="s">
        <v>62</v>
      </c>
      <c r="C1242" s="79">
        <f t="shared" si="77"/>
        <v>1461.3280199999999</v>
      </c>
      <c r="D1242" s="79">
        <f t="shared" si="78"/>
        <v>80.819600000000008</v>
      </c>
      <c r="E1242" s="76">
        <v>80.819600000000008</v>
      </c>
      <c r="F1242" s="22">
        <v>0</v>
      </c>
      <c r="G1242" s="90">
        <v>0</v>
      </c>
      <c r="H1242" s="22">
        <v>0</v>
      </c>
      <c r="I1242" s="81">
        <v>1208.58</v>
      </c>
      <c r="J1242" s="200">
        <v>333.56761999999998</v>
      </c>
      <c r="K1242" s="196"/>
    </row>
    <row r="1243" spans="1:11" s="23" customFormat="1" ht="18" customHeight="1" x14ac:dyDescent="0.25">
      <c r="A1243" s="74" t="s">
        <v>3781</v>
      </c>
      <c r="B1243" s="66" t="s">
        <v>62</v>
      </c>
      <c r="C1243" s="79">
        <f t="shared" si="77"/>
        <v>1372.2700299999999</v>
      </c>
      <c r="D1243" s="79">
        <f t="shared" si="78"/>
        <v>61.017600000000002</v>
      </c>
      <c r="E1243" s="76">
        <v>61.017600000000002</v>
      </c>
      <c r="F1243" s="22">
        <v>0</v>
      </c>
      <c r="G1243" s="90">
        <v>0</v>
      </c>
      <c r="H1243" s="22">
        <v>0</v>
      </c>
      <c r="I1243" s="81"/>
      <c r="J1243" s="200">
        <v>1433.2876299999998</v>
      </c>
      <c r="K1243" s="196"/>
    </row>
    <row r="1244" spans="1:11" s="23" customFormat="1" ht="18" customHeight="1" x14ac:dyDescent="0.25">
      <c r="A1244" s="74" t="s">
        <v>3782</v>
      </c>
      <c r="B1244" s="66" t="s">
        <v>62</v>
      </c>
      <c r="C1244" s="79">
        <f t="shared" si="77"/>
        <v>1376.03069</v>
      </c>
      <c r="D1244" s="79">
        <f t="shared" si="78"/>
        <v>111.63160000000001</v>
      </c>
      <c r="E1244" s="76">
        <v>111.63160000000001</v>
      </c>
      <c r="F1244" s="22">
        <v>0</v>
      </c>
      <c r="G1244" s="90">
        <v>0</v>
      </c>
      <c r="H1244" s="22">
        <v>0</v>
      </c>
      <c r="I1244" s="81"/>
      <c r="J1244" s="200">
        <v>1487.66229</v>
      </c>
      <c r="K1244" s="196"/>
    </row>
    <row r="1245" spans="1:11" s="23" customFormat="1" ht="18" customHeight="1" x14ac:dyDescent="0.25">
      <c r="A1245" s="74" t="s">
        <v>3783</v>
      </c>
      <c r="B1245" s="66" t="s">
        <v>62</v>
      </c>
      <c r="C1245" s="79">
        <f t="shared" si="77"/>
        <v>1090.2676799999999</v>
      </c>
      <c r="D1245" s="79">
        <f t="shared" si="78"/>
        <v>51.453449999999997</v>
      </c>
      <c r="E1245" s="76">
        <v>51.453449999999997</v>
      </c>
      <c r="F1245" s="22">
        <v>0</v>
      </c>
      <c r="G1245" s="90">
        <v>0</v>
      </c>
      <c r="H1245" s="22">
        <v>0</v>
      </c>
      <c r="I1245" s="81"/>
      <c r="J1245" s="200">
        <v>1141.7211299999999</v>
      </c>
      <c r="K1245" s="196"/>
    </row>
    <row r="1246" spans="1:11" s="23" customFormat="1" ht="18" customHeight="1" x14ac:dyDescent="0.25">
      <c r="A1246" s="74" t="s">
        <v>3784</v>
      </c>
      <c r="B1246" s="66" t="s">
        <v>62</v>
      </c>
      <c r="C1246" s="79">
        <f t="shared" si="77"/>
        <v>2211.5796399999995</v>
      </c>
      <c r="D1246" s="79">
        <f t="shared" si="78"/>
        <v>183.2647</v>
      </c>
      <c r="E1246" s="76">
        <v>183.2647</v>
      </c>
      <c r="F1246" s="22">
        <v>0</v>
      </c>
      <c r="G1246" s="90">
        <v>0</v>
      </c>
      <c r="H1246" s="22">
        <v>0</v>
      </c>
      <c r="I1246" s="81"/>
      <c r="J1246" s="200">
        <v>2394.8443399999996</v>
      </c>
      <c r="K1246" s="196"/>
    </row>
    <row r="1247" spans="1:11" s="23" customFormat="1" ht="18" customHeight="1" x14ac:dyDescent="0.25">
      <c r="A1247" s="74" t="s">
        <v>3785</v>
      </c>
      <c r="B1247" s="66" t="s">
        <v>62</v>
      </c>
      <c r="C1247" s="79">
        <f t="shared" si="77"/>
        <v>920.17690000000005</v>
      </c>
      <c r="D1247" s="79">
        <f t="shared" si="78"/>
        <v>54.382899999999999</v>
      </c>
      <c r="E1247" s="76">
        <v>54.382899999999999</v>
      </c>
      <c r="F1247" s="22">
        <v>0</v>
      </c>
      <c r="G1247" s="90">
        <v>0</v>
      </c>
      <c r="H1247" s="22">
        <v>0</v>
      </c>
      <c r="I1247" s="81"/>
      <c r="J1247" s="200">
        <v>974.5598</v>
      </c>
      <c r="K1247" s="196"/>
    </row>
    <row r="1248" spans="1:11" s="23" customFormat="1" ht="18" customHeight="1" x14ac:dyDescent="0.25">
      <c r="A1248" s="74" t="s">
        <v>3786</v>
      </c>
      <c r="B1248" s="66" t="s">
        <v>62</v>
      </c>
      <c r="C1248" s="79">
        <f t="shared" si="77"/>
        <v>2847.5848900000001</v>
      </c>
      <c r="D1248" s="79">
        <f t="shared" si="78"/>
        <v>278.96550999999999</v>
      </c>
      <c r="E1248" s="76">
        <v>278.96550999999999</v>
      </c>
      <c r="F1248" s="22">
        <v>0</v>
      </c>
      <c r="G1248" s="90">
        <v>0</v>
      </c>
      <c r="H1248" s="22">
        <v>0</v>
      </c>
      <c r="I1248" s="81"/>
      <c r="J1248" s="200">
        <v>3126.5504000000001</v>
      </c>
    </row>
    <row r="1249" spans="1:10" s="23" customFormat="1" ht="18" customHeight="1" x14ac:dyDescent="0.25">
      <c r="A1249" s="74" t="s">
        <v>1253</v>
      </c>
      <c r="B1249" s="66" t="s">
        <v>62</v>
      </c>
      <c r="C1249" s="79">
        <f t="shared" si="77"/>
        <v>2534.2944200000002</v>
      </c>
      <c r="D1249" s="79">
        <f t="shared" si="78"/>
        <v>220.85978</v>
      </c>
      <c r="E1249" s="76">
        <v>220.85978</v>
      </c>
      <c r="F1249" s="22">
        <v>0</v>
      </c>
      <c r="G1249" s="90">
        <v>0</v>
      </c>
      <c r="H1249" s="22">
        <v>0</v>
      </c>
      <c r="I1249" s="81"/>
      <c r="J1249" s="200">
        <v>2755.1542000000004</v>
      </c>
    </row>
    <row r="1250" spans="1:10" s="23" customFormat="1" ht="18" customHeight="1" x14ac:dyDescent="0.25">
      <c r="A1250" s="74" t="s">
        <v>203</v>
      </c>
      <c r="B1250" s="66" t="s">
        <v>62</v>
      </c>
      <c r="C1250" s="79">
        <f t="shared" si="77"/>
        <v>1302.9362999999998</v>
      </c>
      <c r="D1250" s="79">
        <f t="shared" si="78"/>
        <v>135.14010000000002</v>
      </c>
      <c r="E1250" s="76">
        <v>135.14010000000002</v>
      </c>
      <c r="F1250" s="22">
        <v>0</v>
      </c>
      <c r="G1250" s="90">
        <v>0</v>
      </c>
      <c r="H1250" s="22">
        <v>0</v>
      </c>
      <c r="I1250" s="81"/>
      <c r="J1250" s="200">
        <v>1438.0763999999999</v>
      </c>
    </row>
    <row r="1251" spans="1:10" s="23" customFormat="1" ht="18" customHeight="1" x14ac:dyDescent="0.25">
      <c r="A1251" s="74" t="s">
        <v>1254</v>
      </c>
      <c r="B1251" s="66" t="s">
        <v>62</v>
      </c>
      <c r="C1251" s="79">
        <f t="shared" si="77"/>
        <v>1272.8266000000001</v>
      </c>
      <c r="D1251" s="79">
        <f t="shared" si="78"/>
        <v>75.623750000000001</v>
      </c>
      <c r="E1251" s="76">
        <v>75.623750000000001</v>
      </c>
      <c r="F1251" s="22">
        <v>0</v>
      </c>
      <c r="G1251" s="90">
        <v>0</v>
      </c>
      <c r="H1251" s="22">
        <v>0</v>
      </c>
      <c r="I1251" s="81"/>
      <c r="J1251" s="200">
        <v>1348.4503500000001</v>
      </c>
    </row>
    <row r="1252" spans="1:10" s="23" customFormat="1" ht="18" customHeight="1" x14ac:dyDescent="0.25">
      <c r="A1252" s="74" t="s">
        <v>1255</v>
      </c>
      <c r="B1252" s="66" t="s">
        <v>62</v>
      </c>
      <c r="C1252" s="79">
        <f t="shared" si="77"/>
        <v>1432.0655000000002</v>
      </c>
      <c r="D1252" s="79">
        <f t="shared" si="78"/>
        <v>72.578800000000001</v>
      </c>
      <c r="E1252" s="76">
        <v>72.578800000000001</v>
      </c>
      <c r="F1252" s="22">
        <v>0</v>
      </c>
      <c r="G1252" s="90">
        <v>0</v>
      </c>
      <c r="H1252" s="22">
        <v>0</v>
      </c>
      <c r="I1252" s="81"/>
      <c r="J1252" s="200">
        <v>1504.6443000000002</v>
      </c>
    </row>
    <row r="1253" spans="1:10" s="23" customFormat="1" ht="18" customHeight="1" x14ac:dyDescent="0.25">
      <c r="A1253" s="74" t="s">
        <v>1256</v>
      </c>
      <c r="B1253" s="66" t="s">
        <v>62</v>
      </c>
      <c r="C1253" s="79">
        <f t="shared" si="77"/>
        <v>304.92014999999992</v>
      </c>
      <c r="D1253" s="79">
        <f t="shared" si="78"/>
        <v>12.23907</v>
      </c>
      <c r="E1253" s="76">
        <v>12.23907</v>
      </c>
      <c r="F1253" s="22">
        <v>0</v>
      </c>
      <c r="G1253" s="90">
        <v>0</v>
      </c>
      <c r="H1253" s="22">
        <v>0</v>
      </c>
      <c r="I1253" s="81"/>
      <c r="J1253" s="200">
        <v>317.15921999999995</v>
      </c>
    </row>
    <row r="1254" spans="1:10" s="23" customFormat="1" ht="18" customHeight="1" x14ac:dyDescent="0.25">
      <c r="A1254" s="74" t="s">
        <v>1257</v>
      </c>
      <c r="B1254" s="66" t="s">
        <v>62</v>
      </c>
      <c r="C1254" s="79">
        <f t="shared" si="77"/>
        <v>729.28869000000009</v>
      </c>
      <c r="D1254" s="79">
        <f t="shared" si="78"/>
        <v>32.724310000000003</v>
      </c>
      <c r="E1254" s="76">
        <v>32.724310000000003</v>
      </c>
      <c r="F1254" s="22">
        <v>0</v>
      </c>
      <c r="G1254" s="90">
        <v>0</v>
      </c>
      <c r="H1254" s="22">
        <v>0</v>
      </c>
      <c r="I1254" s="81"/>
      <c r="J1254" s="200">
        <v>762.01300000000003</v>
      </c>
    </row>
    <row r="1255" spans="1:10" s="23" customFormat="1" ht="18" customHeight="1" x14ac:dyDescent="0.25">
      <c r="A1255" s="74" t="s">
        <v>1258</v>
      </c>
      <c r="B1255" s="66" t="s">
        <v>62</v>
      </c>
      <c r="C1255" s="79">
        <f t="shared" si="77"/>
        <v>1128.8163</v>
      </c>
      <c r="D1255" s="79">
        <f t="shared" si="78"/>
        <v>60.036749999999998</v>
      </c>
      <c r="E1255" s="76">
        <v>60.036749999999998</v>
      </c>
      <c r="F1255" s="22">
        <v>0</v>
      </c>
      <c r="G1255" s="90">
        <v>0</v>
      </c>
      <c r="H1255" s="22">
        <v>0</v>
      </c>
      <c r="I1255" s="81"/>
      <c r="J1255" s="200">
        <v>1188.8530499999999</v>
      </c>
    </row>
    <row r="1256" spans="1:10" s="23" customFormat="1" ht="18" customHeight="1" x14ac:dyDescent="0.25">
      <c r="A1256" s="74" t="s">
        <v>1259</v>
      </c>
      <c r="B1256" s="66" t="s">
        <v>62</v>
      </c>
      <c r="C1256" s="79">
        <f t="shared" si="77"/>
        <v>1368.3353399999999</v>
      </c>
      <c r="D1256" s="79">
        <f t="shared" si="78"/>
        <v>80.125950000000003</v>
      </c>
      <c r="E1256" s="76">
        <v>80.125950000000003</v>
      </c>
      <c r="F1256" s="22">
        <v>0</v>
      </c>
      <c r="G1256" s="90">
        <v>0</v>
      </c>
      <c r="H1256" s="22">
        <v>0</v>
      </c>
      <c r="I1256" s="81"/>
      <c r="J1256" s="200">
        <v>1448.46129</v>
      </c>
    </row>
    <row r="1257" spans="1:10" s="23" customFormat="1" ht="18" customHeight="1" x14ac:dyDescent="0.25">
      <c r="A1257" s="74" t="s">
        <v>1260</v>
      </c>
      <c r="B1257" s="66" t="s">
        <v>62</v>
      </c>
      <c r="C1257" s="79">
        <f t="shared" si="77"/>
        <v>1478.3538900000001</v>
      </c>
      <c r="D1257" s="79">
        <f t="shared" si="78"/>
        <v>70.75739999999999</v>
      </c>
      <c r="E1257" s="76">
        <v>70.75739999999999</v>
      </c>
      <c r="F1257" s="22">
        <v>0</v>
      </c>
      <c r="G1257" s="90">
        <v>0</v>
      </c>
      <c r="H1257" s="22">
        <v>0</v>
      </c>
      <c r="I1257" s="81"/>
      <c r="J1257" s="200">
        <v>1549.1112900000001</v>
      </c>
    </row>
    <row r="1258" spans="1:10" s="23" customFormat="1" ht="18" customHeight="1" x14ac:dyDescent="0.25">
      <c r="A1258" s="74" t="s">
        <v>1261</v>
      </c>
      <c r="B1258" s="66" t="s">
        <v>62</v>
      </c>
      <c r="C1258" s="79">
        <f t="shared" si="77"/>
        <v>845.97295000000008</v>
      </c>
      <c r="D1258" s="79">
        <f t="shared" si="78"/>
        <v>51.574210000000001</v>
      </c>
      <c r="E1258" s="76">
        <v>51.574210000000001</v>
      </c>
      <c r="F1258" s="22">
        <v>0</v>
      </c>
      <c r="G1258" s="90">
        <v>0</v>
      </c>
      <c r="H1258" s="22">
        <v>0</v>
      </c>
      <c r="I1258" s="81"/>
      <c r="J1258" s="200">
        <v>897.54716000000008</v>
      </c>
    </row>
    <row r="1259" spans="1:10" s="23" customFormat="1" ht="18" customHeight="1" x14ac:dyDescent="0.25">
      <c r="A1259" s="74" t="s">
        <v>1262</v>
      </c>
      <c r="B1259" s="66" t="s">
        <v>62</v>
      </c>
      <c r="C1259" s="79">
        <f t="shared" si="77"/>
        <v>548.65375999999992</v>
      </c>
      <c r="D1259" s="79">
        <f t="shared" si="78"/>
        <v>34.774349999999998</v>
      </c>
      <c r="E1259" s="76">
        <v>34.774349999999998</v>
      </c>
      <c r="F1259" s="22">
        <v>0</v>
      </c>
      <c r="G1259" s="90">
        <v>0</v>
      </c>
      <c r="H1259" s="22">
        <v>0</v>
      </c>
      <c r="I1259" s="81"/>
      <c r="J1259" s="200">
        <v>583.42810999999995</v>
      </c>
    </row>
    <row r="1260" spans="1:10" s="23" customFormat="1" ht="18" customHeight="1" x14ac:dyDescent="0.25">
      <c r="A1260" s="74" t="s">
        <v>1263</v>
      </c>
      <c r="B1260" s="66" t="s">
        <v>62</v>
      </c>
      <c r="C1260" s="79">
        <f t="shared" si="77"/>
        <v>1261.5860799999998</v>
      </c>
      <c r="D1260" s="79">
        <f t="shared" si="78"/>
        <v>58.44135</v>
      </c>
      <c r="E1260" s="76">
        <v>58.44135</v>
      </c>
      <c r="F1260" s="22">
        <v>0</v>
      </c>
      <c r="G1260" s="90">
        <v>0</v>
      </c>
      <c r="H1260" s="22">
        <v>0</v>
      </c>
      <c r="I1260" s="81"/>
      <c r="J1260" s="200">
        <v>1320.0274299999999</v>
      </c>
    </row>
    <row r="1261" spans="1:10" s="23" customFormat="1" ht="18" customHeight="1" x14ac:dyDescent="0.25">
      <c r="A1261" s="74" t="s">
        <v>1264</v>
      </c>
      <c r="B1261" s="66" t="s">
        <v>62</v>
      </c>
      <c r="C1261" s="79">
        <f t="shared" si="77"/>
        <v>698.51200000000006</v>
      </c>
      <c r="D1261" s="79">
        <f t="shared" si="78"/>
        <v>35.303100000000001</v>
      </c>
      <c r="E1261" s="76">
        <v>35.303100000000001</v>
      </c>
      <c r="F1261" s="22">
        <v>0</v>
      </c>
      <c r="G1261" s="90">
        <v>0</v>
      </c>
      <c r="H1261" s="22">
        <v>0</v>
      </c>
      <c r="I1261" s="81"/>
      <c r="J1261" s="200">
        <v>733.81510000000003</v>
      </c>
    </row>
    <row r="1262" spans="1:10" s="23" customFormat="1" ht="18" customHeight="1" x14ac:dyDescent="0.25">
      <c r="A1262" s="74" t="s">
        <v>1265</v>
      </c>
      <c r="B1262" s="66" t="s">
        <v>62</v>
      </c>
      <c r="C1262" s="79">
        <f t="shared" si="77"/>
        <v>1124.8581200000001</v>
      </c>
      <c r="D1262" s="79">
        <f t="shared" si="78"/>
        <v>48.972099999999998</v>
      </c>
      <c r="E1262" s="76">
        <v>48.972099999999998</v>
      </c>
      <c r="F1262" s="22">
        <v>0</v>
      </c>
      <c r="G1262" s="90">
        <v>0</v>
      </c>
      <c r="H1262" s="22">
        <v>0</v>
      </c>
      <c r="I1262" s="81"/>
      <c r="J1262" s="200">
        <v>1173.8302200000001</v>
      </c>
    </row>
    <row r="1263" spans="1:10" s="23" customFormat="1" ht="18" customHeight="1" x14ac:dyDescent="0.25">
      <c r="A1263" s="74" t="s">
        <v>1266</v>
      </c>
      <c r="B1263" s="66" t="s">
        <v>62</v>
      </c>
      <c r="C1263" s="79">
        <f t="shared" si="77"/>
        <v>2343.9397199999999</v>
      </c>
      <c r="D1263" s="79">
        <f t="shared" si="78"/>
        <v>112.93130000000001</v>
      </c>
      <c r="E1263" s="76">
        <v>112.93130000000001</v>
      </c>
      <c r="F1263" s="22">
        <v>0</v>
      </c>
      <c r="G1263" s="90">
        <v>0</v>
      </c>
      <c r="H1263" s="22">
        <v>0</v>
      </c>
      <c r="I1263" s="81"/>
      <c r="J1263" s="200">
        <v>2456.87102</v>
      </c>
    </row>
    <row r="1264" spans="1:10" s="23" customFormat="1" ht="18" customHeight="1" x14ac:dyDescent="0.25">
      <c r="A1264" s="74" t="s">
        <v>829</v>
      </c>
      <c r="B1264" s="66" t="s">
        <v>62</v>
      </c>
      <c r="C1264" s="79">
        <f t="shared" si="77"/>
        <v>2752.7352400000004</v>
      </c>
      <c r="D1264" s="79">
        <f t="shared" si="78"/>
        <v>213.40825000000001</v>
      </c>
      <c r="E1264" s="76">
        <v>213.40825000000001</v>
      </c>
      <c r="F1264" s="22">
        <v>0</v>
      </c>
      <c r="G1264" s="90">
        <v>0</v>
      </c>
      <c r="H1264" s="22">
        <v>0</v>
      </c>
      <c r="I1264" s="81"/>
      <c r="J1264" s="200">
        <v>2966.1434900000004</v>
      </c>
    </row>
    <row r="1265" spans="1:10" s="23" customFormat="1" ht="18" customHeight="1" x14ac:dyDescent="0.25">
      <c r="A1265" s="74" t="s">
        <v>1267</v>
      </c>
      <c r="B1265" s="66" t="s">
        <v>62</v>
      </c>
      <c r="C1265" s="79">
        <f t="shared" si="77"/>
        <v>2922.4874199999999</v>
      </c>
      <c r="D1265" s="79">
        <f t="shared" si="78"/>
        <v>175.22819000000001</v>
      </c>
      <c r="E1265" s="76">
        <v>175.22819000000001</v>
      </c>
      <c r="F1265" s="22">
        <v>0</v>
      </c>
      <c r="G1265" s="90">
        <v>0</v>
      </c>
      <c r="H1265" s="22">
        <v>0</v>
      </c>
      <c r="I1265" s="81"/>
      <c r="J1265" s="200">
        <v>3097.7156099999997</v>
      </c>
    </row>
    <row r="1266" spans="1:10" s="23" customFormat="1" ht="18" customHeight="1" x14ac:dyDescent="0.25">
      <c r="A1266" s="74" t="s">
        <v>1268</v>
      </c>
      <c r="B1266" s="66" t="s">
        <v>62</v>
      </c>
      <c r="C1266" s="79">
        <f t="shared" si="77"/>
        <v>3483.3488700000003</v>
      </c>
      <c r="D1266" s="79">
        <f t="shared" si="78"/>
        <v>193.67189999999999</v>
      </c>
      <c r="E1266" s="76">
        <v>193.67189999999999</v>
      </c>
      <c r="F1266" s="22">
        <v>0</v>
      </c>
      <c r="G1266" s="90">
        <v>0</v>
      </c>
      <c r="H1266" s="22">
        <v>0</v>
      </c>
      <c r="I1266" s="81"/>
      <c r="J1266" s="200">
        <v>3677.0207700000001</v>
      </c>
    </row>
    <row r="1267" spans="1:10" s="23" customFormat="1" ht="18" customHeight="1" x14ac:dyDescent="0.25">
      <c r="A1267" s="74" t="s">
        <v>3787</v>
      </c>
      <c r="B1267" s="66" t="s">
        <v>62</v>
      </c>
      <c r="C1267" s="79">
        <f t="shared" si="77"/>
        <v>2010.2108400000002</v>
      </c>
      <c r="D1267" s="79">
        <f t="shared" si="78"/>
        <v>476.44097999999997</v>
      </c>
      <c r="E1267" s="76">
        <v>476.44097999999997</v>
      </c>
      <c r="F1267" s="22">
        <v>0</v>
      </c>
      <c r="G1267" s="90">
        <v>0</v>
      </c>
      <c r="H1267" s="22">
        <v>0</v>
      </c>
      <c r="I1267" s="81"/>
      <c r="J1267" s="200">
        <v>2486.65182</v>
      </c>
    </row>
    <row r="1268" spans="1:10" s="23" customFormat="1" ht="18" customHeight="1" x14ac:dyDescent="0.25">
      <c r="A1268" s="74" t="s">
        <v>1269</v>
      </c>
      <c r="B1268" s="66" t="s">
        <v>62</v>
      </c>
      <c r="C1268" s="79">
        <f t="shared" si="77"/>
        <v>1821.32879</v>
      </c>
      <c r="D1268" s="79">
        <f t="shared" si="78"/>
        <v>145.60154999999997</v>
      </c>
      <c r="E1268" s="76">
        <v>145.60154999999997</v>
      </c>
      <c r="F1268" s="22">
        <v>0</v>
      </c>
      <c r="G1268" s="90">
        <v>0</v>
      </c>
      <c r="H1268" s="22">
        <v>0</v>
      </c>
      <c r="I1268" s="81"/>
      <c r="J1268" s="200">
        <v>1966.9303400000001</v>
      </c>
    </row>
    <row r="1269" spans="1:10" s="23" customFormat="1" ht="18" customHeight="1" x14ac:dyDescent="0.25">
      <c r="A1269" s="74" t="s">
        <v>1270</v>
      </c>
      <c r="B1269" s="66" t="s">
        <v>62</v>
      </c>
      <c r="C1269" s="79">
        <f t="shared" si="77"/>
        <v>2514.8534299999997</v>
      </c>
      <c r="D1269" s="79">
        <f t="shared" si="78"/>
        <v>138.58395000000002</v>
      </c>
      <c r="E1269" s="76">
        <v>138.58395000000002</v>
      </c>
      <c r="F1269" s="22">
        <v>0</v>
      </c>
      <c r="G1269" s="90">
        <v>0</v>
      </c>
      <c r="H1269" s="22">
        <v>0</v>
      </c>
      <c r="I1269" s="81"/>
      <c r="J1269" s="200">
        <v>2653.4373799999998</v>
      </c>
    </row>
    <row r="1270" spans="1:10" s="23" customFormat="1" ht="18" customHeight="1" x14ac:dyDescent="0.25">
      <c r="A1270" s="74" t="s">
        <v>1271</v>
      </c>
      <c r="B1270" s="66" t="s">
        <v>62</v>
      </c>
      <c r="C1270" s="79">
        <f t="shared" si="77"/>
        <v>1400.93974</v>
      </c>
      <c r="D1270" s="79">
        <f t="shared" si="78"/>
        <v>90.544699999999992</v>
      </c>
      <c r="E1270" s="76">
        <v>90.544699999999992</v>
      </c>
      <c r="F1270" s="22">
        <v>0</v>
      </c>
      <c r="G1270" s="90">
        <v>0</v>
      </c>
      <c r="H1270" s="22">
        <v>0</v>
      </c>
      <c r="I1270" s="81"/>
      <c r="J1270" s="200">
        <v>1491.4844399999999</v>
      </c>
    </row>
    <row r="1271" spans="1:10" s="23" customFormat="1" ht="18" customHeight="1" x14ac:dyDescent="0.25">
      <c r="A1271" s="74" t="s">
        <v>1272</v>
      </c>
      <c r="B1271" s="66" t="s">
        <v>62</v>
      </c>
      <c r="C1271" s="79">
        <f t="shared" si="77"/>
        <v>909.0788</v>
      </c>
      <c r="D1271" s="79">
        <f t="shared" si="78"/>
        <v>63.012419999999999</v>
      </c>
      <c r="E1271" s="76">
        <v>63.012419999999999</v>
      </c>
      <c r="F1271" s="22">
        <v>0</v>
      </c>
      <c r="G1271" s="90">
        <v>0</v>
      </c>
      <c r="H1271" s="22">
        <v>0</v>
      </c>
      <c r="I1271" s="81"/>
      <c r="J1271" s="200">
        <v>972.09122000000002</v>
      </c>
    </row>
    <row r="1272" spans="1:10" s="23" customFormat="1" ht="18" customHeight="1" x14ac:dyDescent="0.25">
      <c r="A1272" s="74" t="s">
        <v>1273</v>
      </c>
      <c r="B1272" s="66" t="s">
        <v>62</v>
      </c>
      <c r="C1272" s="79">
        <f t="shared" si="77"/>
        <v>926.45775000000003</v>
      </c>
      <c r="D1272" s="79">
        <f t="shared" si="78"/>
        <v>42.531400000000005</v>
      </c>
      <c r="E1272" s="76">
        <v>42.531400000000005</v>
      </c>
      <c r="F1272" s="22">
        <v>0</v>
      </c>
      <c r="G1272" s="90">
        <v>0</v>
      </c>
      <c r="H1272" s="22">
        <v>0</v>
      </c>
      <c r="I1272" s="81"/>
      <c r="J1272" s="200">
        <v>968.98915</v>
      </c>
    </row>
    <row r="1273" spans="1:10" s="23" customFormat="1" ht="18" customHeight="1" x14ac:dyDescent="0.25">
      <c r="A1273" s="74" t="s">
        <v>1274</v>
      </c>
      <c r="B1273" s="66" t="s">
        <v>62</v>
      </c>
      <c r="C1273" s="79">
        <f t="shared" si="77"/>
        <v>4828.7303300000003</v>
      </c>
      <c r="D1273" s="79">
        <f t="shared" si="78"/>
        <v>304.25524999999999</v>
      </c>
      <c r="E1273" s="76">
        <v>304.25524999999999</v>
      </c>
      <c r="F1273" s="22">
        <v>0</v>
      </c>
      <c r="G1273" s="90">
        <v>0</v>
      </c>
      <c r="H1273" s="22">
        <v>0</v>
      </c>
      <c r="I1273" s="81"/>
      <c r="J1273" s="200">
        <v>5132.9855800000005</v>
      </c>
    </row>
    <row r="1274" spans="1:10" s="23" customFormat="1" ht="18" customHeight="1" x14ac:dyDescent="0.25">
      <c r="A1274" s="74" t="s">
        <v>1275</v>
      </c>
      <c r="B1274" s="66" t="s">
        <v>62</v>
      </c>
      <c r="C1274" s="79">
        <f t="shared" si="77"/>
        <v>2460.8264799999997</v>
      </c>
      <c r="D1274" s="79">
        <f t="shared" si="78"/>
        <v>151.48832000000002</v>
      </c>
      <c r="E1274" s="76">
        <v>151.48832000000002</v>
      </c>
      <c r="F1274" s="22">
        <v>0</v>
      </c>
      <c r="G1274" s="90">
        <v>0</v>
      </c>
      <c r="H1274" s="22">
        <v>0</v>
      </c>
      <c r="I1274" s="81"/>
      <c r="J1274" s="200">
        <v>2612.3147999999997</v>
      </c>
    </row>
    <row r="1275" spans="1:10" s="23" customFormat="1" ht="18" customHeight="1" x14ac:dyDescent="0.25">
      <c r="A1275" s="74" t="s">
        <v>3788</v>
      </c>
      <c r="B1275" s="66" t="s">
        <v>62</v>
      </c>
      <c r="C1275" s="79">
        <f t="shared" si="77"/>
        <v>1240.5035399999999</v>
      </c>
      <c r="D1275" s="79">
        <f t="shared" si="78"/>
        <v>56.249600000000001</v>
      </c>
      <c r="E1275" s="76">
        <v>56.249600000000001</v>
      </c>
      <c r="F1275" s="22">
        <v>0</v>
      </c>
      <c r="G1275" s="90">
        <v>0</v>
      </c>
      <c r="H1275" s="22">
        <v>0</v>
      </c>
      <c r="I1275" s="81">
        <v>1165</v>
      </c>
      <c r="J1275" s="200">
        <v>131.75314</v>
      </c>
    </row>
    <row r="1276" spans="1:10" s="23" customFormat="1" ht="18" customHeight="1" x14ac:dyDescent="0.25">
      <c r="A1276" s="74" t="s">
        <v>1276</v>
      </c>
      <c r="B1276" s="66" t="s">
        <v>62</v>
      </c>
      <c r="C1276" s="79">
        <f t="shared" si="77"/>
        <v>2398.7177999999999</v>
      </c>
      <c r="D1276" s="79">
        <f t="shared" si="78"/>
        <v>124.34610000000001</v>
      </c>
      <c r="E1276" s="76">
        <v>124.34610000000001</v>
      </c>
      <c r="F1276" s="22">
        <v>0</v>
      </c>
      <c r="G1276" s="90">
        <v>0</v>
      </c>
      <c r="H1276" s="22">
        <v>0</v>
      </c>
      <c r="I1276" s="81"/>
      <c r="J1276" s="200">
        <v>2523.0639000000001</v>
      </c>
    </row>
    <row r="1277" spans="1:10" s="23" customFormat="1" ht="18" customHeight="1" x14ac:dyDescent="0.25">
      <c r="A1277" s="74" t="s">
        <v>1277</v>
      </c>
      <c r="B1277" s="66" t="s">
        <v>62</v>
      </c>
      <c r="C1277" s="79">
        <f t="shared" si="77"/>
        <v>1856.1840400000001</v>
      </c>
      <c r="D1277" s="79">
        <f t="shared" si="78"/>
        <v>114.90082000000001</v>
      </c>
      <c r="E1277" s="76">
        <v>114.90082000000001</v>
      </c>
      <c r="F1277" s="22">
        <v>0</v>
      </c>
      <c r="G1277" s="90">
        <v>0</v>
      </c>
      <c r="H1277" s="22">
        <v>0</v>
      </c>
      <c r="I1277" s="81"/>
      <c r="J1277" s="200">
        <v>1971.0848600000002</v>
      </c>
    </row>
    <row r="1278" spans="1:10" s="23" customFormat="1" ht="18" customHeight="1" x14ac:dyDescent="0.25">
      <c r="A1278" s="74" t="s">
        <v>3789</v>
      </c>
      <c r="B1278" s="66" t="s">
        <v>62</v>
      </c>
      <c r="C1278" s="79">
        <f t="shared" si="77"/>
        <v>1553.0992699999999</v>
      </c>
      <c r="D1278" s="79">
        <f t="shared" si="78"/>
        <v>40.272349999999996</v>
      </c>
      <c r="E1278" s="76">
        <v>40.272349999999996</v>
      </c>
      <c r="F1278" s="22">
        <v>0</v>
      </c>
      <c r="G1278" s="90">
        <v>0</v>
      </c>
      <c r="H1278" s="22">
        <v>0</v>
      </c>
      <c r="I1278" s="81"/>
      <c r="J1278" s="200">
        <v>1593.3716199999999</v>
      </c>
    </row>
    <row r="1279" spans="1:10" s="23" customFormat="1" ht="18" customHeight="1" x14ac:dyDescent="0.25">
      <c r="A1279" s="74" t="s">
        <v>1278</v>
      </c>
      <c r="B1279" s="66" t="s">
        <v>62</v>
      </c>
      <c r="C1279" s="79">
        <f t="shared" ref="C1279:C1339" si="79">J1279+I1279-E1279</f>
        <v>3921.3437000000004</v>
      </c>
      <c r="D1279" s="79">
        <f t="shared" si="78"/>
        <v>240.99860000000001</v>
      </c>
      <c r="E1279" s="76">
        <v>240.99860000000001</v>
      </c>
      <c r="F1279" s="22">
        <v>0</v>
      </c>
      <c r="G1279" s="90">
        <v>0</v>
      </c>
      <c r="H1279" s="22">
        <v>0</v>
      </c>
      <c r="I1279" s="81"/>
      <c r="J1279" s="200">
        <v>4162.3423000000003</v>
      </c>
    </row>
    <row r="1280" spans="1:10" s="23" customFormat="1" ht="18" customHeight="1" x14ac:dyDescent="0.25">
      <c r="A1280" s="74" t="s">
        <v>1279</v>
      </c>
      <c r="B1280" s="66" t="s">
        <v>62</v>
      </c>
      <c r="C1280" s="79">
        <f t="shared" si="79"/>
        <v>3325.05276</v>
      </c>
      <c r="D1280" s="79">
        <f t="shared" si="78"/>
        <v>215.61193</v>
      </c>
      <c r="E1280" s="76">
        <v>215.61193</v>
      </c>
      <c r="F1280" s="22">
        <v>0</v>
      </c>
      <c r="G1280" s="90">
        <v>0</v>
      </c>
      <c r="H1280" s="22">
        <v>0</v>
      </c>
      <c r="I1280" s="81"/>
      <c r="J1280" s="200">
        <v>3540.6646900000001</v>
      </c>
    </row>
    <row r="1281" spans="1:10" s="23" customFormat="1" ht="18" customHeight="1" x14ac:dyDescent="0.25">
      <c r="A1281" s="74" t="s">
        <v>1280</v>
      </c>
      <c r="B1281" s="66" t="s">
        <v>62</v>
      </c>
      <c r="C1281" s="79">
        <f t="shared" si="79"/>
        <v>4999.6219199999996</v>
      </c>
      <c r="D1281" s="79">
        <f t="shared" si="78"/>
        <v>265.77325000000002</v>
      </c>
      <c r="E1281" s="76">
        <v>265.77325000000002</v>
      </c>
      <c r="F1281" s="22">
        <v>0</v>
      </c>
      <c r="G1281" s="90">
        <v>0</v>
      </c>
      <c r="H1281" s="22">
        <v>0</v>
      </c>
      <c r="I1281" s="81"/>
      <c r="J1281" s="200">
        <v>5265.3951699999998</v>
      </c>
    </row>
    <row r="1282" spans="1:10" s="23" customFormat="1" ht="18" customHeight="1" x14ac:dyDescent="0.25">
      <c r="A1282" s="74" t="s">
        <v>1281</v>
      </c>
      <c r="B1282" s="66" t="s">
        <v>62</v>
      </c>
      <c r="C1282" s="79">
        <f t="shared" si="79"/>
        <v>194.22702999999998</v>
      </c>
      <c r="D1282" s="79">
        <f t="shared" si="78"/>
        <v>11.917899999999999</v>
      </c>
      <c r="E1282" s="76">
        <v>11.917899999999999</v>
      </c>
      <c r="F1282" s="22">
        <v>0</v>
      </c>
      <c r="G1282" s="90">
        <v>0</v>
      </c>
      <c r="H1282" s="22">
        <v>0</v>
      </c>
      <c r="I1282" s="81"/>
      <c r="J1282" s="200">
        <v>206.14492999999999</v>
      </c>
    </row>
    <row r="1283" spans="1:10" s="23" customFormat="1" ht="18" customHeight="1" x14ac:dyDescent="0.25">
      <c r="A1283" s="74" t="s">
        <v>1282</v>
      </c>
      <c r="B1283" s="66" t="s">
        <v>62</v>
      </c>
      <c r="C1283" s="79">
        <f t="shared" si="79"/>
        <v>488.36464999999998</v>
      </c>
      <c r="D1283" s="79">
        <f t="shared" si="78"/>
        <v>22.760549999999999</v>
      </c>
      <c r="E1283" s="76">
        <v>22.760549999999999</v>
      </c>
      <c r="F1283" s="22">
        <v>0</v>
      </c>
      <c r="G1283" s="90">
        <v>0</v>
      </c>
      <c r="H1283" s="22">
        <v>0</v>
      </c>
      <c r="I1283" s="81"/>
      <c r="J1283" s="200">
        <v>511.12520000000001</v>
      </c>
    </row>
    <row r="1284" spans="1:10" s="23" customFormat="1" ht="18" customHeight="1" x14ac:dyDescent="0.25">
      <c r="A1284" s="74" t="s">
        <v>4046</v>
      </c>
      <c r="B1284" s="66" t="s">
        <v>62</v>
      </c>
      <c r="C1284" s="79">
        <f t="shared" si="79"/>
        <v>410.31524999999999</v>
      </c>
      <c r="D1284" s="193"/>
      <c r="E1284" s="76">
        <v>24.8188</v>
      </c>
      <c r="F1284" s="194"/>
      <c r="G1284" s="195"/>
      <c r="H1284" s="194"/>
      <c r="I1284" s="81"/>
      <c r="J1284" s="200">
        <v>435.13405</v>
      </c>
    </row>
    <row r="1285" spans="1:10" s="23" customFormat="1" ht="18" customHeight="1" x14ac:dyDescent="0.25">
      <c r="A1285" s="74" t="s">
        <v>1283</v>
      </c>
      <c r="B1285" s="66" t="s">
        <v>62</v>
      </c>
      <c r="C1285" s="79">
        <f t="shared" si="79"/>
        <v>129.2439</v>
      </c>
      <c r="D1285" s="79">
        <f t="shared" ref="D1285:D1310" si="80">E1285</f>
        <v>5.5984499999999997</v>
      </c>
      <c r="E1285" s="76">
        <v>5.5984499999999997</v>
      </c>
      <c r="F1285" s="22">
        <v>0</v>
      </c>
      <c r="G1285" s="90">
        <v>0</v>
      </c>
      <c r="H1285" s="22">
        <v>0</v>
      </c>
      <c r="I1285" s="81"/>
      <c r="J1285" s="200">
        <v>134.84235000000001</v>
      </c>
    </row>
    <row r="1286" spans="1:10" s="23" customFormat="1" ht="18" customHeight="1" x14ac:dyDescent="0.25">
      <c r="A1286" s="74" t="s">
        <v>1284</v>
      </c>
      <c r="B1286" s="66" t="s">
        <v>62</v>
      </c>
      <c r="C1286" s="79">
        <f t="shared" si="79"/>
        <v>87.58205000000001</v>
      </c>
      <c r="D1286" s="79">
        <f t="shared" si="80"/>
        <v>2.8179499999999997</v>
      </c>
      <c r="E1286" s="76">
        <v>2.8179499999999997</v>
      </c>
      <c r="F1286" s="22">
        <v>0</v>
      </c>
      <c r="G1286" s="90">
        <v>0</v>
      </c>
      <c r="H1286" s="22">
        <v>0</v>
      </c>
      <c r="I1286" s="81"/>
      <c r="J1286" s="200">
        <v>90.4</v>
      </c>
    </row>
    <row r="1287" spans="1:10" s="23" customFormat="1" ht="18" customHeight="1" x14ac:dyDescent="0.25">
      <c r="A1287" s="74" t="s">
        <v>1285</v>
      </c>
      <c r="B1287" s="66" t="s">
        <v>62</v>
      </c>
      <c r="C1287" s="79">
        <f t="shared" si="79"/>
        <v>173.84639999999999</v>
      </c>
      <c r="D1287" s="79">
        <f t="shared" si="80"/>
        <v>7.2605000000000004</v>
      </c>
      <c r="E1287" s="76">
        <v>7.2605000000000004</v>
      </c>
      <c r="F1287" s="22">
        <v>0</v>
      </c>
      <c r="G1287" s="90">
        <v>0</v>
      </c>
      <c r="H1287" s="22">
        <v>0</v>
      </c>
      <c r="I1287" s="81"/>
      <c r="J1287" s="200">
        <v>181.1069</v>
      </c>
    </row>
    <row r="1288" spans="1:10" s="23" customFormat="1" ht="18" customHeight="1" x14ac:dyDescent="0.25">
      <c r="A1288" s="74" t="s">
        <v>1286</v>
      </c>
      <c r="B1288" s="66" t="s">
        <v>62</v>
      </c>
      <c r="C1288" s="79">
        <f t="shared" si="79"/>
        <v>126.54689999999999</v>
      </c>
      <c r="D1288" s="79">
        <f t="shared" si="80"/>
        <v>4.2240500000000001</v>
      </c>
      <c r="E1288" s="76">
        <v>4.2240500000000001</v>
      </c>
      <c r="F1288" s="22">
        <v>0</v>
      </c>
      <c r="G1288" s="90">
        <v>0</v>
      </c>
      <c r="H1288" s="22">
        <v>0</v>
      </c>
      <c r="I1288" s="81"/>
      <c r="J1288" s="200">
        <v>130.77095</v>
      </c>
    </row>
    <row r="1289" spans="1:10" s="23" customFormat="1" ht="18" customHeight="1" x14ac:dyDescent="0.25">
      <c r="A1289" s="74" t="s">
        <v>1287</v>
      </c>
      <c r="B1289" s="66" t="s">
        <v>62</v>
      </c>
      <c r="C1289" s="79">
        <f t="shared" si="79"/>
        <v>201.30715000000001</v>
      </c>
      <c r="D1289" s="79">
        <f t="shared" si="80"/>
        <v>9.1808499999999995</v>
      </c>
      <c r="E1289" s="76">
        <v>9.1808499999999995</v>
      </c>
      <c r="F1289" s="22">
        <v>0</v>
      </c>
      <c r="G1289" s="90">
        <v>0</v>
      </c>
      <c r="H1289" s="22">
        <v>0</v>
      </c>
      <c r="I1289" s="81"/>
      <c r="J1289" s="200">
        <v>210.488</v>
      </c>
    </row>
    <row r="1290" spans="1:10" s="23" customFormat="1" ht="18" customHeight="1" x14ac:dyDescent="0.25">
      <c r="A1290" s="74" t="s">
        <v>1288</v>
      </c>
      <c r="B1290" s="66" t="s">
        <v>62</v>
      </c>
      <c r="C1290" s="79">
        <f t="shared" si="79"/>
        <v>156.3741</v>
      </c>
      <c r="D1290" s="79">
        <f t="shared" si="80"/>
        <v>11.808149999999999</v>
      </c>
      <c r="E1290" s="76">
        <v>11.808149999999999</v>
      </c>
      <c r="F1290" s="22">
        <v>0</v>
      </c>
      <c r="G1290" s="90">
        <v>0</v>
      </c>
      <c r="H1290" s="22">
        <v>0</v>
      </c>
      <c r="I1290" s="81"/>
      <c r="J1290" s="200">
        <v>168.18225000000001</v>
      </c>
    </row>
    <row r="1291" spans="1:10" s="23" customFormat="1" ht="18" customHeight="1" x14ac:dyDescent="0.25">
      <c r="A1291" s="74" t="s">
        <v>1289</v>
      </c>
      <c r="B1291" s="66" t="s">
        <v>62</v>
      </c>
      <c r="C1291" s="79">
        <f t="shared" si="79"/>
        <v>154.82874000000001</v>
      </c>
      <c r="D1291" s="79">
        <f t="shared" si="80"/>
        <v>4.7748999999999997</v>
      </c>
      <c r="E1291" s="76">
        <v>4.7748999999999997</v>
      </c>
      <c r="F1291" s="22">
        <v>0</v>
      </c>
      <c r="G1291" s="90">
        <v>0</v>
      </c>
      <c r="H1291" s="22">
        <v>0</v>
      </c>
      <c r="I1291" s="81"/>
      <c r="J1291" s="200">
        <v>159.60364000000001</v>
      </c>
    </row>
    <row r="1292" spans="1:10" s="23" customFormat="1" ht="18" customHeight="1" x14ac:dyDescent="0.25">
      <c r="A1292" s="74" t="s">
        <v>1290</v>
      </c>
      <c r="B1292" s="66" t="s">
        <v>62</v>
      </c>
      <c r="C1292" s="79">
        <f t="shared" si="79"/>
        <v>1504.2287799999999</v>
      </c>
      <c r="D1292" s="79">
        <f t="shared" si="80"/>
        <v>83.793750000000003</v>
      </c>
      <c r="E1292" s="76">
        <v>83.793750000000003</v>
      </c>
      <c r="F1292" s="22">
        <v>0</v>
      </c>
      <c r="G1292" s="90">
        <v>0</v>
      </c>
      <c r="H1292" s="22">
        <v>0</v>
      </c>
      <c r="I1292" s="81"/>
      <c r="J1292" s="200">
        <v>1588.02253</v>
      </c>
    </row>
    <row r="1293" spans="1:10" s="23" customFormat="1" ht="18" customHeight="1" x14ac:dyDescent="0.25">
      <c r="A1293" s="74" t="s">
        <v>1291</v>
      </c>
      <c r="B1293" s="66" t="s">
        <v>62</v>
      </c>
      <c r="C1293" s="79">
        <f t="shared" si="79"/>
        <v>385.49705</v>
      </c>
      <c r="D1293" s="79">
        <f t="shared" si="80"/>
        <v>18.523900000000001</v>
      </c>
      <c r="E1293" s="76">
        <v>18.523900000000001</v>
      </c>
      <c r="F1293" s="22">
        <v>0</v>
      </c>
      <c r="G1293" s="90">
        <v>0</v>
      </c>
      <c r="H1293" s="22">
        <v>0</v>
      </c>
      <c r="I1293" s="81"/>
      <c r="J1293" s="200">
        <v>404.02095000000003</v>
      </c>
    </row>
    <row r="1294" spans="1:10" s="23" customFormat="1" ht="18" customHeight="1" x14ac:dyDescent="0.25">
      <c r="A1294" s="74" t="s">
        <v>1292</v>
      </c>
      <c r="B1294" s="66" t="s">
        <v>62</v>
      </c>
      <c r="C1294" s="79">
        <f t="shared" si="79"/>
        <v>186.45066</v>
      </c>
      <c r="D1294" s="79">
        <f t="shared" si="80"/>
        <v>10.526899999999999</v>
      </c>
      <c r="E1294" s="76">
        <v>10.526899999999999</v>
      </c>
      <c r="F1294" s="22">
        <v>0</v>
      </c>
      <c r="G1294" s="90">
        <v>0</v>
      </c>
      <c r="H1294" s="22">
        <v>0</v>
      </c>
      <c r="I1294" s="81"/>
      <c r="J1294" s="200">
        <v>196.97756000000001</v>
      </c>
    </row>
    <row r="1295" spans="1:10" s="23" customFormat="1" ht="18" customHeight="1" x14ac:dyDescent="0.25">
      <c r="A1295" s="74" t="s">
        <v>1293</v>
      </c>
      <c r="B1295" s="66" t="s">
        <v>62</v>
      </c>
      <c r="C1295" s="79">
        <f t="shared" si="79"/>
        <v>951.85430000000008</v>
      </c>
      <c r="D1295" s="79">
        <f t="shared" si="80"/>
        <v>44.25835</v>
      </c>
      <c r="E1295" s="76">
        <v>44.25835</v>
      </c>
      <c r="F1295" s="22">
        <v>0</v>
      </c>
      <c r="G1295" s="90">
        <v>0</v>
      </c>
      <c r="H1295" s="22">
        <v>0</v>
      </c>
      <c r="I1295" s="81"/>
      <c r="J1295" s="200">
        <v>996.11265000000003</v>
      </c>
    </row>
    <row r="1296" spans="1:10" s="23" customFormat="1" ht="18" customHeight="1" x14ac:dyDescent="0.25">
      <c r="A1296" s="74" t="s">
        <v>1294</v>
      </c>
      <c r="B1296" s="66" t="s">
        <v>62</v>
      </c>
      <c r="C1296" s="79">
        <f t="shared" si="79"/>
        <v>368.01423</v>
      </c>
      <c r="D1296" s="79">
        <f t="shared" si="80"/>
        <v>16.768750000000001</v>
      </c>
      <c r="E1296" s="76">
        <v>16.768750000000001</v>
      </c>
      <c r="F1296" s="22">
        <v>0</v>
      </c>
      <c r="G1296" s="90">
        <v>0</v>
      </c>
      <c r="H1296" s="22">
        <v>0</v>
      </c>
      <c r="I1296" s="81"/>
      <c r="J1296" s="200">
        <v>384.78298000000001</v>
      </c>
    </row>
    <row r="1297" spans="1:10" s="23" customFormat="1" ht="18" customHeight="1" x14ac:dyDescent="0.25">
      <c r="A1297" s="74" t="s">
        <v>1295</v>
      </c>
      <c r="B1297" s="66" t="s">
        <v>62</v>
      </c>
      <c r="C1297" s="79">
        <f t="shared" si="79"/>
        <v>454.61309999999997</v>
      </c>
      <c r="D1297" s="79">
        <f t="shared" si="80"/>
        <v>42.336949999999995</v>
      </c>
      <c r="E1297" s="76">
        <v>42.336949999999995</v>
      </c>
      <c r="F1297" s="22">
        <v>0</v>
      </c>
      <c r="G1297" s="90">
        <v>0</v>
      </c>
      <c r="H1297" s="22">
        <v>0</v>
      </c>
      <c r="I1297" s="81"/>
      <c r="J1297" s="200">
        <v>496.95004999999998</v>
      </c>
    </row>
    <row r="1298" spans="1:10" s="23" customFormat="1" ht="18" customHeight="1" x14ac:dyDescent="0.25">
      <c r="A1298" s="74" t="s">
        <v>1296</v>
      </c>
      <c r="B1298" s="66" t="s">
        <v>62</v>
      </c>
      <c r="C1298" s="79">
        <f t="shared" si="79"/>
        <v>234.43065000000001</v>
      </c>
      <c r="D1298" s="79">
        <f t="shared" si="80"/>
        <v>10.625299999999999</v>
      </c>
      <c r="E1298" s="76">
        <v>10.625299999999999</v>
      </c>
      <c r="F1298" s="22">
        <v>0</v>
      </c>
      <c r="G1298" s="90">
        <v>0</v>
      </c>
      <c r="H1298" s="22">
        <v>0</v>
      </c>
      <c r="I1298" s="81"/>
      <c r="J1298" s="200">
        <v>245.05595000000002</v>
      </c>
    </row>
    <row r="1299" spans="1:10" s="23" customFormat="1" ht="18" customHeight="1" x14ac:dyDescent="0.25">
      <c r="A1299" s="74" t="s">
        <v>3790</v>
      </c>
      <c r="B1299" s="66" t="s">
        <v>62</v>
      </c>
      <c r="C1299" s="79">
        <f t="shared" si="79"/>
        <v>460.63240999999999</v>
      </c>
      <c r="D1299" s="79">
        <f t="shared" si="80"/>
        <v>19.68205</v>
      </c>
      <c r="E1299" s="76">
        <v>19.68205</v>
      </c>
      <c r="F1299" s="22">
        <v>0</v>
      </c>
      <c r="G1299" s="90">
        <v>0</v>
      </c>
      <c r="H1299" s="22">
        <v>0</v>
      </c>
      <c r="I1299" s="81"/>
      <c r="J1299" s="200">
        <v>480.31446</v>
      </c>
    </row>
    <row r="1300" spans="1:10" s="23" customFormat="1" ht="18" customHeight="1" x14ac:dyDescent="0.25">
      <c r="A1300" s="74" t="s">
        <v>1297</v>
      </c>
      <c r="B1300" s="66" t="s">
        <v>62</v>
      </c>
      <c r="C1300" s="79">
        <f t="shared" si="79"/>
        <v>491.39828</v>
      </c>
      <c r="D1300" s="79">
        <f t="shared" si="80"/>
        <v>23.63325</v>
      </c>
      <c r="E1300" s="76">
        <v>23.63325</v>
      </c>
      <c r="F1300" s="22">
        <v>0</v>
      </c>
      <c r="G1300" s="90">
        <v>0</v>
      </c>
      <c r="H1300" s="22">
        <v>0</v>
      </c>
      <c r="I1300" s="81"/>
      <c r="J1300" s="200">
        <v>515.03152999999998</v>
      </c>
    </row>
    <row r="1301" spans="1:10" s="23" customFormat="1" ht="18" customHeight="1" x14ac:dyDescent="0.25">
      <c r="A1301" s="74" t="s">
        <v>1298</v>
      </c>
      <c r="B1301" s="66" t="s">
        <v>62</v>
      </c>
      <c r="C1301" s="79">
        <f t="shared" si="79"/>
        <v>985.58403999999985</v>
      </c>
      <c r="D1301" s="79">
        <f t="shared" si="80"/>
        <v>44.824150000000003</v>
      </c>
      <c r="E1301" s="76">
        <v>44.824150000000003</v>
      </c>
      <c r="F1301" s="22">
        <v>0</v>
      </c>
      <c r="G1301" s="90">
        <v>0</v>
      </c>
      <c r="H1301" s="22">
        <v>0</v>
      </c>
      <c r="I1301" s="81"/>
      <c r="J1301" s="200">
        <v>1030.4081899999999</v>
      </c>
    </row>
    <row r="1302" spans="1:10" s="23" customFormat="1" ht="18" customHeight="1" x14ac:dyDescent="0.25">
      <c r="A1302" s="74" t="s">
        <v>1299</v>
      </c>
      <c r="B1302" s="66" t="s">
        <v>62</v>
      </c>
      <c r="C1302" s="79">
        <f t="shared" si="79"/>
        <v>420.06070000000005</v>
      </c>
      <c r="D1302" s="79">
        <f t="shared" si="80"/>
        <v>20.7895</v>
      </c>
      <c r="E1302" s="76">
        <v>20.7895</v>
      </c>
      <c r="F1302" s="22">
        <v>0</v>
      </c>
      <c r="G1302" s="90">
        <v>0</v>
      </c>
      <c r="H1302" s="22">
        <v>0</v>
      </c>
      <c r="I1302" s="81"/>
      <c r="J1302" s="200">
        <v>440.85020000000003</v>
      </c>
    </row>
    <row r="1303" spans="1:10" s="23" customFormat="1" ht="18" customHeight="1" x14ac:dyDescent="0.25">
      <c r="A1303" s="74" t="s">
        <v>1300</v>
      </c>
      <c r="B1303" s="66" t="s">
        <v>62</v>
      </c>
      <c r="C1303" s="79">
        <f t="shared" si="79"/>
        <v>391.80010000000004</v>
      </c>
      <c r="D1303" s="79">
        <f t="shared" si="80"/>
        <v>34.076300000000003</v>
      </c>
      <c r="E1303" s="76">
        <v>34.076300000000003</v>
      </c>
      <c r="F1303" s="22">
        <v>0</v>
      </c>
      <c r="G1303" s="90">
        <v>0</v>
      </c>
      <c r="H1303" s="22">
        <v>0</v>
      </c>
      <c r="I1303" s="81"/>
      <c r="J1303" s="200">
        <v>425.87640000000005</v>
      </c>
    </row>
    <row r="1304" spans="1:10" s="23" customFormat="1" ht="18" customHeight="1" x14ac:dyDescent="0.25">
      <c r="A1304" s="74" t="s">
        <v>1301</v>
      </c>
      <c r="B1304" s="66" t="s">
        <v>62</v>
      </c>
      <c r="C1304" s="79">
        <f t="shared" si="79"/>
        <v>1150.83872</v>
      </c>
      <c r="D1304" s="79">
        <f t="shared" si="80"/>
        <v>67.741770000000002</v>
      </c>
      <c r="E1304" s="76">
        <v>67.741770000000002</v>
      </c>
      <c r="F1304" s="22">
        <v>0</v>
      </c>
      <c r="G1304" s="90">
        <v>0</v>
      </c>
      <c r="H1304" s="22">
        <v>0</v>
      </c>
      <c r="I1304" s="81"/>
      <c r="J1304" s="200">
        <v>1218.5804900000001</v>
      </c>
    </row>
    <row r="1305" spans="1:10" s="23" customFormat="1" ht="18" customHeight="1" x14ac:dyDescent="0.25">
      <c r="A1305" s="74" t="s">
        <v>1302</v>
      </c>
      <c r="B1305" s="66" t="s">
        <v>62</v>
      </c>
      <c r="C1305" s="79">
        <f t="shared" si="79"/>
        <v>1162.89993</v>
      </c>
      <c r="D1305" s="79">
        <f t="shared" si="80"/>
        <v>63.373650000000005</v>
      </c>
      <c r="E1305" s="76">
        <v>63.373650000000005</v>
      </c>
      <c r="F1305" s="22">
        <v>0</v>
      </c>
      <c r="G1305" s="90">
        <v>0</v>
      </c>
      <c r="H1305" s="22">
        <v>0</v>
      </c>
      <c r="I1305" s="81"/>
      <c r="J1305" s="200">
        <v>1226.27358</v>
      </c>
    </row>
    <row r="1306" spans="1:10" s="23" customFormat="1" ht="18" customHeight="1" x14ac:dyDescent="0.25">
      <c r="A1306" s="74" t="s">
        <v>1303</v>
      </c>
      <c r="B1306" s="66" t="s">
        <v>62</v>
      </c>
      <c r="C1306" s="79">
        <f t="shared" si="79"/>
        <v>548.41602</v>
      </c>
      <c r="D1306" s="79">
        <f t="shared" si="80"/>
        <v>27.184000000000001</v>
      </c>
      <c r="E1306" s="76">
        <v>27.184000000000001</v>
      </c>
      <c r="F1306" s="22">
        <v>0</v>
      </c>
      <c r="G1306" s="90">
        <v>0</v>
      </c>
      <c r="H1306" s="22">
        <v>0</v>
      </c>
      <c r="I1306" s="81"/>
      <c r="J1306" s="200">
        <v>575.60001999999997</v>
      </c>
    </row>
    <row r="1307" spans="1:10" s="23" customFormat="1" ht="18" customHeight="1" x14ac:dyDescent="0.25">
      <c r="A1307" s="74" t="s">
        <v>1304</v>
      </c>
      <c r="B1307" s="66" t="s">
        <v>62</v>
      </c>
      <c r="C1307" s="79">
        <f t="shared" si="79"/>
        <v>1163.9237499999999</v>
      </c>
      <c r="D1307" s="79">
        <f t="shared" si="80"/>
        <v>84.893679999999989</v>
      </c>
      <c r="E1307" s="76">
        <v>84.893679999999989</v>
      </c>
      <c r="F1307" s="22">
        <v>0</v>
      </c>
      <c r="G1307" s="90">
        <v>0</v>
      </c>
      <c r="H1307" s="22">
        <v>0</v>
      </c>
      <c r="I1307" s="81"/>
      <c r="J1307" s="200">
        <v>1248.8174299999998</v>
      </c>
    </row>
    <row r="1308" spans="1:10" s="23" customFormat="1" ht="18" customHeight="1" x14ac:dyDescent="0.25">
      <c r="A1308" s="74" t="s">
        <v>1305</v>
      </c>
      <c r="B1308" s="66" t="s">
        <v>62</v>
      </c>
      <c r="C1308" s="79">
        <f t="shared" si="79"/>
        <v>1137.18517</v>
      </c>
      <c r="D1308" s="79">
        <f t="shared" si="80"/>
        <v>100.51075</v>
      </c>
      <c r="E1308" s="76">
        <v>100.51075</v>
      </c>
      <c r="F1308" s="22">
        <v>0</v>
      </c>
      <c r="G1308" s="90">
        <v>0</v>
      </c>
      <c r="H1308" s="22">
        <v>0</v>
      </c>
      <c r="I1308" s="81"/>
      <c r="J1308" s="200">
        <v>1237.6959199999999</v>
      </c>
    </row>
    <row r="1309" spans="1:10" s="23" customFormat="1" ht="18" customHeight="1" x14ac:dyDescent="0.25">
      <c r="A1309" s="74" t="s">
        <v>1306</v>
      </c>
      <c r="B1309" s="66" t="s">
        <v>62</v>
      </c>
      <c r="C1309" s="79">
        <f t="shared" si="79"/>
        <v>210.65450000000001</v>
      </c>
      <c r="D1309" s="79">
        <f t="shared" si="80"/>
        <v>11.46795</v>
      </c>
      <c r="E1309" s="76">
        <v>11.46795</v>
      </c>
      <c r="F1309" s="22">
        <v>0</v>
      </c>
      <c r="G1309" s="90">
        <v>0</v>
      </c>
      <c r="H1309" s="22">
        <v>0</v>
      </c>
      <c r="I1309" s="81"/>
      <c r="J1309" s="200">
        <v>222.12245000000001</v>
      </c>
    </row>
    <row r="1310" spans="1:10" s="23" customFormat="1" ht="18" customHeight="1" x14ac:dyDescent="0.25">
      <c r="A1310" s="74" t="s">
        <v>1307</v>
      </c>
      <c r="B1310" s="66" t="s">
        <v>62</v>
      </c>
      <c r="C1310" s="79">
        <f t="shared" si="79"/>
        <v>928.50209999999993</v>
      </c>
      <c r="D1310" s="79">
        <f t="shared" si="80"/>
        <v>46.666110000000003</v>
      </c>
      <c r="E1310" s="76">
        <v>46.666110000000003</v>
      </c>
      <c r="F1310" s="22">
        <v>0</v>
      </c>
      <c r="G1310" s="90">
        <v>0</v>
      </c>
      <c r="H1310" s="22">
        <v>0</v>
      </c>
      <c r="I1310" s="81"/>
      <c r="J1310" s="200">
        <v>975.16820999999993</v>
      </c>
    </row>
    <row r="1311" spans="1:10" s="23" customFormat="1" ht="18" customHeight="1" x14ac:dyDescent="0.25">
      <c r="A1311" s="74" t="s">
        <v>1308</v>
      </c>
      <c r="B1311" s="66" t="s">
        <v>62</v>
      </c>
      <c r="C1311" s="79">
        <f t="shared" si="79"/>
        <v>961.14651000000003</v>
      </c>
      <c r="D1311" s="80">
        <v>0</v>
      </c>
      <c r="E1311" s="76">
        <v>45.972589999999997</v>
      </c>
      <c r="F1311" s="22">
        <v>0</v>
      </c>
      <c r="G1311" s="90">
        <v>0</v>
      </c>
      <c r="H1311" s="22">
        <v>0</v>
      </c>
      <c r="I1311" s="81"/>
      <c r="J1311" s="200">
        <v>1007.1191</v>
      </c>
    </row>
    <row r="1312" spans="1:10" s="23" customFormat="1" ht="18" customHeight="1" x14ac:dyDescent="0.25">
      <c r="A1312" s="74" t="s">
        <v>1309</v>
      </c>
      <c r="B1312" s="66" t="s">
        <v>62</v>
      </c>
      <c r="C1312" s="79">
        <f t="shared" si="79"/>
        <v>2076.8411999999998</v>
      </c>
      <c r="D1312" s="79">
        <f t="shared" ref="D1312:D1340" si="81">E1312</f>
        <v>106.70264999999999</v>
      </c>
      <c r="E1312" s="76">
        <v>106.70264999999999</v>
      </c>
      <c r="F1312" s="22">
        <v>0</v>
      </c>
      <c r="G1312" s="90">
        <v>0</v>
      </c>
      <c r="H1312" s="22">
        <v>0</v>
      </c>
      <c r="I1312" s="81">
        <f>348.65+348.65</f>
        <v>697.3</v>
      </c>
      <c r="J1312" s="200">
        <f>2183.54385-I1312</f>
        <v>1486.2438500000001</v>
      </c>
    </row>
    <row r="1313" spans="1:10" s="23" customFormat="1" ht="18" customHeight="1" x14ac:dyDescent="0.25">
      <c r="A1313" s="74" t="s">
        <v>1310</v>
      </c>
      <c r="B1313" s="66" t="s">
        <v>62</v>
      </c>
      <c r="C1313" s="79">
        <f t="shared" si="79"/>
        <v>1384.63012</v>
      </c>
      <c r="D1313" s="79">
        <f t="shared" si="81"/>
        <v>116.55808999999999</v>
      </c>
      <c r="E1313" s="76">
        <v>116.55808999999999</v>
      </c>
      <c r="F1313" s="22">
        <v>0</v>
      </c>
      <c r="G1313" s="90">
        <v>0</v>
      </c>
      <c r="H1313" s="22">
        <v>0</v>
      </c>
      <c r="I1313" s="81"/>
      <c r="J1313" s="200">
        <v>1501.18821</v>
      </c>
    </row>
    <row r="1314" spans="1:10" s="23" customFormat="1" ht="18" customHeight="1" x14ac:dyDescent="0.25">
      <c r="A1314" s="74" t="s">
        <v>3791</v>
      </c>
      <c r="B1314" s="66" t="s">
        <v>62</v>
      </c>
      <c r="C1314" s="79">
        <f t="shared" si="79"/>
        <v>710.15895999999998</v>
      </c>
      <c r="D1314" s="79">
        <f t="shared" si="81"/>
        <v>41.511499999999998</v>
      </c>
      <c r="E1314" s="76">
        <v>41.511499999999998</v>
      </c>
      <c r="F1314" s="22">
        <v>0</v>
      </c>
      <c r="G1314" s="90">
        <v>0</v>
      </c>
      <c r="H1314" s="22">
        <v>0</v>
      </c>
      <c r="I1314" s="81">
        <v>136.03</v>
      </c>
      <c r="J1314" s="200">
        <v>615.64045999999996</v>
      </c>
    </row>
    <row r="1315" spans="1:10" s="23" customFormat="1" ht="18" customHeight="1" x14ac:dyDescent="0.25">
      <c r="A1315" s="74" t="s">
        <v>3792</v>
      </c>
      <c r="B1315" s="66" t="s">
        <v>62</v>
      </c>
      <c r="C1315" s="79">
        <f t="shared" si="79"/>
        <v>1349.1424200000001</v>
      </c>
      <c r="D1315" s="79">
        <f t="shared" si="81"/>
        <v>47.394400000000005</v>
      </c>
      <c r="E1315" s="76">
        <v>47.394400000000005</v>
      </c>
      <c r="F1315" s="22">
        <v>0</v>
      </c>
      <c r="G1315" s="90">
        <v>0</v>
      </c>
      <c r="H1315" s="22">
        <v>0</v>
      </c>
      <c r="I1315" s="81"/>
      <c r="J1315" s="200">
        <v>1396.53682</v>
      </c>
    </row>
    <row r="1316" spans="1:10" s="23" customFormat="1" ht="18" customHeight="1" x14ac:dyDescent="0.25">
      <c r="A1316" s="74" t="s">
        <v>830</v>
      </c>
      <c r="B1316" s="66" t="s">
        <v>62</v>
      </c>
      <c r="C1316" s="79">
        <f t="shared" si="79"/>
        <v>1194.43453</v>
      </c>
      <c r="D1316" s="79">
        <f t="shared" si="81"/>
        <v>66.18480000000001</v>
      </c>
      <c r="E1316" s="76">
        <v>66.18480000000001</v>
      </c>
      <c r="F1316" s="22">
        <v>0</v>
      </c>
      <c r="G1316" s="90">
        <v>0</v>
      </c>
      <c r="H1316" s="22">
        <v>0</v>
      </c>
      <c r="I1316" s="81"/>
      <c r="J1316" s="200">
        <v>1260.61933</v>
      </c>
    </row>
    <row r="1317" spans="1:10" s="23" customFormat="1" ht="18" customHeight="1" x14ac:dyDescent="0.25">
      <c r="A1317" s="74" t="s">
        <v>1311</v>
      </c>
      <c r="B1317" s="66" t="s">
        <v>62</v>
      </c>
      <c r="C1317" s="79">
        <f t="shared" si="79"/>
        <v>1172.9841000000001</v>
      </c>
      <c r="D1317" s="79">
        <f t="shared" si="81"/>
        <v>89.720500000000001</v>
      </c>
      <c r="E1317" s="76">
        <v>89.720500000000001</v>
      </c>
      <c r="F1317" s="22">
        <v>0</v>
      </c>
      <c r="G1317" s="90">
        <v>0</v>
      </c>
      <c r="H1317" s="22">
        <v>0</v>
      </c>
      <c r="I1317" s="81"/>
      <c r="J1317" s="200">
        <v>1262.7046</v>
      </c>
    </row>
    <row r="1318" spans="1:10" s="23" customFormat="1" ht="18" customHeight="1" x14ac:dyDescent="0.25">
      <c r="A1318" s="74" t="s">
        <v>1312</v>
      </c>
      <c r="B1318" s="66" t="s">
        <v>62</v>
      </c>
      <c r="C1318" s="79">
        <f t="shared" si="79"/>
        <v>1137.4817</v>
      </c>
      <c r="D1318" s="79">
        <f t="shared" si="81"/>
        <v>56.929949999999998</v>
      </c>
      <c r="E1318" s="76">
        <v>56.929949999999998</v>
      </c>
      <c r="F1318" s="22">
        <v>0</v>
      </c>
      <c r="G1318" s="90">
        <v>0</v>
      </c>
      <c r="H1318" s="22">
        <v>0</v>
      </c>
      <c r="I1318" s="81"/>
      <c r="J1318" s="200">
        <v>1194.41165</v>
      </c>
    </row>
    <row r="1319" spans="1:10" s="23" customFormat="1" ht="18" customHeight="1" x14ac:dyDescent="0.25">
      <c r="A1319" s="74" t="s">
        <v>1313</v>
      </c>
      <c r="B1319" s="66" t="s">
        <v>62</v>
      </c>
      <c r="C1319" s="79">
        <f t="shared" si="79"/>
        <v>1207.5495000000001</v>
      </c>
      <c r="D1319" s="79">
        <f t="shared" si="81"/>
        <v>61.579250000000002</v>
      </c>
      <c r="E1319" s="76">
        <v>61.579250000000002</v>
      </c>
      <c r="F1319" s="22">
        <v>0</v>
      </c>
      <c r="G1319" s="90">
        <v>0</v>
      </c>
      <c r="H1319" s="22">
        <v>0</v>
      </c>
      <c r="I1319" s="81"/>
      <c r="J1319" s="200">
        <v>1269.1287500000001</v>
      </c>
    </row>
    <row r="1320" spans="1:10" s="23" customFormat="1" ht="18" customHeight="1" x14ac:dyDescent="0.25">
      <c r="A1320" s="74" t="s">
        <v>1314</v>
      </c>
      <c r="B1320" s="66" t="s">
        <v>62</v>
      </c>
      <c r="C1320" s="79">
        <f t="shared" si="79"/>
        <v>914.47010999999998</v>
      </c>
      <c r="D1320" s="79">
        <f t="shared" si="81"/>
        <v>52.777250000000002</v>
      </c>
      <c r="E1320" s="76">
        <v>52.777250000000002</v>
      </c>
      <c r="F1320" s="22">
        <v>0</v>
      </c>
      <c r="G1320" s="90">
        <v>0</v>
      </c>
      <c r="H1320" s="22">
        <v>0</v>
      </c>
      <c r="I1320" s="81"/>
      <c r="J1320" s="200">
        <v>967.24735999999996</v>
      </c>
    </row>
    <row r="1321" spans="1:10" s="23" customFormat="1" ht="18" customHeight="1" x14ac:dyDescent="0.25">
      <c r="A1321" s="74" t="s">
        <v>1315</v>
      </c>
      <c r="B1321" s="66" t="s">
        <v>62</v>
      </c>
      <c r="C1321" s="79">
        <f t="shared" si="79"/>
        <v>1128.2488499999999</v>
      </c>
      <c r="D1321" s="79">
        <f t="shared" si="81"/>
        <v>52.243699999999997</v>
      </c>
      <c r="E1321" s="76">
        <v>52.243699999999997</v>
      </c>
      <c r="F1321" s="22">
        <v>0</v>
      </c>
      <c r="G1321" s="90">
        <v>0</v>
      </c>
      <c r="H1321" s="22">
        <v>0</v>
      </c>
      <c r="I1321" s="81"/>
      <c r="J1321" s="200">
        <v>1180.4925499999999</v>
      </c>
    </row>
    <row r="1322" spans="1:10" s="23" customFormat="1" ht="18" customHeight="1" x14ac:dyDescent="0.25">
      <c r="A1322" s="74" t="s">
        <v>1316</v>
      </c>
      <c r="B1322" s="66" t="s">
        <v>62</v>
      </c>
      <c r="C1322" s="79">
        <f t="shared" si="79"/>
        <v>1049.1795299999999</v>
      </c>
      <c r="D1322" s="79">
        <f t="shared" si="81"/>
        <v>51.539349999999999</v>
      </c>
      <c r="E1322" s="76">
        <v>51.539349999999999</v>
      </c>
      <c r="F1322" s="22">
        <v>0</v>
      </c>
      <c r="G1322" s="90">
        <v>0</v>
      </c>
      <c r="H1322" s="22">
        <v>0</v>
      </c>
      <c r="I1322" s="81"/>
      <c r="J1322" s="200">
        <v>1100.7188799999999</v>
      </c>
    </row>
    <row r="1323" spans="1:10" s="23" customFormat="1" ht="18" customHeight="1" x14ac:dyDescent="0.25">
      <c r="A1323" s="74" t="s">
        <v>1317</v>
      </c>
      <c r="B1323" s="66" t="s">
        <v>62</v>
      </c>
      <c r="C1323" s="79">
        <f t="shared" si="79"/>
        <v>1155.63986</v>
      </c>
      <c r="D1323" s="79">
        <f t="shared" si="81"/>
        <v>61.821349999999995</v>
      </c>
      <c r="E1323" s="76">
        <v>61.821349999999995</v>
      </c>
      <c r="F1323" s="22">
        <v>0</v>
      </c>
      <c r="G1323" s="90">
        <v>0</v>
      </c>
      <c r="H1323" s="22">
        <v>0</v>
      </c>
      <c r="I1323" s="81"/>
      <c r="J1323" s="200">
        <v>1217.4612099999999</v>
      </c>
    </row>
    <row r="1324" spans="1:10" s="23" customFormat="1" ht="18" customHeight="1" x14ac:dyDescent="0.25">
      <c r="A1324" s="74" t="s">
        <v>1318</v>
      </c>
      <c r="B1324" s="66" t="s">
        <v>62</v>
      </c>
      <c r="C1324" s="79">
        <f t="shared" si="79"/>
        <v>147.06116</v>
      </c>
      <c r="D1324" s="79">
        <f t="shared" si="81"/>
        <v>6.3379099999999999</v>
      </c>
      <c r="E1324" s="76">
        <v>6.3379099999999999</v>
      </c>
      <c r="F1324" s="22">
        <v>0</v>
      </c>
      <c r="G1324" s="90">
        <v>0</v>
      </c>
      <c r="H1324" s="22">
        <v>0</v>
      </c>
      <c r="I1324" s="81">
        <v>486.49</v>
      </c>
      <c r="J1324" s="200">
        <f>153.39907-I1324</f>
        <v>-333.09093000000001</v>
      </c>
    </row>
    <row r="1325" spans="1:10" s="23" customFormat="1" ht="18" customHeight="1" x14ac:dyDescent="0.25">
      <c r="A1325" s="74" t="s">
        <v>1319</v>
      </c>
      <c r="B1325" s="66" t="s">
        <v>62</v>
      </c>
      <c r="C1325" s="79">
        <f t="shared" si="79"/>
        <v>168.11135000000002</v>
      </c>
      <c r="D1325" s="79">
        <f t="shared" si="81"/>
        <v>11.295549999999999</v>
      </c>
      <c r="E1325" s="76">
        <v>11.295549999999999</v>
      </c>
      <c r="F1325" s="22">
        <v>0</v>
      </c>
      <c r="G1325" s="90">
        <v>0</v>
      </c>
      <c r="H1325" s="22">
        <v>0</v>
      </c>
      <c r="I1325" s="81"/>
      <c r="J1325" s="200">
        <v>179.40690000000001</v>
      </c>
    </row>
    <row r="1326" spans="1:10" s="23" customFormat="1" ht="18" customHeight="1" x14ac:dyDescent="0.25">
      <c r="A1326" s="74" t="s">
        <v>1321</v>
      </c>
      <c r="B1326" s="66" t="s">
        <v>62</v>
      </c>
      <c r="C1326" s="79">
        <f t="shared" si="79"/>
        <v>227.23964999999998</v>
      </c>
      <c r="D1326" s="79">
        <f t="shared" si="81"/>
        <v>16.94115</v>
      </c>
      <c r="E1326" s="76">
        <v>16.94115</v>
      </c>
      <c r="F1326" s="22">
        <v>0</v>
      </c>
      <c r="G1326" s="90">
        <v>0</v>
      </c>
      <c r="H1326" s="22">
        <v>0</v>
      </c>
      <c r="I1326" s="81"/>
      <c r="J1326" s="200">
        <v>244.18079999999998</v>
      </c>
    </row>
    <row r="1327" spans="1:10" s="23" customFormat="1" ht="18" customHeight="1" x14ac:dyDescent="0.25">
      <c r="A1327" s="74" t="s">
        <v>1322</v>
      </c>
      <c r="B1327" s="66" t="s">
        <v>62</v>
      </c>
      <c r="C1327" s="79">
        <f t="shared" si="79"/>
        <v>123.67221000000002</v>
      </c>
      <c r="D1327" s="79">
        <f t="shared" si="81"/>
        <v>7.4450500000000002</v>
      </c>
      <c r="E1327" s="76">
        <v>7.4450500000000002</v>
      </c>
      <c r="F1327" s="22">
        <v>0</v>
      </c>
      <c r="G1327" s="90">
        <v>0</v>
      </c>
      <c r="H1327" s="22">
        <v>0</v>
      </c>
      <c r="I1327" s="81"/>
      <c r="J1327" s="200">
        <v>131.11726000000002</v>
      </c>
    </row>
    <row r="1328" spans="1:10" s="23" customFormat="1" ht="18" customHeight="1" x14ac:dyDescent="0.25">
      <c r="A1328" s="74" t="s">
        <v>1323</v>
      </c>
      <c r="B1328" s="66" t="s">
        <v>62</v>
      </c>
      <c r="C1328" s="79">
        <f t="shared" si="79"/>
        <v>47.496349999999993</v>
      </c>
      <c r="D1328" s="79">
        <f t="shared" si="81"/>
        <v>8.5482499999999995</v>
      </c>
      <c r="E1328" s="76">
        <v>8.5482499999999995</v>
      </c>
      <c r="F1328" s="22">
        <v>0</v>
      </c>
      <c r="G1328" s="90">
        <v>0</v>
      </c>
      <c r="H1328" s="22">
        <v>0</v>
      </c>
      <c r="I1328" s="81"/>
      <c r="J1328" s="200">
        <v>56.044599999999996</v>
      </c>
    </row>
    <row r="1329" spans="1:10" s="23" customFormat="1" ht="18" customHeight="1" x14ac:dyDescent="0.25">
      <c r="A1329" s="74" t="s">
        <v>1324</v>
      </c>
      <c r="B1329" s="66" t="s">
        <v>62</v>
      </c>
      <c r="C1329" s="79">
        <f t="shared" si="79"/>
        <v>153.893</v>
      </c>
      <c r="D1329" s="79">
        <f t="shared" si="81"/>
        <v>6.7983500000000001</v>
      </c>
      <c r="E1329" s="76">
        <v>6.7983500000000001</v>
      </c>
      <c r="F1329" s="22">
        <v>0</v>
      </c>
      <c r="G1329" s="90">
        <v>0</v>
      </c>
      <c r="H1329" s="22">
        <v>0</v>
      </c>
      <c r="I1329" s="81"/>
      <c r="J1329" s="200">
        <v>160.69135</v>
      </c>
    </row>
    <row r="1330" spans="1:10" s="23" customFormat="1" ht="18" customHeight="1" x14ac:dyDescent="0.25">
      <c r="A1330" s="74" t="s">
        <v>1325</v>
      </c>
      <c r="B1330" s="66" t="s">
        <v>62</v>
      </c>
      <c r="C1330" s="79">
        <f t="shared" si="79"/>
        <v>57.639150000000008</v>
      </c>
      <c r="D1330" s="79">
        <f t="shared" si="81"/>
        <v>2.4154</v>
      </c>
      <c r="E1330" s="76">
        <v>2.4154</v>
      </c>
      <c r="F1330" s="22">
        <v>0</v>
      </c>
      <c r="G1330" s="90">
        <v>0</v>
      </c>
      <c r="H1330" s="22">
        <v>0</v>
      </c>
      <c r="I1330" s="81"/>
      <c r="J1330" s="200">
        <v>60.054550000000006</v>
      </c>
    </row>
    <row r="1331" spans="1:10" s="23" customFormat="1" ht="18" customHeight="1" x14ac:dyDescent="0.25">
      <c r="A1331" s="74" t="s">
        <v>1326</v>
      </c>
      <c r="B1331" s="66" t="s">
        <v>62</v>
      </c>
      <c r="C1331" s="79">
        <f t="shared" si="79"/>
        <v>80.392100000000013</v>
      </c>
      <c r="D1331" s="79">
        <f t="shared" si="81"/>
        <v>3.9334499999999997</v>
      </c>
      <c r="E1331" s="76">
        <v>3.9334499999999997</v>
      </c>
      <c r="F1331" s="22">
        <v>0</v>
      </c>
      <c r="G1331" s="90">
        <v>0</v>
      </c>
      <c r="H1331" s="22">
        <v>0</v>
      </c>
      <c r="I1331" s="81"/>
      <c r="J1331" s="200">
        <v>84.325550000000007</v>
      </c>
    </row>
    <row r="1332" spans="1:10" s="23" customFormat="1" ht="18" customHeight="1" x14ac:dyDescent="0.25">
      <c r="A1332" s="74" t="s">
        <v>1327</v>
      </c>
      <c r="B1332" s="66" t="s">
        <v>62</v>
      </c>
      <c r="C1332" s="79">
        <f t="shared" si="79"/>
        <v>122.40051999999999</v>
      </c>
      <c r="D1332" s="79">
        <f t="shared" si="81"/>
        <v>4.7366800000000007</v>
      </c>
      <c r="E1332" s="76">
        <v>4.7366800000000007</v>
      </c>
      <c r="F1332" s="22">
        <v>0</v>
      </c>
      <c r="G1332" s="90">
        <v>0</v>
      </c>
      <c r="H1332" s="22">
        <v>0</v>
      </c>
      <c r="I1332" s="81"/>
      <c r="J1332" s="200">
        <v>127.13719999999999</v>
      </c>
    </row>
    <row r="1333" spans="1:10" s="23" customFormat="1" ht="18" customHeight="1" x14ac:dyDescent="0.25">
      <c r="A1333" s="74" t="s">
        <v>1328</v>
      </c>
      <c r="B1333" s="66" t="s">
        <v>62</v>
      </c>
      <c r="C1333" s="79">
        <f t="shared" si="79"/>
        <v>169.26724999999999</v>
      </c>
      <c r="D1333" s="79">
        <f t="shared" si="81"/>
        <v>24.943300000000001</v>
      </c>
      <c r="E1333" s="76">
        <v>24.943300000000001</v>
      </c>
      <c r="F1333" s="22">
        <v>0</v>
      </c>
      <c r="G1333" s="90">
        <v>0</v>
      </c>
      <c r="H1333" s="22">
        <v>0</v>
      </c>
      <c r="I1333" s="81"/>
      <c r="J1333" s="200">
        <v>194.21054999999998</v>
      </c>
    </row>
    <row r="1334" spans="1:10" s="23" customFormat="1" ht="18" customHeight="1" x14ac:dyDescent="0.25">
      <c r="A1334" s="74" t="s">
        <v>1329</v>
      </c>
      <c r="B1334" s="66" t="s">
        <v>62</v>
      </c>
      <c r="C1334" s="79">
        <f t="shared" si="79"/>
        <v>207.85915</v>
      </c>
      <c r="D1334" s="79">
        <f t="shared" si="81"/>
        <v>14.290100000000001</v>
      </c>
      <c r="E1334" s="76">
        <v>14.290100000000001</v>
      </c>
      <c r="F1334" s="22">
        <v>0</v>
      </c>
      <c r="G1334" s="90">
        <v>0</v>
      </c>
      <c r="H1334" s="22">
        <v>0</v>
      </c>
      <c r="I1334" s="81"/>
      <c r="J1334" s="200">
        <v>222.14924999999999</v>
      </c>
    </row>
    <row r="1335" spans="1:10" s="23" customFormat="1" ht="18" customHeight="1" x14ac:dyDescent="0.25">
      <c r="A1335" s="74" t="s">
        <v>1330</v>
      </c>
      <c r="B1335" s="66" t="s">
        <v>62</v>
      </c>
      <c r="C1335" s="79">
        <f t="shared" si="79"/>
        <v>161.24849999999998</v>
      </c>
      <c r="D1335" s="79">
        <f t="shared" si="81"/>
        <v>5.8083999999999998</v>
      </c>
      <c r="E1335" s="76">
        <v>5.8083999999999998</v>
      </c>
      <c r="F1335" s="22">
        <v>0</v>
      </c>
      <c r="G1335" s="90">
        <v>0</v>
      </c>
      <c r="H1335" s="22">
        <v>0</v>
      </c>
      <c r="I1335" s="81"/>
      <c r="J1335" s="200">
        <v>167.05689999999998</v>
      </c>
    </row>
    <row r="1336" spans="1:10" s="23" customFormat="1" ht="18" customHeight="1" x14ac:dyDescent="0.25">
      <c r="A1336" s="74" t="s">
        <v>1331</v>
      </c>
      <c r="B1336" s="66" t="s">
        <v>62</v>
      </c>
      <c r="C1336" s="79">
        <f t="shared" si="79"/>
        <v>3256.5068599999995</v>
      </c>
      <c r="D1336" s="79">
        <f t="shared" si="81"/>
        <v>219.8494</v>
      </c>
      <c r="E1336" s="76">
        <v>219.8494</v>
      </c>
      <c r="F1336" s="22">
        <v>0</v>
      </c>
      <c r="G1336" s="90">
        <v>0</v>
      </c>
      <c r="H1336" s="22">
        <v>0</v>
      </c>
      <c r="I1336" s="81"/>
      <c r="J1336" s="200">
        <v>3476.3562599999996</v>
      </c>
    </row>
    <row r="1337" spans="1:10" s="23" customFormat="1" ht="18" customHeight="1" x14ac:dyDescent="0.25">
      <c r="A1337" s="74" t="s">
        <v>3793</v>
      </c>
      <c r="B1337" s="66" t="s">
        <v>62</v>
      </c>
      <c r="C1337" s="79">
        <f t="shared" si="79"/>
        <v>1363.96073</v>
      </c>
      <c r="D1337" s="79">
        <f t="shared" si="81"/>
        <v>159.8784</v>
      </c>
      <c r="E1337" s="76">
        <v>159.8784</v>
      </c>
      <c r="F1337" s="22">
        <v>0</v>
      </c>
      <c r="G1337" s="90">
        <v>0</v>
      </c>
      <c r="H1337" s="22">
        <v>0</v>
      </c>
      <c r="I1337" s="81"/>
      <c r="J1337" s="200">
        <v>1523.8391300000001</v>
      </c>
    </row>
    <row r="1338" spans="1:10" s="23" customFormat="1" ht="18" customHeight="1" x14ac:dyDescent="0.25">
      <c r="A1338" s="74" t="s">
        <v>3794</v>
      </c>
      <c r="B1338" s="66" t="s">
        <v>62</v>
      </c>
      <c r="C1338" s="79">
        <f t="shared" si="79"/>
        <v>1561.35699</v>
      </c>
      <c r="D1338" s="79">
        <f t="shared" si="81"/>
        <v>83.421800000000005</v>
      </c>
      <c r="E1338" s="76">
        <v>83.421800000000005</v>
      </c>
      <c r="F1338" s="22">
        <v>0</v>
      </c>
      <c r="G1338" s="90">
        <v>0</v>
      </c>
      <c r="H1338" s="22">
        <v>0</v>
      </c>
      <c r="I1338" s="81"/>
      <c r="J1338" s="200">
        <v>1644.7787900000001</v>
      </c>
    </row>
    <row r="1339" spans="1:10" s="23" customFormat="1" ht="18" customHeight="1" x14ac:dyDescent="0.25">
      <c r="A1339" s="74" t="s">
        <v>3795</v>
      </c>
      <c r="B1339" s="66" t="s">
        <v>62</v>
      </c>
      <c r="C1339" s="79">
        <f t="shared" si="79"/>
        <v>1390.3706200000001</v>
      </c>
      <c r="D1339" s="79">
        <f t="shared" si="81"/>
        <v>105.02424999999999</v>
      </c>
      <c r="E1339" s="76">
        <v>105.02424999999999</v>
      </c>
      <c r="F1339" s="22">
        <v>0</v>
      </c>
      <c r="G1339" s="90">
        <v>0</v>
      </c>
      <c r="H1339" s="22">
        <v>0</v>
      </c>
      <c r="I1339" s="81"/>
      <c r="J1339" s="200">
        <v>1495.3948700000001</v>
      </c>
    </row>
    <row r="1340" spans="1:10" s="23" customFormat="1" ht="18" customHeight="1" x14ac:dyDescent="0.25">
      <c r="A1340" s="74" t="s">
        <v>3796</v>
      </c>
      <c r="B1340" s="66" t="s">
        <v>62</v>
      </c>
      <c r="C1340" s="79">
        <f t="shared" ref="C1340:C1402" si="82">J1340+I1340-E1340</f>
        <v>1465.2759000000001</v>
      </c>
      <c r="D1340" s="79">
        <f t="shared" si="81"/>
        <v>61.139089999999996</v>
      </c>
      <c r="E1340" s="76">
        <v>61.139089999999996</v>
      </c>
      <c r="F1340" s="22">
        <v>0</v>
      </c>
      <c r="G1340" s="90">
        <v>0</v>
      </c>
      <c r="H1340" s="22">
        <v>0</v>
      </c>
      <c r="I1340" s="81"/>
      <c r="J1340" s="200">
        <v>1526.41499</v>
      </c>
    </row>
    <row r="1341" spans="1:10" s="23" customFormat="1" ht="18" customHeight="1" x14ac:dyDescent="0.25">
      <c r="A1341" s="74" t="s">
        <v>1334</v>
      </c>
      <c r="B1341" s="66" t="s">
        <v>62</v>
      </c>
      <c r="C1341" s="79">
        <f t="shared" si="82"/>
        <v>3600.7685900000001</v>
      </c>
      <c r="D1341" s="79">
        <f t="shared" ref="D1341:D1371" si="83">E1341</f>
        <v>252.93034</v>
      </c>
      <c r="E1341" s="76">
        <v>252.93034</v>
      </c>
      <c r="F1341" s="22">
        <v>0</v>
      </c>
      <c r="G1341" s="90">
        <v>0</v>
      </c>
      <c r="H1341" s="22">
        <v>0</v>
      </c>
      <c r="I1341" s="81"/>
      <c r="J1341" s="200">
        <v>3853.69893</v>
      </c>
    </row>
    <row r="1342" spans="1:10" s="23" customFormat="1" ht="18" customHeight="1" x14ac:dyDescent="0.25">
      <c r="A1342" s="74" t="s">
        <v>3797</v>
      </c>
      <c r="B1342" s="66" t="s">
        <v>62</v>
      </c>
      <c r="C1342" s="79">
        <f t="shared" si="82"/>
        <v>116.45509999999999</v>
      </c>
      <c r="D1342" s="79">
        <f t="shared" si="83"/>
        <v>49.733800000000002</v>
      </c>
      <c r="E1342" s="76">
        <v>49.733800000000002</v>
      </c>
      <c r="F1342" s="22">
        <v>0</v>
      </c>
      <c r="G1342" s="90">
        <v>0</v>
      </c>
      <c r="H1342" s="22">
        <v>0</v>
      </c>
      <c r="I1342" s="81"/>
      <c r="J1342" s="200">
        <v>166.18889999999999</v>
      </c>
    </row>
    <row r="1343" spans="1:10" s="23" customFormat="1" ht="18" customHeight="1" x14ac:dyDescent="0.25">
      <c r="A1343" s="74" t="s">
        <v>3798</v>
      </c>
      <c r="B1343" s="66" t="s">
        <v>62</v>
      </c>
      <c r="C1343" s="79">
        <f t="shared" si="82"/>
        <v>495.93249000000003</v>
      </c>
      <c r="D1343" s="79">
        <f t="shared" si="83"/>
        <v>171.28567000000001</v>
      </c>
      <c r="E1343" s="76">
        <v>171.28567000000001</v>
      </c>
      <c r="F1343" s="22">
        <v>0</v>
      </c>
      <c r="G1343" s="90">
        <v>0</v>
      </c>
      <c r="H1343" s="22">
        <v>0</v>
      </c>
      <c r="I1343" s="81"/>
      <c r="J1343" s="200">
        <v>667.21816000000001</v>
      </c>
    </row>
    <row r="1344" spans="1:10" s="23" customFormat="1" ht="18" customHeight="1" x14ac:dyDescent="0.25">
      <c r="A1344" s="74" t="s">
        <v>3799</v>
      </c>
      <c r="B1344" s="66" t="s">
        <v>62</v>
      </c>
      <c r="C1344" s="79">
        <f t="shared" si="82"/>
        <v>657.46318999999994</v>
      </c>
      <c r="D1344" s="79">
        <f t="shared" si="83"/>
        <v>87.814830000000001</v>
      </c>
      <c r="E1344" s="76">
        <v>87.814830000000001</v>
      </c>
      <c r="F1344" s="22">
        <v>0</v>
      </c>
      <c r="G1344" s="90">
        <v>0</v>
      </c>
      <c r="H1344" s="22">
        <v>0</v>
      </c>
      <c r="I1344" s="81"/>
      <c r="J1344" s="200">
        <v>745.27801999999997</v>
      </c>
    </row>
    <row r="1345" spans="1:10" s="23" customFormat="1" ht="18" customHeight="1" x14ac:dyDescent="0.25">
      <c r="A1345" s="74" t="s">
        <v>3800</v>
      </c>
      <c r="B1345" s="66" t="s">
        <v>62</v>
      </c>
      <c r="C1345" s="79">
        <f t="shared" si="82"/>
        <v>1260.47075</v>
      </c>
      <c r="D1345" s="79">
        <f t="shared" si="83"/>
        <v>46.141260000000003</v>
      </c>
      <c r="E1345" s="76">
        <v>46.141260000000003</v>
      </c>
      <c r="F1345" s="22">
        <v>0</v>
      </c>
      <c r="G1345" s="90">
        <v>0</v>
      </c>
      <c r="H1345" s="22">
        <v>0</v>
      </c>
      <c r="I1345" s="81">
        <v>1220</v>
      </c>
      <c r="J1345" s="200">
        <f>86612.01/1000</f>
        <v>86.612009999999998</v>
      </c>
    </row>
    <row r="1346" spans="1:10" s="23" customFormat="1" ht="18" customHeight="1" x14ac:dyDescent="0.25">
      <c r="A1346" s="74" t="s">
        <v>1335</v>
      </c>
      <c r="B1346" s="66" t="s">
        <v>62</v>
      </c>
      <c r="C1346" s="79">
        <f t="shared" si="82"/>
        <v>853.18503999999996</v>
      </c>
      <c r="D1346" s="79">
        <f t="shared" si="83"/>
        <v>47.234029999999997</v>
      </c>
      <c r="E1346" s="76">
        <v>47.234029999999997</v>
      </c>
      <c r="F1346" s="22">
        <v>0</v>
      </c>
      <c r="G1346" s="90">
        <v>0</v>
      </c>
      <c r="H1346" s="22">
        <v>0</v>
      </c>
      <c r="I1346" s="81"/>
      <c r="J1346" s="200">
        <v>900.41906999999992</v>
      </c>
    </row>
    <row r="1347" spans="1:10" s="23" customFormat="1" ht="18" customHeight="1" x14ac:dyDescent="0.25">
      <c r="A1347" s="74" t="s">
        <v>3801</v>
      </c>
      <c r="B1347" s="66" t="s">
        <v>62</v>
      </c>
      <c r="C1347" s="79">
        <f t="shared" si="82"/>
        <v>758.85510999999997</v>
      </c>
      <c r="D1347" s="79">
        <f t="shared" si="83"/>
        <v>47.881300000000003</v>
      </c>
      <c r="E1347" s="76">
        <v>47.881300000000003</v>
      </c>
      <c r="F1347" s="22">
        <v>0</v>
      </c>
      <c r="G1347" s="90">
        <v>0</v>
      </c>
      <c r="H1347" s="22">
        <v>0</v>
      </c>
      <c r="I1347" s="81"/>
      <c r="J1347" s="200">
        <v>806.73640999999998</v>
      </c>
    </row>
    <row r="1348" spans="1:10" s="23" customFormat="1" ht="18" customHeight="1" x14ac:dyDescent="0.25">
      <c r="A1348" s="74" t="s">
        <v>3802</v>
      </c>
      <c r="B1348" s="66" t="s">
        <v>62</v>
      </c>
      <c r="C1348" s="79">
        <f t="shared" si="82"/>
        <v>414.03203000000002</v>
      </c>
      <c r="D1348" s="79">
        <f t="shared" si="83"/>
        <v>50.042199999999994</v>
      </c>
      <c r="E1348" s="76">
        <v>50.042199999999994</v>
      </c>
      <c r="F1348" s="22">
        <v>0</v>
      </c>
      <c r="G1348" s="90">
        <v>0</v>
      </c>
      <c r="H1348" s="22">
        <v>0</v>
      </c>
      <c r="I1348" s="81"/>
      <c r="J1348" s="200">
        <v>464.07423</v>
      </c>
    </row>
    <row r="1349" spans="1:10" s="23" customFormat="1" ht="18" customHeight="1" x14ac:dyDescent="0.25">
      <c r="A1349" s="74" t="s">
        <v>1336</v>
      </c>
      <c r="B1349" s="66" t="s">
        <v>62</v>
      </c>
      <c r="C1349" s="79">
        <f t="shared" si="82"/>
        <v>857.98692000000005</v>
      </c>
      <c r="D1349" s="79">
        <f t="shared" si="83"/>
        <v>40.409990000000001</v>
      </c>
      <c r="E1349" s="76">
        <v>40.409990000000001</v>
      </c>
      <c r="F1349" s="22">
        <v>0</v>
      </c>
      <c r="G1349" s="90">
        <v>0</v>
      </c>
      <c r="H1349" s="22">
        <v>0</v>
      </c>
      <c r="I1349" s="81"/>
      <c r="J1349" s="200">
        <v>898.39691000000005</v>
      </c>
    </row>
    <row r="1350" spans="1:10" s="23" customFormat="1" ht="18" customHeight="1" x14ac:dyDescent="0.25">
      <c r="A1350" s="74" t="s">
        <v>1337</v>
      </c>
      <c r="B1350" s="66" t="s">
        <v>62</v>
      </c>
      <c r="C1350" s="79">
        <f t="shared" si="82"/>
        <v>862.37033999999994</v>
      </c>
      <c r="D1350" s="79">
        <f t="shared" si="83"/>
        <v>31.24165</v>
      </c>
      <c r="E1350" s="76">
        <v>31.24165</v>
      </c>
      <c r="F1350" s="22">
        <v>0</v>
      </c>
      <c r="G1350" s="90">
        <v>0</v>
      </c>
      <c r="H1350" s="22">
        <v>0</v>
      </c>
      <c r="I1350" s="81"/>
      <c r="J1350" s="200">
        <v>893.61198999999999</v>
      </c>
    </row>
    <row r="1351" spans="1:10" s="23" customFormat="1" ht="18" customHeight="1" x14ac:dyDescent="0.25">
      <c r="A1351" s="74" t="s">
        <v>3803</v>
      </c>
      <c r="B1351" s="66" t="s">
        <v>62</v>
      </c>
      <c r="C1351" s="79">
        <f t="shared" si="82"/>
        <v>811.38962000000004</v>
      </c>
      <c r="D1351" s="79">
        <f t="shared" si="83"/>
        <v>35.315150000000003</v>
      </c>
      <c r="E1351" s="76">
        <v>35.315150000000003</v>
      </c>
      <c r="F1351" s="22">
        <v>0</v>
      </c>
      <c r="G1351" s="90">
        <v>0</v>
      </c>
      <c r="H1351" s="22">
        <v>0</v>
      </c>
      <c r="I1351" s="81">
        <v>765</v>
      </c>
      <c r="J1351" s="200">
        <v>81.704769999999996</v>
      </c>
    </row>
    <row r="1352" spans="1:10" s="23" customFormat="1" ht="18" customHeight="1" x14ac:dyDescent="0.25">
      <c r="A1352" s="74" t="s">
        <v>1338</v>
      </c>
      <c r="B1352" s="66" t="s">
        <v>62</v>
      </c>
      <c r="C1352" s="79">
        <f t="shared" si="82"/>
        <v>87.267219999999995</v>
      </c>
      <c r="D1352" s="79">
        <f t="shared" si="83"/>
        <v>3.62765</v>
      </c>
      <c r="E1352" s="76">
        <v>3.62765</v>
      </c>
      <c r="F1352" s="22">
        <v>0</v>
      </c>
      <c r="G1352" s="90">
        <v>0</v>
      </c>
      <c r="H1352" s="22">
        <v>0</v>
      </c>
      <c r="I1352" s="81"/>
      <c r="J1352" s="200">
        <v>90.894869999999997</v>
      </c>
    </row>
    <row r="1353" spans="1:10" s="23" customFormat="1" ht="18" customHeight="1" x14ac:dyDescent="0.25">
      <c r="A1353" s="74" t="s">
        <v>1339</v>
      </c>
      <c r="B1353" s="66" t="s">
        <v>62</v>
      </c>
      <c r="C1353" s="79">
        <f t="shared" si="82"/>
        <v>465.03065000000004</v>
      </c>
      <c r="D1353" s="79">
        <f t="shared" si="83"/>
        <v>18.87575</v>
      </c>
      <c r="E1353" s="76">
        <v>18.87575</v>
      </c>
      <c r="F1353" s="22">
        <v>0</v>
      </c>
      <c r="G1353" s="90">
        <v>0</v>
      </c>
      <c r="H1353" s="22">
        <v>0</v>
      </c>
      <c r="I1353" s="81"/>
      <c r="J1353" s="200">
        <v>483.90640000000002</v>
      </c>
    </row>
    <row r="1354" spans="1:10" s="23" customFormat="1" ht="18" customHeight="1" x14ac:dyDescent="0.25">
      <c r="A1354" s="74" t="s">
        <v>1340</v>
      </c>
      <c r="B1354" s="66" t="s">
        <v>62</v>
      </c>
      <c r="C1354" s="79">
        <f t="shared" si="82"/>
        <v>1541.8457699999999</v>
      </c>
      <c r="D1354" s="79">
        <f t="shared" si="83"/>
        <v>76.414400000000001</v>
      </c>
      <c r="E1354" s="76">
        <v>76.414400000000001</v>
      </c>
      <c r="F1354" s="22">
        <v>0</v>
      </c>
      <c r="G1354" s="90">
        <v>0</v>
      </c>
      <c r="H1354" s="22">
        <v>0</v>
      </c>
      <c r="I1354" s="81"/>
      <c r="J1354" s="200">
        <v>1618.26017</v>
      </c>
    </row>
    <row r="1355" spans="1:10" s="23" customFormat="1" ht="18" customHeight="1" x14ac:dyDescent="0.25">
      <c r="A1355" s="74" t="s">
        <v>1341</v>
      </c>
      <c r="B1355" s="66" t="s">
        <v>62</v>
      </c>
      <c r="C1355" s="79">
        <f t="shared" si="82"/>
        <v>1389.5813200000002</v>
      </c>
      <c r="D1355" s="79">
        <f t="shared" si="83"/>
        <v>74.424549999999996</v>
      </c>
      <c r="E1355" s="76">
        <v>74.424549999999996</v>
      </c>
      <c r="F1355" s="22">
        <v>0</v>
      </c>
      <c r="G1355" s="90">
        <v>0</v>
      </c>
      <c r="H1355" s="22">
        <v>0</v>
      </c>
      <c r="I1355" s="81"/>
      <c r="J1355" s="200">
        <v>1464.0058700000002</v>
      </c>
    </row>
    <row r="1356" spans="1:10" s="23" customFormat="1" ht="18" customHeight="1" x14ac:dyDescent="0.25">
      <c r="A1356" s="74" t="s">
        <v>1342</v>
      </c>
      <c r="B1356" s="66" t="s">
        <v>62</v>
      </c>
      <c r="C1356" s="79">
        <f t="shared" si="82"/>
        <v>1134.11726</v>
      </c>
      <c r="D1356" s="79">
        <f t="shared" si="83"/>
        <v>53.6295</v>
      </c>
      <c r="E1356" s="76">
        <v>53.6295</v>
      </c>
      <c r="F1356" s="22">
        <v>0</v>
      </c>
      <c r="G1356" s="90">
        <v>0</v>
      </c>
      <c r="H1356" s="22">
        <v>0</v>
      </c>
      <c r="I1356" s="81"/>
      <c r="J1356" s="200">
        <v>1187.74676</v>
      </c>
    </row>
    <row r="1357" spans="1:10" s="23" customFormat="1" ht="18" customHeight="1" x14ac:dyDescent="0.25">
      <c r="A1357" s="74" t="s">
        <v>1343</v>
      </c>
      <c r="B1357" s="66" t="s">
        <v>62</v>
      </c>
      <c r="C1357" s="79">
        <f t="shared" si="82"/>
        <v>728.54292999999996</v>
      </c>
      <c r="D1357" s="79">
        <f t="shared" si="83"/>
        <v>44.651160000000004</v>
      </c>
      <c r="E1357" s="76">
        <v>44.651160000000004</v>
      </c>
      <c r="F1357" s="22">
        <v>0</v>
      </c>
      <c r="G1357" s="90">
        <v>0</v>
      </c>
      <c r="H1357" s="22">
        <v>0</v>
      </c>
      <c r="I1357" s="81"/>
      <c r="J1357" s="200">
        <v>773.19408999999996</v>
      </c>
    </row>
    <row r="1358" spans="1:10" s="23" customFormat="1" ht="18" customHeight="1" x14ac:dyDescent="0.25">
      <c r="A1358" s="74" t="s">
        <v>3804</v>
      </c>
      <c r="B1358" s="66" t="s">
        <v>62</v>
      </c>
      <c r="C1358" s="79">
        <f t="shared" si="82"/>
        <v>1452.8711999999998</v>
      </c>
      <c r="D1358" s="79">
        <f t="shared" si="83"/>
        <v>56.642800000000001</v>
      </c>
      <c r="E1358" s="76">
        <v>56.642800000000001</v>
      </c>
      <c r="F1358" s="22">
        <v>0</v>
      </c>
      <c r="G1358" s="90">
        <v>0</v>
      </c>
      <c r="H1358" s="22">
        <v>0</v>
      </c>
      <c r="I1358" s="81"/>
      <c r="J1358" s="200">
        <v>1509.5139999999999</v>
      </c>
    </row>
    <row r="1359" spans="1:10" s="23" customFormat="1" ht="18" customHeight="1" x14ac:dyDescent="0.25">
      <c r="A1359" s="74" t="s">
        <v>1344</v>
      </c>
      <c r="B1359" s="66" t="s">
        <v>62</v>
      </c>
      <c r="C1359" s="79">
        <f t="shared" si="82"/>
        <v>315.17519999999996</v>
      </c>
      <c r="D1359" s="79">
        <f t="shared" si="83"/>
        <v>33.7898</v>
      </c>
      <c r="E1359" s="76">
        <v>33.7898</v>
      </c>
      <c r="F1359" s="22"/>
      <c r="G1359" s="90">
        <v>0</v>
      </c>
      <c r="H1359" s="22"/>
      <c r="I1359" s="81"/>
      <c r="J1359" s="200">
        <v>348.96499999999997</v>
      </c>
    </row>
    <row r="1360" spans="1:10" s="23" customFormat="1" ht="18" customHeight="1" x14ac:dyDescent="0.25">
      <c r="A1360" s="74" t="s">
        <v>3805</v>
      </c>
      <c r="B1360" s="66" t="s">
        <v>62</v>
      </c>
      <c r="C1360" s="79">
        <f t="shared" si="82"/>
        <v>218.1977</v>
      </c>
      <c r="D1360" s="79">
        <f t="shared" si="83"/>
        <v>12.09975</v>
      </c>
      <c r="E1360" s="76">
        <v>12.09975</v>
      </c>
      <c r="F1360" s="22">
        <v>0</v>
      </c>
      <c r="G1360" s="90">
        <v>0</v>
      </c>
      <c r="H1360" s="22">
        <v>0</v>
      </c>
      <c r="I1360" s="81"/>
      <c r="J1360" s="200">
        <v>230.29745</v>
      </c>
    </row>
    <row r="1361" spans="1:10" s="23" customFormat="1" ht="18" customHeight="1" x14ac:dyDescent="0.25">
      <c r="A1361" s="74" t="s">
        <v>1345</v>
      </c>
      <c r="B1361" s="66" t="s">
        <v>62</v>
      </c>
      <c r="C1361" s="79">
        <f t="shared" si="82"/>
        <v>2819.8052200000002</v>
      </c>
      <c r="D1361" s="79">
        <f t="shared" si="83"/>
        <v>164.56899999999999</v>
      </c>
      <c r="E1361" s="76">
        <v>164.56899999999999</v>
      </c>
      <c r="F1361" s="22">
        <v>0</v>
      </c>
      <c r="G1361" s="90">
        <v>0</v>
      </c>
      <c r="H1361" s="22">
        <v>0</v>
      </c>
      <c r="I1361" s="81"/>
      <c r="J1361" s="200">
        <v>2984.3742200000002</v>
      </c>
    </row>
    <row r="1362" spans="1:10" s="23" customFormat="1" ht="18" customHeight="1" x14ac:dyDescent="0.25">
      <c r="A1362" s="74" t="s">
        <v>1346</v>
      </c>
      <c r="B1362" s="66" t="s">
        <v>62</v>
      </c>
      <c r="C1362" s="79">
        <f t="shared" si="82"/>
        <v>605.05356000000006</v>
      </c>
      <c r="D1362" s="79">
        <f t="shared" si="83"/>
        <v>26.07405</v>
      </c>
      <c r="E1362" s="76">
        <v>26.07405</v>
      </c>
      <c r="F1362" s="22">
        <v>0</v>
      </c>
      <c r="G1362" s="90">
        <v>0</v>
      </c>
      <c r="H1362" s="22">
        <v>0</v>
      </c>
      <c r="I1362" s="81"/>
      <c r="J1362" s="200">
        <v>631.12761</v>
      </c>
    </row>
    <row r="1363" spans="1:10" s="23" customFormat="1" ht="18" customHeight="1" x14ac:dyDescent="0.25">
      <c r="A1363" s="74" t="s">
        <v>1347</v>
      </c>
      <c r="B1363" s="66" t="s">
        <v>62</v>
      </c>
      <c r="C1363" s="79">
        <f t="shared" si="82"/>
        <v>399.37039999999996</v>
      </c>
      <c r="D1363" s="79">
        <f t="shared" si="83"/>
        <v>18.822950000000002</v>
      </c>
      <c r="E1363" s="76">
        <v>18.822950000000002</v>
      </c>
      <c r="F1363" s="22">
        <v>0</v>
      </c>
      <c r="G1363" s="90">
        <v>0</v>
      </c>
      <c r="H1363" s="22">
        <v>0</v>
      </c>
      <c r="I1363" s="81"/>
      <c r="J1363" s="200">
        <v>418.19334999999995</v>
      </c>
    </row>
    <row r="1364" spans="1:10" s="23" customFormat="1" ht="18" customHeight="1" x14ac:dyDescent="0.25">
      <c r="A1364" s="74" t="s">
        <v>1348</v>
      </c>
      <c r="B1364" s="66" t="s">
        <v>62</v>
      </c>
      <c r="C1364" s="79">
        <f t="shared" si="82"/>
        <v>254.97984999999994</v>
      </c>
      <c r="D1364" s="79">
        <f t="shared" si="83"/>
        <v>13.11975</v>
      </c>
      <c r="E1364" s="76">
        <v>13.11975</v>
      </c>
      <c r="F1364" s="22">
        <v>0</v>
      </c>
      <c r="G1364" s="90">
        <v>0</v>
      </c>
      <c r="H1364" s="22">
        <v>0</v>
      </c>
      <c r="I1364" s="81"/>
      <c r="J1364" s="200">
        <v>268.09959999999995</v>
      </c>
    </row>
    <row r="1365" spans="1:10" s="23" customFormat="1" ht="18" customHeight="1" x14ac:dyDescent="0.25">
      <c r="A1365" s="74" t="s">
        <v>1349</v>
      </c>
      <c r="B1365" s="66" t="s">
        <v>62</v>
      </c>
      <c r="C1365" s="79">
        <f t="shared" si="82"/>
        <v>2039.4197199999996</v>
      </c>
      <c r="D1365" s="79">
        <f t="shared" si="83"/>
        <v>103.45610000000001</v>
      </c>
      <c r="E1365" s="76">
        <v>103.45610000000001</v>
      </c>
      <c r="F1365" s="22">
        <v>0</v>
      </c>
      <c r="G1365" s="90">
        <v>0</v>
      </c>
      <c r="H1365" s="22">
        <v>0</v>
      </c>
      <c r="I1365" s="81"/>
      <c r="J1365" s="200">
        <v>2142.8758199999997</v>
      </c>
    </row>
    <row r="1366" spans="1:10" s="23" customFormat="1" ht="18" customHeight="1" x14ac:dyDescent="0.25">
      <c r="A1366" s="74" t="s">
        <v>1350</v>
      </c>
      <c r="B1366" s="66" t="s">
        <v>62</v>
      </c>
      <c r="C1366" s="79">
        <f t="shared" si="82"/>
        <v>2006.0477900000001</v>
      </c>
      <c r="D1366" s="79">
        <f t="shared" si="83"/>
        <v>86.61636</v>
      </c>
      <c r="E1366" s="76">
        <v>86.61636</v>
      </c>
      <c r="F1366" s="22">
        <v>0</v>
      </c>
      <c r="G1366" s="90">
        <v>0</v>
      </c>
      <c r="H1366" s="22">
        <v>0</v>
      </c>
      <c r="I1366" s="81"/>
      <c r="J1366" s="200">
        <v>2092.6641500000001</v>
      </c>
    </row>
    <row r="1367" spans="1:10" s="23" customFormat="1" ht="18" customHeight="1" x14ac:dyDescent="0.25">
      <c r="A1367" s="74" t="s">
        <v>1351</v>
      </c>
      <c r="B1367" s="66" t="s">
        <v>62</v>
      </c>
      <c r="C1367" s="79">
        <f t="shared" si="82"/>
        <v>2107.3073800000002</v>
      </c>
      <c r="D1367" s="79">
        <f t="shared" si="83"/>
        <v>97.116690000000006</v>
      </c>
      <c r="E1367" s="76">
        <v>97.116690000000006</v>
      </c>
      <c r="F1367" s="22">
        <v>0</v>
      </c>
      <c r="G1367" s="90">
        <v>0</v>
      </c>
      <c r="H1367" s="22">
        <v>0</v>
      </c>
      <c r="I1367" s="81"/>
      <c r="J1367" s="200">
        <v>2204.42407</v>
      </c>
    </row>
    <row r="1368" spans="1:10" s="23" customFormat="1" ht="18" customHeight="1" x14ac:dyDescent="0.25">
      <c r="A1368" s="74" t="s">
        <v>1352</v>
      </c>
      <c r="B1368" s="66" t="s">
        <v>62</v>
      </c>
      <c r="C1368" s="79">
        <f t="shared" si="82"/>
        <v>69.852850000000004</v>
      </c>
      <c r="D1368" s="79">
        <f t="shared" si="83"/>
        <v>1.5105999999999999</v>
      </c>
      <c r="E1368" s="76">
        <v>1.5105999999999999</v>
      </c>
      <c r="F1368" s="22">
        <v>0</v>
      </c>
      <c r="G1368" s="90">
        <v>0</v>
      </c>
      <c r="H1368" s="22">
        <v>0</v>
      </c>
      <c r="I1368" s="81"/>
      <c r="J1368" s="200">
        <v>71.36345</v>
      </c>
    </row>
    <row r="1369" spans="1:10" s="23" customFormat="1" ht="18" customHeight="1" x14ac:dyDescent="0.25">
      <c r="A1369" s="74" t="s">
        <v>1353</v>
      </c>
      <c r="B1369" s="66" t="s">
        <v>62</v>
      </c>
      <c r="C1369" s="79">
        <f t="shared" si="82"/>
        <v>35.848049999999994</v>
      </c>
      <c r="D1369" s="79">
        <f t="shared" si="83"/>
        <v>1.8629</v>
      </c>
      <c r="E1369" s="76">
        <v>1.8629</v>
      </c>
      <c r="F1369" s="22">
        <v>0</v>
      </c>
      <c r="G1369" s="90">
        <v>0</v>
      </c>
      <c r="H1369" s="22">
        <v>0</v>
      </c>
      <c r="I1369" s="81"/>
      <c r="J1369" s="200">
        <v>37.710949999999997</v>
      </c>
    </row>
    <row r="1370" spans="1:10" s="23" customFormat="1" ht="18" customHeight="1" x14ac:dyDescent="0.25">
      <c r="A1370" s="74" t="s">
        <v>1354</v>
      </c>
      <c r="B1370" s="66" t="s">
        <v>62</v>
      </c>
      <c r="C1370" s="79">
        <f t="shared" si="82"/>
        <v>142.17456999999999</v>
      </c>
      <c r="D1370" s="79">
        <f t="shared" si="83"/>
        <v>6.1231999999999998</v>
      </c>
      <c r="E1370" s="76">
        <v>6.1231999999999998</v>
      </c>
      <c r="F1370" s="22">
        <v>0</v>
      </c>
      <c r="G1370" s="90">
        <v>0</v>
      </c>
      <c r="H1370" s="22">
        <v>0</v>
      </c>
      <c r="I1370" s="81"/>
      <c r="J1370" s="200">
        <v>148.29776999999999</v>
      </c>
    </row>
    <row r="1371" spans="1:10" s="23" customFormat="1" ht="18" customHeight="1" x14ac:dyDescent="0.25">
      <c r="A1371" s="74" t="s">
        <v>1355</v>
      </c>
      <c r="B1371" s="66" t="s">
        <v>62</v>
      </c>
      <c r="C1371" s="79">
        <f t="shared" si="82"/>
        <v>95.245599999999996</v>
      </c>
      <c r="D1371" s="79">
        <f t="shared" si="83"/>
        <v>4.8743500000000006</v>
      </c>
      <c r="E1371" s="76">
        <v>4.8743500000000006</v>
      </c>
      <c r="F1371" s="22">
        <v>0</v>
      </c>
      <c r="G1371" s="90">
        <v>0</v>
      </c>
      <c r="H1371" s="22">
        <v>0</v>
      </c>
      <c r="I1371" s="81"/>
      <c r="J1371" s="200">
        <v>100.11995</v>
      </c>
    </row>
    <row r="1372" spans="1:10" s="23" customFormat="1" ht="18" customHeight="1" x14ac:dyDescent="0.25">
      <c r="A1372" s="74" t="s">
        <v>1356</v>
      </c>
      <c r="B1372" s="66" t="s">
        <v>62</v>
      </c>
      <c r="C1372" s="79">
        <f t="shared" si="82"/>
        <v>114.1262</v>
      </c>
      <c r="D1372" s="79">
        <f t="shared" ref="D1372:D1375" si="84">E1372</f>
        <v>6.4766000000000004</v>
      </c>
      <c r="E1372" s="76">
        <v>6.4766000000000004</v>
      </c>
      <c r="F1372" s="22">
        <v>0</v>
      </c>
      <c r="G1372" s="90">
        <v>0</v>
      </c>
      <c r="H1372" s="22">
        <v>0</v>
      </c>
      <c r="I1372" s="81"/>
      <c r="J1372" s="200">
        <v>120.6028</v>
      </c>
    </row>
    <row r="1373" spans="1:10" s="23" customFormat="1" ht="18" customHeight="1" x14ac:dyDescent="0.25">
      <c r="A1373" s="74" t="s">
        <v>3806</v>
      </c>
      <c r="B1373" s="66" t="s">
        <v>62</v>
      </c>
      <c r="C1373" s="79">
        <f t="shared" si="82"/>
        <v>1988.31691</v>
      </c>
      <c r="D1373" s="79">
        <f t="shared" si="84"/>
        <v>76</v>
      </c>
      <c r="E1373" s="76">
        <v>76</v>
      </c>
      <c r="F1373" s="22">
        <v>0</v>
      </c>
      <c r="G1373" s="90">
        <v>0</v>
      </c>
      <c r="H1373" s="22">
        <v>0</v>
      </c>
      <c r="I1373" s="81"/>
      <c r="J1373" s="200">
        <v>2064.31691</v>
      </c>
    </row>
    <row r="1374" spans="1:10" s="23" customFormat="1" ht="18" customHeight="1" x14ac:dyDescent="0.25">
      <c r="A1374" s="74" t="s">
        <v>3807</v>
      </c>
      <c r="B1374" s="66" t="s">
        <v>62</v>
      </c>
      <c r="C1374" s="79">
        <f t="shared" si="82"/>
        <v>3208.1356099999998</v>
      </c>
      <c r="D1374" s="79">
        <f t="shared" si="84"/>
        <v>121.71299999999999</v>
      </c>
      <c r="E1374" s="76">
        <v>121.71299999999999</v>
      </c>
      <c r="F1374" s="22">
        <v>0</v>
      </c>
      <c r="G1374" s="90">
        <v>0</v>
      </c>
      <c r="H1374" s="22">
        <v>0</v>
      </c>
      <c r="I1374" s="81"/>
      <c r="J1374" s="200">
        <v>3329.84861</v>
      </c>
    </row>
    <row r="1375" spans="1:10" s="23" customFormat="1" ht="18" customHeight="1" x14ac:dyDescent="0.25">
      <c r="A1375" s="74" t="s">
        <v>1357</v>
      </c>
      <c r="B1375" s="66" t="s">
        <v>62</v>
      </c>
      <c r="C1375" s="79">
        <f t="shared" si="82"/>
        <v>2121.67227</v>
      </c>
      <c r="D1375" s="79">
        <f t="shared" si="84"/>
        <v>109.01505999999999</v>
      </c>
      <c r="E1375" s="76">
        <v>109.01505999999999</v>
      </c>
      <c r="F1375" s="22">
        <v>0</v>
      </c>
      <c r="G1375" s="90">
        <v>0</v>
      </c>
      <c r="H1375" s="22">
        <v>0</v>
      </c>
      <c r="I1375" s="81"/>
      <c r="J1375" s="200">
        <v>2230.6873300000002</v>
      </c>
    </row>
    <row r="1376" spans="1:10" s="23" customFormat="1" ht="18" customHeight="1" x14ac:dyDescent="0.25">
      <c r="A1376" s="74" t="s">
        <v>1358</v>
      </c>
      <c r="B1376" s="66" t="s">
        <v>62</v>
      </c>
      <c r="C1376" s="79">
        <f t="shared" si="82"/>
        <v>803.29944999999998</v>
      </c>
      <c r="D1376" s="80">
        <v>0</v>
      </c>
      <c r="E1376" s="76">
        <v>36.629649999999998</v>
      </c>
      <c r="F1376" s="22">
        <v>0</v>
      </c>
      <c r="G1376" s="90">
        <v>0</v>
      </c>
      <c r="H1376" s="22">
        <v>0</v>
      </c>
      <c r="I1376" s="81"/>
      <c r="J1376" s="200">
        <v>839.92909999999995</v>
      </c>
    </row>
    <row r="1377" spans="1:10" s="23" customFormat="1" ht="18" customHeight="1" x14ac:dyDescent="0.25">
      <c r="A1377" s="74" t="s">
        <v>1359</v>
      </c>
      <c r="B1377" s="66" t="s">
        <v>62</v>
      </c>
      <c r="C1377" s="79">
        <f t="shared" si="82"/>
        <v>351.32859999999999</v>
      </c>
      <c r="D1377" s="80">
        <v>0</v>
      </c>
      <c r="E1377" s="76">
        <v>13.2234</v>
      </c>
      <c r="F1377" s="22">
        <v>0</v>
      </c>
      <c r="G1377" s="90">
        <v>0</v>
      </c>
      <c r="H1377" s="22">
        <v>0</v>
      </c>
      <c r="I1377" s="81"/>
      <c r="J1377" s="200">
        <v>364.55200000000002</v>
      </c>
    </row>
    <row r="1378" spans="1:10" s="23" customFormat="1" ht="18" customHeight="1" x14ac:dyDescent="0.25">
      <c r="A1378" s="74" t="s">
        <v>1360</v>
      </c>
      <c r="B1378" s="66" t="s">
        <v>62</v>
      </c>
      <c r="C1378" s="79">
        <f t="shared" si="82"/>
        <v>1700.86436</v>
      </c>
      <c r="D1378" s="79">
        <f t="shared" ref="D1378:D1409" si="85">E1378</f>
        <v>93.550149999999988</v>
      </c>
      <c r="E1378" s="76">
        <v>93.550149999999988</v>
      </c>
      <c r="F1378" s="22">
        <v>0</v>
      </c>
      <c r="G1378" s="90">
        <v>0</v>
      </c>
      <c r="H1378" s="22">
        <v>0</v>
      </c>
      <c r="I1378" s="81"/>
      <c r="J1378" s="200">
        <v>1794.4145100000001</v>
      </c>
    </row>
    <row r="1379" spans="1:10" s="23" customFormat="1" ht="18" customHeight="1" x14ac:dyDescent="0.25">
      <c r="A1379" s="74" t="s">
        <v>1361</v>
      </c>
      <c r="B1379" s="66" t="s">
        <v>62</v>
      </c>
      <c r="C1379" s="79">
        <f t="shared" si="82"/>
        <v>324.38472000000002</v>
      </c>
      <c r="D1379" s="79">
        <f t="shared" si="85"/>
        <v>46.848790000000001</v>
      </c>
      <c r="E1379" s="76">
        <v>46.848790000000001</v>
      </c>
      <c r="F1379" s="22">
        <v>0</v>
      </c>
      <c r="G1379" s="90">
        <v>0</v>
      </c>
      <c r="H1379" s="22">
        <v>0</v>
      </c>
      <c r="I1379" s="81"/>
      <c r="J1379" s="200">
        <v>371.23351000000002</v>
      </c>
    </row>
    <row r="1380" spans="1:10" s="23" customFormat="1" ht="18" customHeight="1" x14ac:dyDescent="0.25">
      <c r="A1380" s="74" t="s">
        <v>1362</v>
      </c>
      <c r="B1380" s="66" t="s">
        <v>62</v>
      </c>
      <c r="C1380" s="79">
        <f t="shared" si="82"/>
        <v>1692.83035</v>
      </c>
      <c r="D1380" s="79">
        <f t="shared" si="85"/>
        <v>80.005219999999994</v>
      </c>
      <c r="E1380" s="76">
        <v>80.005219999999994</v>
      </c>
      <c r="F1380" s="22">
        <v>0</v>
      </c>
      <c r="G1380" s="90">
        <v>0</v>
      </c>
      <c r="H1380" s="22">
        <v>0</v>
      </c>
      <c r="I1380" s="81"/>
      <c r="J1380" s="200">
        <v>1772.83557</v>
      </c>
    </row>
    <row r="1381" spans="1:10" s="23" customFormat="1" ht="18" customHeight="1" x14ac:dyDescent="0.25">
      <c r="A1381" s="74" t="s">
        <v>1363</v>
      </c>
      <c r="B1381" s="66" t="s">
        <v>62</v>
      </c>
      <c r="C1381" s="79">
        <f t="shared" si="82"/>
        <v>420.02696999999995</v>
      </c>
      <c r="D1381" s="79">
        <f t="shared" si="85"/>
        <v>18.440799999999999</v>
      </c>
      <c r="E1381" s="76">
        <v>18.440799999999999</v>
      </c>
      <c r="F1381" s="22">
        <v>0</v>
      </c>
      <c r="G1381" s="90">
        <v>0</v>
      </c>
      <c r="H1381" s="22">
        <v>0</v>
      </c>
      <c r="I1381" s="81">
        <v>815.55</v>
      </c>
      <c r="J1381" s="200">
        <f>438.46777-I1381</f>
        <v>-377.08222999999998</v>
      </c>
    </row>
    <row r="1382" spans="1:10" s="23" customFormat="1" ht="18" customHeight="1" x14ac:dyDescent="0.25">
      <c r="A1382" s="74" t="s">
        <v>1364</v>
      </c>
      <c r="B1382" s="66" t="s">
        <v>62</v>
      </c>
      <c r="C1382" s="79">
        <f t="shared" si="82"/>
        <v>653.53512999999998</v>
      </c>
      <c r="D1382" s="79">
        <f t="shared" si="85"/>
        <v>24.171560000000003</v>
      </c>
      <c r="E1382" s="76">
        <v>24.171560000000003</v>
      </c>
      <c r="F1382" s="22">
        <v>0</v>
      </c>
      <c r="G1382" s="90">
        <v>0</v>
      </c>
      <c r="H1382" s="22">
        <v>0</v>
      </c>
      <c r="I1382" s="81"/>
      <c r="J1382" s="200">
        <v>677.70668999999998</v>
      </c>
    </row>
    <row r="1383" spans="1:10" s="23" customFormat="1" ht="18" customHeight="1" x14ac:dyDescent="0.25">
      <c r="A1383" s="74" t="s">
        <v>1365</v>
      </c>
      <c r="B1383" s="66" t="s">
        <v>62</v>
      </c>
      <c r="C1383" s="79">
        <f t="shared" si="82"/>
        <v>348.0557</v>
      </c>
      <c r="D1383" s="79">
        <f t="shared" si="85"/>
        <v>15.0267</v>
      </c>
      <c r="E1383" s="76">
        <v>15.0267</v>
      </c>
      <c r="F1383" s="22">
        <v>0</v>
      </c>
      <c r="G1383" s="90">
        <v>0</v>
      </c>
      <c r="H1383" s="22">
        <v>0</v>
      </c>
      <c r="I1383" s="81"/>
      <c r="J1383" s="200">
        <v>363.08240000000001</v>
      </c>
    </row>
    <row r="1384" spans="1:10" s="23" customFormat="1" ht="18" customHeight="1" x14ac:dyDescent="0.25">
      <c r="A1384" s="74" t="s">
        <v>3808</v>
      </c>
      <c r="B1384" s="66" t="s">
        <v>62</v>
      </c>
      <c r="C1384" s="79">
        <f t="shared" si="82"/>
        <v>663.10852999999997</v>
      </c>
      <c r="D1384" s="79">
        <f t="shared" si="85"/>
        <v>27.268150000000002</v>
      </c>
      <c r="E1384" s="76">
        <v>27.268150000000002</v>
      </c>
      <c r="F1384" s="22">
        <v>0</v>
      </c>
      <c r="G1384" s="90">
        <v>0</v>
      </c>
      <c r="H1384" s="22">
        <v>0</v>
      </c>
      <c r="I1384" s="81"/>
      <c r="J1384" s="200">
        <v>690.37667999999996</v>
      </c>
    </row>
    <row r="1385" spans="1:10" s="23" customFormat="1" ht="18" customHeight="1" x14ac:dyDescent="0.25">
      <c r="A1385" s="74" t="s">
        <v>3809</v>
      </c>
      <c r="B1385" s="66" t="s">
        <v>62</v>
      </c>
      <c r="C1385" s="79">
        <f t="shared" si="82"/>
        <v>1308.3644100000001</v>
      </c>
      <c r="D1385" s="79">
        <f t="shared" si="85"/>
        <v>61.523789999999998</v>
      </c>
      <c r="E1385" s="76">
        <v>61.523789999999998</v>
      </c>
      <c r="F1385" s="22">
        <v>0</v>
      </c>
      <c r="G1385" s="90">
        <v>0</v>
      </c>
      <c r="H1385" s="22">
        <v>0</v>
      </c>
      <c r="I1385" s="81"/>
      <c r="J1385" s="200">
        <v>1369.8882000000001</v>
      </c>
    </row>
    <row r="1386" spans="1:10" s="23" customFormat="1" ht="18" customHeight="1" x14ac:dyDescent="0.25">
      <c r="A1386" s="74" t="s">
        <v>3810</v>
      </c>
      <c r="B1386" s="66" t="s">
        <v>62</v>
      </c>
      <c r="C1386" s="79">
        <f t="shared" si="82"/>
        <v>1756.7042999999999</v>
      </c>
      <c r="D1386" s="79">
        <f t="shared" si="85"/>
        <v>101.57113000000001</v>
      </c>
      <c r="E1386" s="76">
        <v>101.57113000000001</v>
      </c>
      <c r="F1386" s="22">
        <v>0</v>
      </c>
      <c r="G1386" s="90">
        <v>0</v>
      </c>
      <c r="H1386" s="22">
        <v>0</v>
      </c>
      <c r="I1386" s="81"/>
      <c r="J1386" s="200">
        <v>1858.2754299999999</v>
      </c>
    </row>
    <row r="1387" spans="1:10" s="23" customFormat="1" ht="18" customHeight="1" x14ac:dyDescent="0.25">
      <c r="A1387" s="74" t="s">
        <v>1366</v>
      </c>
      <c r="B1387" s="66" t="s">
        <v>62</v>
      </c>
      <c r="C1387" s="79">
        <f t="shared" si="82"/>
        <v>433.78346000000005</v>
      </c>
      <c r="D1387" s="79">
        <f t="shared" si="85"/>
        <v>312.33653999999996</v>
      </c>
      <c r="E1387" s="76">
        <v>312.33653999999996</v>
      </c>
      <c r="F1387" s="22">
        <v>0</v>
      </c>
      <c r="G1387" s="90">
        <v>0</v>
      </c>
      <c r="H1387" s="22">
        <v>0</v>
      </c>
      <c r="I1387" s="81"/>
      <c r="J1387" s="200">
        <v>746.12</v>
      </c>
    </row>
    <row r="1388" spans="1:10" s="23" customFormat="1" ht="18" customHeight="1" x14ac:dyDescent="0.25">
      <c r="A1388" s="74" t="s">
        <v>1367</v>
      </c>
      <c r="B1388" s="66" t="s">
        <v>62</v>
      </c>
      <c r="C1388" s="79">
        <f t="shared" si="82"/>
        <v>939.84017000000006</v>
      </c>
      <c r="D1388" s="79">
        <f t="shared" si="85"/>
        <v>55.036580000000001</v>
      </c>
      <c r="E1388" s="76">
        <v>55.036580000000001</v>
      </c>
      <c r="F1388" s="22">
        <v>0</v>
      </c>
      <c r="G1388" s="90">
        <v>0</v>
      </c>
      <c r="H1388" s="22">
        <v>0</v>
      </c>
      <c r="I1388" s="81"/>
      <c r="J1388" s="200">
        <v>994.87675000000002</v>
      </c>
    </row>
    <row r="1389" spans="1:10" s="23" customFormat="1" ht="18" customHeight="1" x14ac:dyDescent="0.25">
      <c r="A1389" s="74" t="s">
        <v>1368</v>
      </c>
      <c r="B1389" s="66" t="s">
        <v>62</v>
      </c>
      <c r="C1389" s="79">
        <f t="shared" si="82"/>
        <v>939.84181000000001</v>
      </c>
      <c r="D1389" s="79">
        <f t="shared" si="85"/>
        <v>50.27064</v>
      </c>
      <c r="E1389" s="76">
        <v>50.27064</v>
      </c>
      <c r="F1389" s="22">
        <v>0</v>
      </c>
      <c r="G1389" s="90">
        <v>0</v>
      </c>
      <c r="H1389" s="22">
        <v>0</v>
      </c>
      <c r="I1389" s="81"/>
      <c r="J1389" s="200">
        <v>990.11244999999997</v>
      </c>
    </row>
    <row r="1390" spans="1:10" s="23" customFormat="1" ht="18" customHeight="1" x14ac:dyDescent="0.25">
      <c r="A1390" s="74" t="s">
        <v>1369</v>
      </c>
      <c r="B1390" s="66" t="s">
        <v>62</v>
      </c>
      <c r="C1390" s="79">
        <f t="shared" si="82"/>
        <v>466.53625</v>
      </c>
      <c r="D1390" s="79">
        <f t="shared" si="85"/>
        <v>45.442300000000003</v>
      </c>
      <c r="E1390" s="76">
        <v>45.442300000000003</v>
      </c>
      <c r="F1390" s="22">
        <v>0</v>
      </c>
      <c r="G1390" s="90">
        <v>0</v>
      </c>
      <c r="H1390" s="22">
        <v>0</v>
      </c>
      <c r="I1390" s="81"/>
      <c r="J1390" s="200">
        <v>511.97854999999998</v>
      </c>
    </row>
    <row r="1391" spans="1:10" s="23" customFormat="1" ht="18" customHeight="1" x14ac:dyDescent="0.25">
      <c r="A1391" s="74" t="s">
        <v>1370</v>
      </c>
      <c r="B1391" s="66" t="s">
        <v>62</v>
      </c>
      <c r="C1391" s="79">
        <f t="shared" si="82"/>
        <v>1008.4984000000001</v>
      </c>
      <c r="D1391" s="79">
        <f t="shared" si="85"/>
        <v>55.2622</v>
      </c>
      <c r="E1391" s="76">
        <v>55.2622</v>
      </c>
      <c r="F1391" s="22">
        <v>0</v>
      </c>
      <c r="G1391" s="90">
        <v>0</v>
      </c>
      <c r="H1391" s="22">
        <v>0</v>
      </c>
      <c r="I1391" s="81"/>
      <c r="J1391" s="200">
        <v>1063.7606000000001</v>
      </c>
    </row>
    <row r="1392" spans="1:10" s="23" customFormat="1" ht="18" customHeight="1" x14ac:dyDescent="0.25">
      <c r="A1392" s="74" t="s">
        <v>1371</v>
      </c>
      <c r="B1392" s="66" t="s">
        <v>62</v>
      </c>
      <c r="C1392" s="79">
        <f t="shared" si="82"/>
        <v>1254.2315799999999</v>
      </c>
      <c r="D1392" s="79">
        <f t="shared" si="85"/>
        <v>65.370649999999998</v>
      </c>
      <c r="E1392" s="76">
        <v>65.370649999999998</v>
      </c>
      <c r="F1392" s="22">
        <v>0</v>
      </c>
      <c r="G1392" s="90">
        <v>0</v>
      </c>
      <c r="H1392" s="22">
        <v>0</v>
      </c>
      <c r="I1392" s="81"/>
      <c r="J1392" s="200">
        <v>1319.60223</v>
      </c>
    </row>
    <row r="1393" spans="1:10" s="23" customFormat="1" ht="18" customHeight="1" x14ac:dyDescent="0.25">
      <c r="A1393" s="74" t="s">
        <v>1372</v>
      </c>
      <c r="B1393" s="66" t="s">
        <v>62</v>
      </c>
      <c r="C1393" s="79">
        <f t="shared" si="82"/>
        <v>1271.7423399999998</v>
      </c>
      <c r="D1393" s="79">
        <f t="shared" si="85"/>
        <v>78.598839999999996</v>
      </c>
      <c r="E1393" s="76">
        <v>78.598839999999996</v>
      </c>
      <c r="F1393" s="22">
        <v>0</v>
      </c>
      <c r="G1393" s="90">
        <v>0</v>
      </c>
      <c r="H1393" s="22">
        <v>0</v>
      </c>
      <c r="I1393" s="81"/>
      <c r="J1393" s="200">
        <v>1350.3411799999999</v>
      </c>
    </row>
    <row r="1394" spans="1:10" s="23" customFormat="1" ht="18" customHeight="1" x14ac:dyDescent="0.25">
      <c r="A1394" s="74" t="s">
        <v>3811</v>
      </c>
      <c r="B1394" s="66" t="s">
        <v>62</v>
      </c>
      <c r="C1394" s="79">
        <f t="shared" si="82"/>
        <v>1206.7458099999999</v>
      </c>
      <c r="D1394" s="79">
        <f t="shared" si="85"/>
        <v>78.850460000000012</v>
      </c>
      <c r="E1394" s="76">
        <v>78.850460000000012</v>
      </c>
      <c r="F1394" s="22">
        <v>0</v>
      </c>
      <c r="G1394" s="90">
        <v>0</v>
      </c>
      <c r="H1394" s="22">
        <v>0</v>
      </c>
      <c r="I1394" s="81"/>
      <c r="J1394" s="200">
        <v>1285.59627</v>
      </c>
    </row>
    <row r="1395" spans="1:10" s="23" customFormat="1" ht="18" customHeight="1" x14ac:dyDescent="0.25">
      <c r="A1395" s="74" t="s">
        <v>1373</v>
      </c>
      <c r="B1395" s="66" t="s">
        <v>62</v>
      </c>
      <c r="C1395" s="79">
        <f t="shared" si="82"/>
        <v>1386.0111000000002</v>
      </c>
      <c r="D1395" s="79">
        <f t="shared" si="85"/>
        <v>68.992000000000004</v>
      </c>
      <c r="E1395" s="76">
        <v>68.992000000000004</v>
      </c>
      <c r="F1395" s="22">
        <v>0</v>
      </c>
      <c r="G1395" s="90">
        <v>0</v>
      </c>
      <c r="H1395" s="22">
        <v>0</v>
      </c>
      <c r="I1395" s="81"/>
      <c r="J1395" s="200">
        <v>1455.0031000000001</v>
      </c>
    </row>
    <row r="1396" spans="1:10" s="23" customFormat="1" ht="18" customHeight="1" x14ac:dyDescent="0.25">
      <c r="A1396" s="74" t="s">
        <v>1374</v>
      </c>
      <c r="B1396" s="66" t="s">
        <v>62</v>
      </c>
      <c r="C1396" s="79">
        <f t="shared" si="82"/>
        <v>1650.9995999999999</v>
      </c>
      <c r="D1396" s="79">
        <f t="shared" si="85"/>
        <v>90.749899999999997</v>
      </c>
      <c r="E1396" s="76">
        <v>90.749899999999997</v>
      </c>
      <c r="F1396" s="22">
        <v>0</v>
      </c>
      <c r="G1396" s="90">
        <v>0</v>
      </c>
      <c r="H1396" s="22">
        <v>0</v>
      </c>
      <c r="I1396" s="81"/>
      <c r="J1396" s="200">
        <v>1741.7494999999999</v>
      </c>
    </row>
    <row r="1397" spans="1:10" s="23" customFormat="1" ht="18" customHeight="1" x14ac:dyDescent="0.25">
      <c r="A1397" s="74" t="s">
        <v>1375</v>
      </c>
      <c r="B1397" s="66" t="s">
        <v>62</v>
      </c>
      <c r="C1397" s="79">
        <f t="shared" si="82"/>
        <v>1478.02719</v>
      </c>
      <c r="D1397" s="79">
        <f t="shared" si="85"/>
        <v>73.139350000000007</v>
      </c>
      <c r="E1397" s="76">
        <v>73.139350000000007</v>
      </c>
      <c r="F1397" s="22">
        <v>0</v>
      </c>
      <c r="G1397" s="90">
        <v>0</v>
      </c>
      <c r="H1397" s="22">
        <v>0</v>
      </c>
      <c r="I1397" s="81"/>
      <c r="J1397" s="200">
        <v>1551.1665399999999</v>
      </c>
    </row>
    <row r="1398" spans="1:10" s="23" customFormat="1" ht="18" customHeight="1" x14ac:dyDescent="0.25">
      <c r="A1398" s="74" t="s">
        <v>1376</v>
      </c>
      <c r="B1398" s="66" t="s">
        <v>62</v>
      </c>
      <c r="C1398" s="79">
        <f t="shared" si="82"/>
        <v>1448.6695199999999</v>
      </c>
      <c r="D1398" s="79">
        <f t="shared" si="85"/>
        <v>62.018120000000003</v>
      </c>
      <c r="E1398" s="76">
        <v>62.018120000000003</v>
      </c>
      <c r="F1398" s="22">
        <v>0</v>
      </c>
      <c r="G1398" s="90">
        <v>0</v>
      </c>
      <c r="H1398" s="22">
        <v>0</v>
      </c>
      <c r="I1398" s="81"/>
      <c r="J1398" s="200">
        <v>1510.6876399999999</v>
      </c>
    </row>
    <row r="1399" spans="1:10" s="23" customFormat="1" ht="18" customHeight="1" x14ac:dyDescent="0.25">
      <c r="A1399" s="74" t="s">
        <v>3813</v>
      </c>
      <c r="B1399" s="66" t="s">
        <v>62</v>
      </c>
      <c r="C1399" s="79">
        <f t="shared" si="82"/>
        <v>178.01643999999999</v>
      </c>
      <c r="D1399" s="79">
        <f t="shared" si="85"/>
        <v>78.855929999999987</v>
      </c>
      <c r="E1399" s="76">
        <v>78.855929999999987</v>
      </c>
      <c r="F1399" s="22">
        <v>0</v>
      </c>
      <c r="G1399" s="90">
        <v>0</v>
      </c>
      <c r="H1399" s="22">
        <v>0</v>
      </c>
      <c r="I1399" s="81"/>
      <c r="J1399" s="200">
        <v>256.87236999999999</v>
      </c>
    </row>
    <row r="1400" spans="1:10" s="23" customFormat="1" ht="18" customHeight="1" x14ac:dyDescent="0.25">
      <c r="A1400" s="74" t="s">
        <v>1377</v>
      </c>
      <c r="B1400" s="66" t="s">
        <v>62</v>
      </c>
      <c r="C1400" s="79">
        <f t="shared" si="82"/>
        <v>244.31589999999997</v>
      </c>
      <c r="D1400" s="79">
        <f t="shared" si="85"/>
        <v>8.5546499999999988</v>
      </c>
      <c r="E1400" s="76">
        <v>8.5546499999999988</v>
      </c>
      <c r="F1400" s="22">
        <v>0</v>
      </c>
      <c r="G1400" s="90">
        <v>0</v>
      </c>
      <c r="H1400" s="22">
        <v>0</v>
      </c>
      <c r="I1400" s="81"/>
      <c r="J1400" s="200">
        <v>252.87054999999998</v>
      </c>
    </row>
    <row r="1401" spans="1:10" s="23" customFormat="1" ht="18" customHeight="1" x14ac:dyDescent="0.25">
      <c r="A1401" s="74" t="s">
        <v>3814</v>
      </c>
      <c r="B1401" s="66" t="s">
        <v>62</v>
      </c>
      <c r="C1401" s="79">
        <f t="shared" si="82"/>
        <v>848.09179999999992</v>
      </c>
      <c r="D1401" s="79">
        <f t="shared" si="85"/>
        <v>57.162399999999998</v>
      </c>
      <c r="E1401" s="76">
        <v>57.162399999999998</v>
      </c>
      <c r="F1401" s="22">
        <v>0</v>
      </c>
      <c r="G1401" s="90">
        <v>0</v>
      </c>
      <c r="H1401" s="22">
        <v>0</v>
      </c>
      <c r="I1401" s="81"/>
      <c r="J1401" s="200">
        <v>905.25419999999997</v>
      </c>
    </row>
    <row r="1402" spans="1:10" s="23" customFormat="1" ht="18" customHeight="1" x14ac:dyDescent="0.25">
      <c r="A1402" s="74" t="s">
        <v>1378</v>
      </c>
      <c r="B1402" s="66" t="s">
        <v>62</v>
      </c>
      <c r="C1402" s="79">
        <f t="shared" si="82"/>
        <v>628.21434999999997</v>
      </c>
      <c r="D1402" s="79">
        <f t="shared" si="85"/>
        <v>53.149169999999998</v>
      </c>
      <c r="E1402" s="76">
        <v>53.149169999999998</v>
      </c>
      <c r="F1402" s="22">
        <v>0</v>
      </c>
      <c r="G1402" s="90">
        <v>0</v>
      </c>
      <c r="H1402" s="22">
        <v>0</v>
      </c>
      <c r="I1402" s="81"/>
      <c r="J1402" s="200">
        <v>681.36351999999999</v>
      </c>
    </row>
    <row r="1403" spans="1:10" s="23" customFormat="1" ht="18" customHeight="1" x14ac:dyDescent="0.25">
      <c r="A1403" s="74" t="s">
        <v>1379</v>
      </c>
      <c r="B1403" s="66" t="s">
        <v>62</v>
      </c>
      <c r="C1403" s="79">
        <f t="shared" ref="C1403:C1466" si="86">J1403+I1403-E1403</f>
        <v>155.81174999999999</v>
      </c>
      <c r="D1403" s="79">
        <f t="shared" si="85"/>
        <v>7.6160500000000004</v>
      </c>
      <c r="E1403" s="76">
        <v>7.6160500000000004</v>
      </c>
      <c r="F1403" s="22">
        <v>0</v>
      </c>
      <c r="G1403" s="90">
        <v>0</v>
      </c>
      <c r="H1403" s="22">
        <v>0</v>
      </c>
      <c r="I1403" s="81"/>
      <c r="J1403" s="200">
        <v>163.42779999999999</v>
      </c>
    </row>
    <row r="1404" spans="1:10" s="23" customFormat="1" ht="18" customHeight="1" x14ac:dyDescent="0.25">
      <c r="A1404" s="74" t="s">
        <v>1380</v>
      </c>
      <c r="B1404" s="66" t="s">
        <v>62</v>
      </c>
      <c r="C1404" s="79">
        <f t="shared" si="86"/>
        <v>1866.2777500000002</v>
      </c>
      <c r="D1404" s="79">
        <f t="shared" si="85"/>
        <v>88.927549999999997</v>
      </c>
      <c r="E1404" s="76">
        <v>88.927549999999997</v>
      </c>
      <c r="F1404" s="22">
        <v>0</v>
      </c>
      <c r="G1404" s="90">
        <v>0</v>
      </c>
      <c r="H1404" s="22">
        <v>0</v>
      </c>
      <c r="I1404" s="81"/>
      <c r="J1404" s="200">
        <v>1955.2053000000001</v>
      </c>
    </row>
    <row r="1405" spans="1:10" s="23" customFormat="1" ht="18" customHeight="1" x14ac:dyDescent="0.25">
      <c r="A1405" s="74" t="s">
        <v>289</v>
      </c>
      <c r="B1405" s="66" t="s">
        <v>62</v>
      </c>
      <c r="C1405" s="79">
        <f t="shared" si="86"/>
        <v>4.1645000000000003</v>
      </c>
      <c r="D1405" s="79">
        <f t="shared" si="85"/>
        <v>0</v>
      </c>
      <c r="E1405" s="76">
        <v>0</v>
      </c>
      <c r="F1405" s="22">
        <v>0</v>
      </c>
      <c r="G1405" s="90">
        <v>0</v>
      </c>
      <c r="H1405" s="22">
        <v>0</v>
      </c>
      <c r="I1405" s="81"/>
      <c r="J1405" s="200">
        <v>4.1645000000000003</v>
      </c>
    </row>
    <row r="1406" spans="1:10" s="23" customFormat="1" ht="18" customHeight="1" x14ac:dyDescent="0.25">
      <c r="A1406" s="74" t="s">
        <v>1381</v>
      </c>
      <c r="B1406" s="66" t="s">
        <v>62</v>
      </c>
      <c r="C1406" s="79">
        <f t="shared" si="86"/>
        <v>2799.7821699999995</v>
      </c>
      <c r="D1406" s="79">
        <f t="shared" si="85"/>
        <v>167.11560999999998</v>
      </c>
      <c r="E1406" s="76">
        <v>167.11560999999998</v>
      </c>
      <c r="F1406" s="22">
        <v>0</v>
      </c>
      <c r="G1406" s="90">
        <v>0</v>
      </c>
      <c r="H1406" s="22">
        <v>0</v>
      </c>
      <c r="I1406" s="81">
        <f>3699.88+1706.64+2686.61+2751.32</f>
        <v>10844.45</v>
      </c>
      <c r="J1406" s="200">
        <f>2966.89778-I1406</f>
        <v>-7877.5522200000014</v>
      </c>
    </row>
    <row r="1407" spans="1:10" s="23" customFormat="1" ht="18" customHeight="1" x14ac:dyDescent="0.25">
      <c r="A1407" s="74" t="s">
        <v>1382</v>
      </c>
      <c r="B1407" s="66" t="s">
        <v>62</v>
      </c>
      <c r="C1407" s="79">
        <f t="shared" si="86"/>
        <v>139.303</v>
      </c>
      <c r="D1407" s="79">
        <f t="shared" si="85"/>
        <v>6.0891999999999999</v>
      </c>
      <c r="E1407" s="76">
        <v>6.0891999999999999</v>
      </c>
      <c r="F1407" s="22">
        <v>0</v>
      </c>
      <c r="G1407" s="90">
        <v>0</v>
      </c>
      <c r="H1407" s="22">
        <v>0</v>
      </c>
      <c r="I1407" s="81"/>
      <c r="J1407" s="200">
        <v>145.3922</v>
      </c>
    </row>
    <row r="1408" spans="1:10" s="23" customFormat="1" ht="18" customHeight="1" x14ac:dyDescent="0.25">
      <c r="A1408" s="74" t="s">
        <v>1383</v>
      </c>
      <c r="B1408" s="66" t="s">
        <v>62</v>
      </c>
      <c r="C1408" s="79">
        <f t="shared" si="86"/>
        <v>74.758829999999989</v>
      </c>
      <c r="D1408" s="79">
        <f t="shared" si="85"/>
        <v>5.61015</v>
      </c>
      <c r="E1408" s="76">
        <v>5.61015</v>
      </c>
      <c r="F1408" s="22">
        <v>0</v>
      </c>
      <c r="G1408" s="90">
        <v>0</v>
      </c>
      <c r="H1408" s="22">
        <v>0</v>
      </c>
      <c r="I1408" s="81"/>
      <c r="J1408" s="200">
        <v>80.368979999999993</v>
      </c>
    </row>
    <row r="1409" spans="1:10" s="23" customFormat="1" ht="18" customHeight="1" x14ac:dyDescent="0.25">
      <c r="A1409" s="74" t="s">
        <v>1384</v>
      </c>
      <c r="B1409" s="66" t="s">
        <v>62</v>
      </c>
      <c r="C1409" s="79">
        <f t="shared" si="86"/>
        <v>145.75361999999998</v>
      </c>
      <c r="D1409" s="79">
        <f t="shared" si="85"/>
        <v>5.9143500000000007</v>
      </c>
      <c r="E1409" s="76">
        <v>5.9143500000000007</v>
      </c>
      <c r="F1409" s="22">
        <v>0</v>
      </c>
      <c r="G1409" s="90">
        <v>0</v>
      </c>
      <c r="H1409" s="22">
        <v>0</v>
      </c>
      <c r="I1409" s="81"/>
      <c r="J1409" s="200">
        <v>151.66797</v>
      </c>
    </row>
    <row r="1410" spans="1:10" s="23" customFormat="1" ht="18" customHeight="1" x14ac:dyDescent="0.25">
      <c r="A1410" s="74" t="s">
        <v>1385</v>
      </c>
      <c r="B1410" s="66" t="s">
        <v>62</v>
      </c>
      <c r="C1410" s="79">
        <f t="shared" si="86"/>
        <v>141.07554999999999</v>
      </c>
      <c r="D1410" s="79">
        <f t="shared" ref="D1410:D1435" si="87">E1410</f>
        <v>7.0771999999999995</v>
      </c>
      <c r="E1410" s="76">
        <v>7.0771999999999995</v>
      </c>
      <c r="F1410" s="22">
        <v>0</v>
      </c>
      <c r="G1410" s="90">
        <v>0</v>
      </c>
      <c r="H1410" s="22">
        <v>0</v>
      </c>
      <c r="I1410" s="81"/>
      <c r="J1410" s="200">
        <v>148.15275</v>
      </c>
    </row>
    <row r="1411" spans="1:10" s="23" customFormat="1" ht="18" customHeight="1" x14ac:dyDescent="0.25">
      <c r="A1411" s="74" t="s">
        <v>1386</v>
      </c>
      <c r="B1411" s="66" t="s">
        <v>62</v>
      </c>
      <c r="C1411" s="79">
        <f t="shared" si="86"/>
        <v>1033.31854</v>
      </c>
      <c r="D1411" s="79">
        <f t="shared" si="87"/>
        <v>45.003089999999993</v>
      </c>
      <c r="E1411" s="76">
        <v>45.003089999999993</v>
      </c>
      <c r="F1411" s="22">
        <v>0</v>
      </c>
      <c r="G1411" s="90">
        <v>0</v>
      </c>
      <c r="H1411" s="22">
        <v>0</v>
      </c>
      <c r="I1411" s="81"/>
      <c r="J1411" s="200">
        <v>1078.3216299999999</v>
      </c>
    </row>
    <row r="1412" spans="1:10" s="23" customFormat="1" ht="18" customHeight="1" x14ac:dyDescent="0.25">
      <c r="A1412" s="74" t="s">
        <v>3815</v>
      </c>
      <c r="B1412" s="66" t="s">
        <v>62</v>
      </c>
      <c r="C1412" s="79">
        <f t="shared" si="86"/>
        <v>1137.49369</v>
      </c>
      <c r="D1412" s="79">
        <f t="shared" si="87"/>
        <v>55.061300000000003</v>
      </c>
      <c r="E1412" s="76">
        <v>55.061300000000003</v>
      </c>
      <c r="F1412" s="22">
        <v>0</v>
      </c>
      <c r="G1412" s="90">
        <v>0</v>
      </c>
      <c r="H1412" s="22">
        <v>0</v>
      </c>
      <c r="I1412" s="81"/>
      <c r="J1412" s="200">
        <v>1192.5549900000001</v>
      </c>
    </row>
    <row r="1413" spans="1:10" s="23" customFormat="1" ht="18" customHeight="1" x14ac:dyDescent="0.25">
      <c r="A1413" s="74" t="s">
        <v>1387</v>
      </c>
      <c r="B1413" s="66" t="s">
        <v>62</v>
      </c>
      <c r="C1413" s="79">
        <f t="shared" si="86"/>
        <v>1437.7011799999998</v>
      </c>
      <c r="D1413" s="79">
        <f t="shared" si="87"/>
        <v>72.83372</v>
      </c>
      <c r="E1413" s="76">
        <v>72.83372</v>
      </c>
      <c r="F1413" s="22">
        <v>0</v>
      </c>
      <c r="G1413" s="90">
        <v>0</v>
      </c>
      <c r="H1413" s="22">
        <v>0</v>
      </c>
      <c r="I1413" s="81"/>
      <c r="J1413" s="200">
        <v>1510.5348999999999</v>
      </c>
    </row>
    <row r="1414" spans="1:10" s="23" customFormat="1" ht="18" customHeight="1" x14ac:dyDescent="0.25">
      <c r="A1414" s="74" t="s">
        <v>3816</v>
      </c>
      <c r="B1414" s="66" t="s">
        <v>62</v>
      </c>
      <c r="C1414" s="79">
        <f t="shared" si="86"/>
        <v>1867.7513499999998</v>
      </c>
      <c r="D1414" s="79">
        <f t="shared" si="87"/>
        <v>93.331100000000006</v>
      </c>
      <c r="E1414" s="76">
        <v>93.331100000000006</v>
      </c>
      <c r="F1414" s="22">
        <v>0</v>
      </c>
      <c r="G1414" s="90">
        <v>0</v>
      </c>
      <c r="H1414" s="22">
        <v>0</v>
      </c>
      <c r="I1414" s="81">
        <v>1337.25</v>
      </c>
      <c r="J1414" s="200">
        <v>623.83244999999999</v>
      </c>
    </row>
    <row r="1415" spans="1:10" s="23" customFormat="1" ht="18" customHeight="1" x14ac:dyDescent="0.25">
      <c r="A1415" s="74" t="s">
        <v>1388</v>
      </c>
      <c r="B1415" s="66" t="s">
        <v>62</v>
      </c>
      <c r="C1415" s="79">
        <f t="shared" si="86"/>
        <v>1706.2983199999999</v>
      </c>
      <c r="D1415" s="79">
        <f t="shared" si="87"/>
        <v>94.371200000000002</v>
      </c>
      <c r="E1415" s="76">
        <v>94.371200000000002</v>
      </c>
      <c r="F1415" s="22">
        <v>0</v>
      </c>
      <c r="G1415" s="90">
        <v>0</v>
      </c>
      <c r="H1415" s="22">
        <v>0</v>
      </c>
      <c r="I1415" s="81"/>
      <c r="J1415" s="200">
        <v>1800.6695199999999</v>
      </c>
    </row>
    <row r="1416" spans="1:10" s="23" customFormat="1" ht="18" customHeight="1" x14ac:dyDescent="0.25">
      <c r="A1416" s="74" t="s">
        <v>3817</v>
      </c>
      <c r="B1416" s="66" t="s">
        <v>62</v>
      </c>
      <c r="C1416" s="79">
        <f t="shared" si="86"/>
        <v>2495.5399900000002</v>
      </c>
      <c r="D1416" s="79">
        <f t="shared" si="87"/>
        <v>122.04349999999999</v>
      </c>
      <c r="E1416" s="76">
        <v>122.04349999999999</v>
      </c>
      <c r="F1416" s="22">
        <v>0</v>
      </c>
      <c r="G1416" s="90">
        <v>0</v>
      </c>
      <c r="H1416" s="22">
        <v>0</v>
      </c>
      <c r="I1416" s="81"/>
      <c r="J1416" s="200">
        <v>2617.58349</v>
      </c>
    </row>
    <row r="1417" spans="1:10" s="23" customFormat="1" ht="18" customHeight="1" x14ac:dyDescent="0.25">
      <c r="A1417" s="74" t="s">
        <v>3818</v>
      </c>
      <c r="B1417" s="66" t="s">
        <v>62</v>
      </c>
      <c r="C1417" s="79">
        <f t="shared" si="86"/>
        <v>1492.8777300000002</v>
      </c>
      <c r="D1417" s="79">
        <f t="shared" si="87"/>
        <v>111.51855999999999</v>
      </c>
      <c r="E1417" s="76">
        <v>111.51855999999999</v>
      </c>
      <c r="F1417" s="22">
        <v>0</v>
      </c>
      <c r="G1417" s="90">
        <v>0</v>
      </c>
      <c r="H1417" s="22">
        <v>0</v>
      </c>
      <c r="I1417" s="81"/>
      <c r="J1417" s="200">
        <v>1604.3962900000001</v>
      </c>
    </row>
    <row r="1418" spans="1:10" s="23" customFormat="1" ht="18" customHeight="1" x14ac:dyDescent="0.25">
      <c r="A1418" s="74" t="s">
        <v>3819</v>
      </c>
      <c r="B1418" s="66" t="s">
        <v>62</v>
      </c>
      <c r="C1418" s="79">
        <f t="shared" si="86"/>
        <v>1476.04573</v>
      </c>
      <c r="D1418" s="79">
        <f t="shared" si="87"/>
        <v>68.706100000000006</v>
      </c>
      <c r="E1418" s="76">
        <v>68.706100000000006</v>
      </c>
      <c r="F1418" s="22">
        <v>0</v>
      </c>
      <c r="G1418" s="90">
        <v>0</v>
      </c>
      <c r="H1418" s="22">
        <v>0</v>
      </c>
      <c r="I1418" s="81"/>
      <c r="J1418" s="200">
        <v>1544.7518300000002</v>
      </c>
    </row>
    <row r="1419" spans="1:10" s="23" customFormat="1" ht="18" customHeight="1" x14ac:dyDescent="0.25">
      <c r="A1419" s="74" t="s">
        <v>3820</v>
      </c>
      <c r="B1419" s="66" t="s">
        <v>62</v>
      </c>
      <c r="C1419" s="79">
        <f t="shared" si="86"/>
        <v>1710.4309799999999</v>
      </c>
      <c r="D1419" s="79">
        <f t="shared" si="87"/>
        <v>81.9392</v>
      </c>
      <c r="E1419" s="76">
        <v>81.9392</v>
      </c>
      <c r="F1419" s="22">
        <v>0</v>
      </c>
      <c r="G1419" s="90">
        <v>0</v>
      </c>
      <c r="H1419" s="22">
        <v>0</v>
      </c>
      <c r="I1419" s="81"/>
      <c r="J1419" s="200">
        <v>1792.3701799999999</v>
      </c>
    </row>
    <row r="1420" spans="1:10" s="23" customFormat="1" ht="18" customHeight="1" x14ac:dyDescent="0.25">
      <c r="A1420" s="74" t="s">
        <v>1389</v>
      </c>
      <c r="B1420" s="66" t="s">
        <v>62</v>
      </c>
      <c r="C1420" s="79">
        <f t="shared" si="86"/>
        <v>937.02184999999997</v>
      </c>
      <c r="D1420" s="79">
        <f t="shared" si="87"/>
        <v>49.38935</v>
      </c>
      <c r="E1420" s="76">
        <v>49.38935</v>
      </c>
      <c r="F1420" s="22">
        <v>0</v>
      </c>
      <c r="G1420" s="90">
        <v>0</v>
      </c>
      <c r="H1420" s="22">
        <v>0</v>
      </c>
      <c r="I1420" s="81"/>
      <c r="J1420" s="200">
        <v>986.41120000000001</v>
      </c>
    </row>
    <row r="1421" spans="1:10" s="23" customFormat="1" ht="18" customHeight="1" x14ac:dyDescent="0.25">
      <c r="A1421" s="74" t="s">
        <v>1390</v>
      </c>
      <c r="B1421" s="66" t="s">
        <v>62</v>
      </c>
      <c r="C1421" s="79">
        <f t="shared" si="86"/>
        <v>1527.54178</v>
      </c>
      <c r="D1421" s="79">
        <f t="shared" si="87"/>
        <v>76.334649999999996</v>
      </c>
      <c r="E1421" s="76">
        <v>76.334649999999996</v>
      </c>
      <c r="F1421" s="22">
        <v>0</v>
      </c>
      <c r="G1421" s="90">
        <v>0</v>
      </c>
      <c r="H1421" s="22">
        <v>0</v>
      </c>
      <c r="I1421" s="81"/>
      <c r="J1421" s="200">
        <v>1603.87643</v>
      </c>
    </row>
    <row r="1422" spans="1:10" s="23" customFormat="1" ht="18" customHeight="1" x14ac:dyDescent="0.25">
      <c r="A1422" s="74" t="s">
        <v>1391</v>
      </c>
      <c r="B1422" s="66" t="s">
        <v>62</v>
      </c>
      <c r="C1422" s="79">
        <f t="shared" si="86"/>
        <v>639.33215000000007</v>
      </c>
      <c r="D1422" s="79">
        <f t="shared" si="87"/>
        <v>38.701250000000002</v>
      </c>
      <c r="E1422" s="76">
        <v>38.701250000000002</v>
      </c>
      <c r="F1422" s="22">
        <v>0</v>
      </c>
      <c r="G1422" s="90">
        <v>0</v>
      </c>
      <c r="H1422" s="22">
        <v>0</v>
      </c>
      <c r="I1422" s="81"/>
      <c r="J1422" s="200">
        <v>678.03340000000003</v>
      </c>
    </row>
    <row r="1423" spans="1:10" s="23" customFormat="1" ht="18" customHeight="1" x14ac:dyDescent="0.25">
      <c r="A1423" s="74" t="s">
        <v>1392</v>
      </c>
      <c r="B1423" s="66" t="s">
        <v>62</v>
      </c>
      <c r="C1423" s="79">
        <f t="shared" si="86"/>
        <v>454.79406000000006</v>
      </c>
      <c r="D1423" s="79">
        <f t="shared" si="87"/>
        <v>28.15765</v>
      </c>
      <c r="E1423" s="76">
        <v>28.15765</v>
      </c>
      <c r="F1423" s="22">
        <v>0</v>
      </c>
      <c r="G1423" s="90">
        <v>0</v>
      </c>
      <c r="H1423" s="22">
        <v>0</v>
      </c>
      <c r="I1423" s="81"/>
      <c r="J1423" s="200">
        <v>482.95171000000005</v>
      </c>
    </row>
    <row r="1424" spans="1:10" s="23" customFormat="1" ht="18" customHeight="1" x14ac:dyDescent="0.25">
      <c r="A1424" s="74" t="s">
        <v>1393</v>
      </c>
      <c r="B1424" s="66" t="s">
        <v>62</v>
      </c>
      <c r="C1424" s="79">
        <f t="shared" si="86"/>
        <v>132.52746999999999</v>
      </c>
      <c r="D1424" s="79">
        <f t="shared" si="87"/>
        <v>7.6502499999999998</v>
      </c>
      <c r="E1424" s="76">
        <v>7.6502499999999998</v>
      </c>
      <c r="F1424" s="22">
        <v>0</v>
      </c>
      <c r="G1424" s="90">
        <v>0</v>
      </c>
      <c r="H1424" s="22">
        <v>0</v>
      </c>
      <c r="I1424" s="81"/>
      <c r="J1424" s="200">
        <v>140.17771999999999</v>
      </c>
    </row>
    <row r="1425" spans="1:10" s="23" customFormat="1" ht="18" customHeight="1" x14ac:dyDescent="0.25">
      <c r="A1425" s="74" t="s">
        <v>1394</v>
      </c>
      <c r="B1425" s="66" t="s">
        <v>62</v>
      </c>
      <c r="C1425" s="79">
        <f t="shared" si="86"/>
        <v>169.74215000000001</v>
      </c>
      <c r="D1425" s="79">
        <f t="shared" si="87"/>
        <v>13.7431</v>
      </c>
      <c r="E1425" s="76">
        <v>13.7431</v>
      </c>
      <c r="F1425" s="22">
        <v>0</v>
      </c>
      <c r="G1425" s="90">
        <v>0</v>
      </c>
      <c r="H1425" s="22">
        <v>0</v>
      </c>
      <c r="I1425" s="81"/>
      <c r="J1425" s="200">
        <v>183.48525000000001</v>
      </c>
    </row>
    <row r="1426" spans="1:10" s="23" customFormat="1" ht="18" customHeight="1" x14ac:dyDescent="0.25">
      <c r="A1426" s="74" t="s">
        <v>1395</v>
      </c>
      <c r="B1426" s="66" t="s">
        <v>62</v>
      </c>
      <c r="C1426" s="79">
        <f t="shared" si="86"/>
        <v>157.53235000000001</v>
      </c>
      <c r="D1426" s="79">
        <f t="shared" si="87"/>
        <v>6.5481000000000007</v>
      </c>
      <c r="E1426" s="76">
        <v>6.5481000000000007</v>
      </c>
      <c r="F1426" s="22">
        <v>0</v>
      </c>
      <c r="G1426" s="90">
        <v>0</v>
      </c>
      <c r="H1426" s="22">
        <v>0</v>
      </c>
      <c r="I1426" s="81">
        <v>301.49</v>
      </c>
      <c r="J1426" s="200">
        <f>164.08045-I1426</f>
        <v>-137.40955</v>
      </c>
    </row>
    <row r="1427" spans="1:10" s="23" customFormat="1" ht="18" customHeight="1" x14ac:dyDescent="0.25">
      <c r="A1427" s="74" t="s">
        <v>1396</v>
      </c>
      <c r="B1427" s="66" t="s">
        <v>62</v>
      </c>
      <c r="C1427" s="79">
        <f t="shared" si="86"/>
        <v>133.66824</v>
      </c>
      <c r="D1427" s="79">
        <f t="shared" si="87"/>
        <v>6.4604499999999998</v>
      </c>
      <c r="E1427" s="76">
        <v>6.4604499999999998</v>
      </c>
      <c r="F1427" s="22">
        <v>0</v>
      </c>
      <c r="G1427" s="90">
        <v>0</v>
      </c>
      <c r="H1427" s="22">
        <v>0</v>
      </c>
      <c r="I1427" s="81"/>
      <c r="J1427" s="200">
        <v>140.12869000000001</v>
      </c>
    </row>
    <row r="1428" spans="1:10" s="23" customFormat="1" ht="18" customHeight="1" x14ac:dyDescent="0.25">
      <c r="A1428" s="74" t="s">
        <v>1397</v>
      </c>
      <c r="B1428" s="66" t="s">
        <v>62</v>
      </c>
      <c r="C1428" s="79">
        <f t="shared" si="86"/>
        <v>888.05709999999999</v>
      </c>
      <c r="D1428" s="79">
        <f t="shared" si="87"/>
        <v>39.697600000000001</v>
      </c>
      <c r="E1428" s="76">
        <v>39.697600000000001</v>
      </c>
      <c r="F1428" s="22">
        <v>0</v>
      </c>
      <c r="G1428" s="90">
        <v>0</v>
      </c>
      <c r="H1428" s="22">
        <v>0</v>
      </c>
      <c r="I1428" s="81"/>
      <c r="J1428" s="200">
        <v>927.75469999999996</v>
      </c>
    </row>
    <row r="1429" spans="1:10" s="23" customFormat="1" ht="18" customHeight="1" x14ac:dyDescent="0.25">
      <c r="A1429" s="74" t="s">
        <v>1398</v>
      </c>
      <c r="B1429" s="66" t="s">
        <v>62</v>
      </c>
      <c r="C1429" s="79">
        <f t="shared" si="86"/>
        <v>527.83469000000002</v>
      </c>
      <c r="D1429" s="79">
        <f t="shared" si="87"/>
        <v>21.483400000000003</v>
      </c>
      <c r="E1429" s="76">
        <v>21.483400000000003</v>
      </c>
      <c r="F1429" s="22">
        <v>0</v>
      </c>
      <c r="G1429" s="90">
        <v>0</v>
      </c>
      <c r="H1429" s="22">
        <v>0</v>
      </c>
      <c r="I1429" s="81"/>
      <c r="J1429" s="200">
        <v>549.31808999999998</v>
      </c>
    </row>
    <row r="1430" spans="1:10" s="23" customFormat="1" ht="18" customHeight="1" x14ac:dyDescent="0.25">
      <c r="A1430" s="74" t="s">
        <v>1399</v>
      </c>
      <c r="B1430" s="66" t="s">
        <v>62</v>
      </c>
      <c r="C1430" s="79">
        <f t="shared" si="86"/>
        <v>85.663299999999992</v>
      </c>
      <c r="D1430" s="79">
        <f t="shared" si="87"/>
        <v>23.612349999999999</v>
      </c>
      <c r="E1430" s="76">
        <v>23.612349999999999</v>
      </c>
      <c r="F1430" s="22">
        <v>0</v>
      </c>
      <c r="G1430" s="90">
        <v>0</v>
      </c>
      <c r="H1430" s="22">
        <v>0</v>
      </c>
      <c r="I1430" s="81"/>
      <c r="J1430" s="200">
        <v>109.27565</v>
      </c>
    </row>
    <row r="1431" spans="1:10" s="23" customFormat="1" ht="18" customHeight="1" x14ac:dyDescent="0.25">
      <c r="A1431" s="74" t="s">
        <v>1400</v>
      </c>
      <c r="B1431" s="66" t="s">
        <v>62</v>
      </c>
      <c r="C1431" s="79">
        <f t="shared" si="86"/>
        <v>121.71839999999999</v>
      </c>
      <c r="D1431" s="79">
        <f t="shared" si="87"/>
        <v>8.0375499999999995</v>
      </c>
      <c r="E1431" s="76">
        <v>8.0375499999999995</v>
      </c>
      <c r="F1431" s="22">
        <v>0</v>
      </c>
      <c r="G1431" s="90">
        <v>0</v>
      </c>
      <c r="H1431" s="22">
        <v>0</v>
      </c>
      <c r="I1431" s="81"/>
      <c r="J1431" s="200">
        <v>129.75594999999998</v>
      </c>
    </row>
    <row r="1432" spans="1:10" s="23" customFormat="1" ht="18" customHeight="1" x14ac:dyDescent="0.25">
      <c r="A1432" s="74" t="s">
        <v>1401</v>
      </c>
      <c r="B1432" s="66" t="s">
        <v>62</v>
      </c>
      <c r="C1432" s="79">
        <f t="shared" si="86"/>
        <v>461.25899999999996</v>
      </c>
      <c r="D1432" s="79">
        <f t="shared" si="87"/>
        <v>22.10455</v>
      </c>
      <c r="E1432" s="76">
        <v>22.10455</v>
      </c>
      <c r="F1432" s="22">
        <v>0</v>
      </c>
      <c r="G1432" s="90">
        <v>0</v>
      </c>
      <c r="H1432" s="22">
        <v>0</v>
      </c>
      <c r="I1432" s="81"/>
      <c r="J1432" s="200">
        <v>483.36354999999998</v>
      </c>
    </row>
    <row r="1433" spans="1:10" s="23" customFormat="1" ht="18" customHeight="1" x14ac:dyDescent="0.25">
      <c r="A1433" s="74" t="s">
        <v>1402</v>
      </c>
      <c r="B1433" s="66" t="s">
        <v>62</v>
      </c>
      <c r="C1433" s="79">
        <f t="shared" si="86"/>
        <v>425.08530999999994</v>
      </c>
      <c r="D1433" s="79">
        <f t="shared" si="87"/>
        <v>22.531599999999997</v>
      </c>
      <c r="E1433" s="76">
        <v>22.531599999999997</v>
      </c>
      <c r="F1433" s="22">
        <v>0</v>
      </c>
      <c r="G1433" s="90">
        <v>0</v>
      </c>
      <c r="H1433" s="22">
        <v>0</v>
      </c>
      <c r="I1433" s="81"/>
      <c r="J1433" s="200">
        <v>447.61690999999996</v>
      </c>
    </row>
    <row r="1434" spans="1:10" s="23" customFormat="1" ht="18" customHeight="1" x14ac:dyDescent="0.25">
      <c r="A1434" s="74" t="s">
        <v>3821</v>
      </c>
      <c r="B1434" s="66" t="s">
        <v>62</v>
      </c>
      <c r="C1434" s="79">
        <f t="shared" si="86"/>
        <v>196.62813</v>
      </c>
      <c r="D1434" s="79">
        <f t="shared" si="87"/>
        <v>23.634259999999998</v>
      </c>
      <c r="E1434" s="76">
        <v>23.634259999999998</v>
      </c>
      <c r="F1434" s="22">
        <v>0</v>
      </c>
      <c r="G1434" s="90">
        <v>0</v>
      </c>
      <c r="H1434" s="22">
        <v>0</v>
      </c>
      <c r="I1434" s="81"/>
      <c r="J1434" s="200">
        <v>220.26239000000001</v>
      </c>
    </row>
    <row r="1435" spans="1:10" s="23" customFormat="1" ht="18" customHeight="1" x14ac:dyDescent="0.25">
      <c r="A1435" s="74" t="s">
        <v>1403</v>
      </c>
      <c r="B1435" s="66" t="s">
        <v>62</v>
      </c>
      <c r="C1435" s="79">
        <f t="shared" si="86"/>
        <v>445.57695000000001</v>
      </c>
      <c r="D1435" s="79">
        <f t="shared" si="87"/>
        <v>19.052799999999998</v>
      </c>
      <c r="E1435" s="76">
        <v>19.052799999999998</v>
      </c>
      <c r="F1435" s="22">
        <v>0</v>
      </c>
      <c r="G1435" s="90">
        <v>0</v>
      </c>
      <c r="H1435" s="22">
        <v>0</v>
      </c>
      <c r="I1435" s="81"/>
      <c r="J1435" s="200">
        <v>464.62975</v>
      </c>
    </row>
    <row r="1436" spans="1:10" s="23" customFormat="1" ht="18" customHeight="1" x14ac:dyDescent="0.25">
      <c r="A1436" s="74" t="s">
        <v>1404</v>
      </c>
      <c r="B1436" s="66" t="s">
        <v>62</v>
      </c>
      <c r="C1436" s="79">
        <f t="shared" si="86"/>
        <v>252.85090000000002</v>
      </c>
      <c r="D1436" s="80">
        <v>0</v>
      </c>
      <c r="E1436" s="76">
        <v>9.8620999999999999</v>
      </c>
      <c r="F1436" s="22">
        <v>0</v>
      </c>
      <c r="G1436" s="90">
        <v>0</v>
      </c>
      <c r="H1436" s="22">
        <v>0</v>
      </c>
      <c r="I1436" s="81"/>
      <c r="J1436" s="200">
        <v>262.71300000000002</v>
      </c>
    </row>
    <row r="1437" spans="1:10" s="23" customFormat="1" ht="18" customHeight="1" x14ac:dyDescent="0.25">
      <c r="A1437" s="74" t="s">
        <v>3822</v>
      </c>
      <c r="B1437" s="66" t="s">
        <v>62</v>
      </c>
      <c r="C1437" s="79">
        <f t="shared" si="86"/>
        <v>1399.0949600000001</v>
      </c>
      <c r="D1437" s="79">
        <f t="shared" ref="D1437:D1466" si="88">E1437</f>
        <v>69.820449999999994</v>
      </c>
      <c r="E1437" s="76">
        <v>69.820449999999994</v>
      </c>
      <c r="F1437" s="22">
        <v>0</v>
      </c>
      <c r="G1437" s="90">
        <v>0</v>
      </c>
      <c r="H1437" s="22">
        <v>0</v>
      </c>
      <c r="I1437" s="81"/>
      <c r="J1437" s="200">
        <v>1468.9154100000001</v>
      </c>
    </row>
    <row r="1438" spans="1:10" s="23" customFormat="1" ht="18" customHeight="1" x14ac:dyDescent="0.25">
      <c r="A1438" s="74" t="s">
        <v>1405</v>
      </c>
      <c r="B1438" s="66" t="s">
        <v>62</v>
      </c>
      <c r="C1438" s="79">
        <f t="shared" si="86"/>
        <v>705.50524000000007</v>
      </c>
      <c r="D1438" s="79">
        <f t="shared" si="88"/>
        <v>33.884550000000004</v>
      </c>
      <c r="E1438" s="76">
        <v>33.884550000000004</v>
      </c>
      <c r="F1438" s="22">
        <v>0</v>
      </c>
      <c r="G1438" s="90">
        <v>0</v>
      </c>
      <c r="H1438" s="22">
        <v>0</v>
      </c>
      <c r="I1438" s="81"/>
      <c r="J1438" s="200">
        <v>739.38979000000006</v>
      </c>
    </row>
    <row r="1439" spans="1:10" s="23" customFormat="1" ht="18" customHeight="1" x14ac:dyDescent="0.25">
      <c r="A1439" s="74" t="s">
        <v>1406</v>
      </c>
      <c r="B1439" s="66" t="s">
        <v>62</v>
      </c>
      <c r="C1439" s="79">
        <f t="shared" si="86"/>
        <v>603.22640000000001</v>
      </c>
      <c r="D1439" s="79">
        <f t="shared" si="88"/>
        <v>25.661150000000003</v>
      </c>
      <c r="E1439" s="76">
        <v>25.661150000000003</v>
      </c>
      <c r="F1439" s="22">
        <v>0</v>
      </c>
      <c r="G1439" s="90">
        <v>0</v>
      </c>
      <c r="H1439" s="22">
        <v>0</v>
      </c>
      <c r="I1439" s="81"/>
      <c r="J1439" s="200">
        <v>628.88755000000003</v>
      </c>
    </row>
    <row r="1440" spans="1:10" s="23" customFormat="1" ht="18" customHeight="1" x14ac:dyDescent="0.25">
      <c r="A1440" s="74" t="s">
        <v>1407</v>
      </c>
      <c r="B1440" s="66" t="s">
        <v>62</v>
      </c>
      <c r="C1440" s="79">
        <f t="shared" si="86"/>
        <v>564.37599999999998</v>
      </c>
      <c r="D1440" s="79">
        <f t="shared" si="88"/>
        <v>31.978549999999998</v>
      </c>
      <c r="E1440" s="76">
        <v>31.978549999999998</v>
      </c>
      <c r="F1440" s="22">
        <v>0</v>
      </c>
      <c r="G1440" s="90">
        <v>0</v>
      </c>
      <c r="H1440" s="22">
        <v>0</v>
      </c>
      <c r="I1440" s="81"/>
      <c r="J1440" s="200">
        <v>596.35455000000002</v>
      </c>
    </row>
    <row r="1441" spans="1:10" s="23" customFormat="1" ht="18" customHeight="1" x14ac:dyDescent="0.25">
      <c r="A1441" s="74" t="s">
        <v>1408</v>
      </c>
      <c r="B1441" s="66" t="s">
        <v>62</v>
      </c>
      <c r="C1441" s="79">
        <f t="shared" si="86"/>
        <v>534.71100000000001</v>
      </c>
      <c r="D1441" s="79">
        <f t="shared" si="88"/>
        <v>32.201000000000001</v>
      </c>
      <c r="E1441" s="76">
        <v>32.201000000000001</v>
      </c>
      <c r="F1441" s="22">
        <v>0</v>
      </c>
      <c r="G1441" s="90">
        <v>0</v>
      </c>
      <c r="H1441" s="22">
        <v>0</v>
      </c>
      <c r="I1441" s="81">
        <v>343.18</v>
      </c>
      <c r="J1441" s="200">
        <f>566.912-I1441</f>
        <v>223.73200000000003</v>
      </c>
    </row>
    <row r="1442" spans="1:10" s="23" customFormat="1" ht="18" customHeight="1" x14ac:dyDescent="0.25">
      <c r="A1442" s="74" t="s">
        <v>1409</v>
      </c>
      <c r="B1442" s="66" t="s">
        <v>62</v>
      </c>
      <c r="C1442" s="79">
        <f t="shared" si="86"/>
        <v>202.55430000000001</v>
      </c>
      <c r="D1442" s="79">
        <f t="shared" si="88"/>
        <v>13.878299999999999</v>
      </c>
      <c r="E1442" s="76">
        <v>13.878299999999999</v>
      </c>
      <c r="F1442" s="22">
        <v>0</v>
      </c>
      <c r="G1442" s="90">
        <v>0</v>
      </c>
      <c r="H1442" s="22">
        <v>0</v>
      </c>
      <c r="I1442" s="81"/>
      <c r="J1442" s="200">
        <v>216.43260000000001</v>
      </c>
    </row>
    <row r="1443" spans="1:10" s="23" customFormat="1" ht="18" customHeight="1" x14ac:dyDescent="0.25">
      <c r="A1443" s="74" t="s">
        <v>1410</v>
      </c>
      <c r="B1443" s="66" t="s">
        <v>62</v>
      </c>
      <c r="C1443" s="79">
        <f t="shared" si="86"/>
        <v>248.40434999999999</v>
      </c>
      <c r="D1443" s="79">
        <f t="shared" si="88"/>
        <v>14.819850000000001</v>
      </c>
      <c r="E1443" s="76">
        <v>14.819850000000001</v>
      </c>
      <c r="F1443" s="22">
        <v>0</v>
      </c>
      <c r="G1443" s="90">
        <v>0</v>
      </c>
      <c r="H1443" s="22">
        <v>0</v>
      </c>
      <c r="I1443" s="81">
        <v>600.04999999999995</v>
      </c>
      <c r="J1443" s="200">
        <f>263.2242-I1443</f>
        <v>-336.82579999999996</v>
      </c>
    </row>
    <row r="1444" spans="1:10" s="23" customFormat="1" ht="18" customHeight="1" x14ac:dyDescent="0.25">
      <c r="A1444" s="74" t="s">
        <v>1411</v>
      </c>
      <c r="B1444" s="66" t="s">
        <v>62</v>
      </c>
      <c r="C1444" s="79">
        <f t="shared" si="86"/>
        <v>547.37509999999997</v>
      </c>
      <c r="D1444" s="79">
        <f t="shared" si="88"/>
        <v>25.918099999999999</v>
      </c>
      <c r="E1444" s="76">
        <v>25.918099999999999</v>
      </c>
      <c r="F1444" s="22">
        <v>0</v>
      </c>
      <c r="G1444" s="90">
        <v>0</v>
      </c>
      <c r="H1444" s="22">
        <v>0</v>
      </c>
      <c r="I1444" s="81"/>
      <c r="J1444" s="200">
        <v>573.29319999999996</v>
      </c>
    </row>
    <row r="1445" spans="1:10" s="23" customFormat="1" ht="18" customHeight="1" x14ac:dyDescent="0.25">
      <c r="A1445" s="74" t="s">
        <v>1412</v>
      </c>
      <c r="B1445" s="66" t="s">
        <v>62</v>
      </c>
      <c r="C1445" s="79">
        <f t="shared" si="86"/>
        <v>178.58620000000002</v>
      </c>
      <c r="D1445" s="79">
        <f t="shared" si="88"/>
        <v>6.0157499999999997</v>
      </c>
      <c r="E1445" s="76">
        <v>6.0157499999999997</v>
      </c>
      <c r="F1445" s="22">
        <v>0</v>
      </c>
      <c r="G1445" s="90">
        <v>0</v>
      </c>
      <c r="H1445" s="22">
        <v>0</v>
      </c>
      <c r="I1445" s="81"/>
      <c r="J1445" s="200">
        <v>184.60195000000002</v>
      </c>
    </row>
    <row r="1446" spans="1:10" s="23" customFormat="1" ht="18" customHeight="1" x14ac:dyDescent="0.25">
      <c r="A1446" s="74" t="s">
        <v>1413</v>
      </c>
      <c r="B1446" s="66" t="s">
        <v>62</v>
      </c>
      <c r="C1446" s="79">
        <f t="shared" si="86"/>
        <v>137.72194000000002</v>
      </c>
      <c r="D1446" s="79">
        <f t="shared" si="88"/>
        <v>1.64432</v>
      </c>
      <c r="E1446" s="76">
        <v>1.64432</v>
      </c>
      <c r="F1446" s="22">
        <v>0</v>
      </c>
      <c r="G1446" s="90">
        <v>0</v>
      </c>
      <c r="H1446" s="22">
        <v>0</v>
      </c>
      <c r="I1446" s="81"/>
      <c r="J1446" s="200">
        <v>139.36626000000001</v>
      </c>
    </row>
    <row r="1447" spans="1:10" s="23" customFormat="1" ht="18" customHeight="1" x14ac:dyDescent="0.25">
      <c r="A1447" s="74" t="s">
        <v>1414</v>
      </c>
      <c r="B1447" s="66" t="s">
        <v>62</v>
      </c>
      <c r="C1447" s="79">
        <f t="shared" si="86"/>
        <v>506.25900000000001</v>
      </c>
      <c r="D1447" s="79">
        <f t="shared" si="88"/>
        <v>22.7057</v>
      </c>
      <c r="E1447" s="76">
        <v>22.7057</v>
      </c>
      <c r="F1447" s="22">
        <v>0</v>
      </c>
      <c r="G1447" s="90">
        <v>0</v>
      </c>
      <c r="H1447" s="22">
        <v>0</v>
      </c>
      <c r="I1447" s="81"/>
      <c r="J1447" s="200">
        <v>528.96469999999999</v>
      </c>
    </row>
    <row r="1448" spans="1:10" s="23" customFormat="1" ht="18" customHeight="1" x14ac:dyDescent="0.25">
      <c r="A1448" s="74" t="s">
        <v>1415</v>
      </c>
      <c r="B1448" s="66" t="s">
        <v>62</v>
      </c>
      <c r="C1448" s="79">
        <f t="shared" si="86"/>
        <v>294.16226</v>
      </c>
      <c r="D1448" s="79">
        <f t="shared" si="88"/>
        <v>18.41039</v>
      </c>
      <c r="E1448" s="76">
        <v>18.41039</v>
      </c>
      <c r="F1448" s="22">
        <v>0</v>
      </c>
      <c r="G1448" s="90">
        <v>0</v>
      </c>
      <c r="H1448" s="22">
        <v>0</v>
      </c>
      <c r="I1448" s="81"/>
      <c r="J1448" s="200">
        <v>312.57265000000001</v>
      </c>
    </row>
    <row r="1449" spans="1:10" s="23" customFormat="1" ht="18" customHeight="1" x14ac:dyDescent="0.25">
      <c r="A1449" s="74" t="s">
        <v>1416</v>
      </c>
      <c r="B1449" s="66" t="s">
        <v>62</v>
      </c>
      <c r="C1449" s="79">
        <f t="shared" si="86"/>
        <v>514.15437999999995</v>
      </c>
      <c r="D1449" s="79">
        <f t="shared" si="88"/>
        <v>31.560500000000001</v>
      </c>
      <c r="E1449" s="76">
        <v>31.560500000000001</v>
      </c>
      <c r="F1449" s="22">
        <v>0</v>
      </c>
      <c r="G1449" s="90">
        <v>0</v>
      </c>
      <c r="H1449" s="22">
        <v>0</v>
      </c>
      <c r="I1449" s="81"/>
      <c r="J1449" s="200">
        <v>545.71487999999999</v>
      </c>
    </row>
    <row r="1450" spans="1:10" s="23" customFormat="1" ht="18" customHeight="1" x14ac:dyDescent="0.25">
      <c r="A1450" s="74" t="s">
        <v>3439</v>
      </c>
      <c r="B1450" s="66" t="s">
        <v>62</v>
      </c>
      <c r="C1450" s="79">
        <f t="shared" si="86"/>
        <v>485.48789999999997</v>
      </c>
      <c r="D1450" s="79">
        <f t="shared" si="88"/>
        <v>28.915650000000003</v>
      </c>
      <c r="E1450" s="76">
        <v>28.915650000000003</v>
      </c>
      <c r="F1450" s="22">
        <v>0</v>
      </c>
      <c r="G1450" s="90">
        <v>0</v>
      </c>
      <c r="H1450" s="22">
        <v>0</v>
      </c>
      <c r="I1450" s="81"/>
      <c r="J1450" s="200">
        <v>514.40355</v>
      </c>
    </row>
    <row r="1451" spans="1:10" s="23" customFormat="1" ht="18" customHeight="1" x14ac:dyDescent="0.25">
      <c r="A1451" s="74" t="s">
        <v>1417</v>
      </c>
      <c r="B1451" s="66" t="s">
        <v>62</v>
      </c>
      <c r="C1451" s="79">
        <f t="shared" si="86"/>
        <v>450.21449999999999</v>
      </c>
      <c r="D1451" s="79">
        <f t="shared" si="88"/>
        <v>37.852599999999995</v>
      </c>
      <c r="E1451" s="76">
        <v>37.852599999999995</v>
      </c>
      <c r="F1451" s="22">
        <v>0</v>
      </c>
      <c r="G1451" s="90">
        <v>0</v>
      </c>
      <c r="H1451" s="22">
        <v>0</v>
      </c>
      <c r="I1451" s="81"/>
      <c r="J1451" s="200">
        <v>488.06709999999998</v>
      </c>
    </row>
    <row r="1452" spans="1:10" s="23" customFormat="1" ht="18" customHeight="1" x14ac:dyDescent="0.25">
      <c r="A1452" s="74" t="s">
        <v>1418</v>
      </c>
      <c r="B1452" s="66" t="s">
        <v>62</v>
      </c>
      <c r="C1452" s="79">
        <f t="shared" si="86"/>
        <v>597.43739999999991</v>
      </c>
      <c r="D1452" s="79">
        <f t="shared" si="88"/>
        <v>34.40305</v>
      </c>
      <c r="E1452" s="76">
        <v>34.40305</v>
      </c>
      <c r="F1452" s="22">
        <v>0</v>
      </c>
      <c r="G1452" s="90">
        <v>0</v>
      </c>
      <c r="H1452" s="22">
        <v>0</v>
      </c>
      <c r="I1452" s="81"/>
      <c r="J1452" s="200">
        <v>631.84044999999992</v>
      </c>
    </row>
    <row r="1453" spans="1:10" s="23" customFormat="1" ht="18" customHeight="1" x14ac:dyDescent="0.25">
      <c r="A1453" s="74" t="s">
        <v>1419</v>
      </c>
      <c r="B1453" s="66" t="s">
        <v>62</v>
      </c>
      <c r="C1453" s="79">
        <f t="shared" si="86"/>
        <v>477.73604999999998</v>
      </c>
      <c r="D1453" s="79">
        <f t="shared" si="88"/>
        <v>49.344550000000005</v>
      </c>
      <c r="E1453" s="76">
        <v>49.344550000000005</v>
      </c>
      <c r="F1453" s="22">
        <v>0</v>
      </c>
      <c r="G1453" s="90">
        <v>0</v>
      </c>
      <c r="H1453" s="22">
        <v>0</v>
      </c>
      <c r="I1453" s="81"/>
      <c r="J1453" s="200">
        <v>527.0806</v>
      </c>
    </row>
    <row r="1454" spans="1:10" s="23" customFormat="1" ht="18" customHeight="1" x14ac:dyDescent="0.25">
      <c r="A1454" s="74" t="s">
        <v>1420</v>
      </c>
      <c r="B1454" s="66" t="s">
        <v>62</v>
      </c>
      <c r="C1454" s="79">
        <f t="shared" si="86"/>
        <v>505.60915999999997</v>
      </c>
      <c r="D1454" s="79">
        <f t="shared" si="88"/>
        <v>25.463249999999999</v>
      </c>
      <c r="E1454" s="76">
        <v>25.463249999999999</v>
      </c>
      <c r="F1454" s="22">
        <v>0</v>
      </c>
      <c r="G1454" s="90">
        <v>0</v>
      </c>
      <c r="H1454" s="22">
        <v>0</v>
      </c>
      <c r="I1454" s="81"/>
      <c r="J1454" s="200">
        <v>531.07240999999999</v>
      </c>
    </row>
    <row r="1455" spans="1:10" s="23" customFormat="1" ht="18" customHeight="1" x14ac:dyDescent="0.25">
      <c r="A1455" s="74" t="s">
        <v>1421</v>
      </c>
      <c r="B1455" s="66" t="s">
        <v>62</v>
      </c>
      <c r="C1455" s="79">
        <f t="shared" si="86"/>
        <v>468.23194999999998</v>
      </c>
      <c r="D1455" s="79">
        <f t="shared" si="88"/>
        <v>28.3461</v>
      </c>
      <c r="E1455" s="76">
        <v>28.3461</v>
      </c>
      <c r="F1455" s="22">
        <v>0</v>
      </c>
      <c r="G1455" s="90">
        <v>0</v>
      </c>
      <c r="H1455" s="22">
        <v>0</v>
      </c>
      <c r="I1455" s="81"/>
      <c r="J1455" s="200">
        <v>496.57804999999996</v>
      </c>
    </row>
    <row r="1456" spans="1:10" s="23" customFormat="1" ht="18" customHeight="1" x14ac:dyDescent="0.25">
      <c r="A1456" s="74" t="s">
        <v>3823</v>
      </c>
      <c r="B1456" s="66" t="s">
        <v>62</v>
      </c>
      <c r="C1456" s="79">
        <f t="shared" si="86"/>
        <v>905.34055999999998</v>
      </c>
      <c r="D1456" s="79">
        <f t="shared" si="88"/>
        <v>19.60595</v>
      </c>
      <c r="E1456" s="76">
        <v>19.60595</v>
      </c>
      <c r="F1456" s="22">
        <v>0</v>
      </c>
      <c r="G1456" s="90">
        <v>0</v>
      </c>
      <c r="H1456" s="22">
        <v>0</v>
      </c>
      <c r="I1456" s="81"/>
      <c r="J1456" s="200">
        <v>924.94650999999999</v>
      </c>
    </row>
    <row r="1457" spans="1:10" s="23" customFormat="1" ht="18" customHeight="1" x14ac:dyDescent="0.25">
      <c r="A1457" s="74" t="s">
        <v>1422</v>
      </c>
      <c r="B1457" s="66" t="s">
        <v>62</v>
      </c>
      <c r="C1457" s="79">
        <f t="shared" si="86"/>
        <v>502.37959999999998</v>
      </c>
      <c r="D1457" s="79">
        <f t="shared" si="88"/>
        <v>28.68075</v>
      </c>
      <c r="E1457" s="76">
        <v>28.68075</v>
      </c>
      <c r="F1457" s="22">
        <v>0</v>
      </c>
      <c r="G1457" s="90">
        <v>0</v>
      </c>
      <c r="H1457" s="22">
        <v>0</v>
      </c>
      <c r="I1457" s="81"/>
      <c r="J1457" s="200">
        <v>531.06034999999997</v>
      </c>
    </row>
    <row r="1458" spans="1:10" s="23" customFormat="1" ht="18" customHeight="1" x14ac:dyDescent="0.25">
      <c r="A1458" s="74" t="s">
        <v>1423</v>
      </c>
      <c r="B1458" s="66" t="s">
        <v>62</v>
      </c>
      <c r="C1458" s="79">
        <f t="shared" si="86"/>
        <v>195.97104999999999</v>
      </c>
      <c r="D1458" s="79">
        <f t="shared" si="88"/>
        <v>33.5764</v>
      </c>
      <c r="E1458" s="76">
        <v>33.5764</v>
      </c>
      <c r="F1458" s="22">
        <v>0</v>
      </c>
      <c r="G1458" s="90">
        <v>0</v>
      </c>
      <c r="H1458" s="22">
        <v>0</v>
      </c>
      <c r="I1458" s="81"/>
      <c r="J1458" s="200">
        <v>229.54745</v>
      </c>
    </row>
    <row r="1459" spans="1:10" s="23" customFormat="1" ht="18" customHeight="1" x14ac:dyDescent="0.25">
      <c r="A1459" s="74" t="s">
        <v>1424</v>
      </c>
      <c r="B1459" s="66" t="s">
        <v>62</v>
      </c>
      <c r="C1459" s="79">
        <f t="shared" si="86"/>
        <v>425.62432000000001</v>
      </c>
      <c r="D1459" s="79">
        <f t="shared" si="88"/>
        <v>23.181249999999999</v>
      </c>
      <c r="E1459" s="76">
        <v>23.181249999999999</v>
      </c>
      <c r="F1459" s="22">
        <v>0</v>
      </c>
      <c r="G1459" s="90">
        <v>0</v>
      </c>
      <c r="H1459" s="22">
        <v>0</v>
      </c>
      <c r="I1459" s="81"/>
      <c r="J1459" s="200">
        <v>448.80556999999999</v>
      </c>
    </row>
    <row r="1460" spans="1:10" s="23" customFormat="1" ht="18" customHeight="1" x14ac:dyDescent="0.25">
      <c r="A1460" s="74" t="s">
        <v>1425</v>
      </c>
      <c r="B1460" s="66" t="s">
        <v>62</v>
      </c>
      <c r="C1460" s="79">
        <f t="shared" si="86"/>
        <v>846.82893999999999</v>
      </c>
      <c r="D1460" s="79">
        <f t="shared" si="88"/>
        <v>44.980449999999998</v>
      </c>
      <c r="E1460" s="76">
        <v>44.980449999999998</v>
      </c>
      <c r="F1460" s="22"/>
      <c r="G1460" s="90">
        <v>0</v>
      </c>
      <c r="H1460" s="22"/>
      <c r="I1460" s="81"/>
      <c r="J1460" s="200">
        <v>891.80939000000001</v>
      </c>
    </row>
    <row r="1461" spans="1:10" s="23" customFormat="1" ht="18" customHeight="1" x14ac:dyDescent="0.25">
      <c r="A1461" s="74" t="s">
        <v>1426</v>
      </c>
      <c r="B1461" s="66" t="s">
        <v>62</v>
      </c>
      <c r="C1461" s="79">
        <f t="shared" si="86"/>
        <v>1340.0812599999999</v>
      </c>
      <c r="D1461" s="79">
        <f t="shared" si="88"/>
        <v>80.949539999999999</v>
      </c>
      <c r="E1461" s="76">
        <v>80.949539999999999</v>
      </c>
      <c r="F1461" s="22"/>
      <c r="G1461" s="90">
        <v>0</v>
      </c>
      <c r="H1461" s="22"/>
      <c r="I1461" s="81"/>
      <c r="J1461" s="200">
        <v>1421.0308</v>
      </c>
    </row>
    <row r="1462" spans="1:10" s="23" customFormat="1" ht="18" customHeight="1" x14ac:dyDescent="0.25">
      <c r="A1462" s="74" t="s">
        <v>1427</v>
      </c>
      <c r="B1462" s="66" t="s">
        <v>62</v>
      </c>
      <c r="C1462" s="79">
        <f t="shared" si="86"/>
        <v>546.77605000000005</v>
      </c>
      <c r="D1462" s="79">
        <f t="shared" si="88"/>
        <v>49.369</v>
      </c>
      <c r="E1462" s="76">
        <v>49.369</v>
      </c>
      <c r="F1462" s="22">
        <v>0</v>
      </c>
      <c r="G1462" s="90">
        <v>0</v>
      </c>
      <c r="H1462" s="22">
        <v>0</v>
      </c>
      <c r="I1462" s="81"/>
      <c r="J1462" s="200">
        <v>596.14505000000008</v>
      </c>
    </row>
    <row r="1463" spans="1:10" s="23" customFormat="1" ht="18" customHeight="1" x14ac:dyDescent="0.25">
      <c r="A1463" s="74" t="s">
        <v>1428</v>
      </c>
      <c r="B1463" s="66" t="s">
        <v>62</v>
      </c>
      <c r="C1463" s="79">
        <f t="shared" si="86"/>
        <v>854.81121000000007</v>
      </c>
      <c r="D1463" s="79">
        <f t="shared" si="88"/>
        <v>54.883300000000006</v>
      </c>
      <c r="E1463" s="76">
        <v>54.883300000000006</v>
      </c>
      <c r="F1463" s="22">
        <v>0</v>
      </c>
      <c r="G1463" s="90">
        <v>0</v>
      </c>
      <c r="H1463" s="22">
        <v>0</v>
      </c>
      <c r="I1463" s="81"/>
      <c r="J1463" s="200">
        <v>909.69451000000004</v>
      </c>
    </row>
    <row r="1464" spans="1:10" s="23" customFormat="1" ht="18" customHeight="1" x14ac:dyDescent="0.25">
      <c r="A1464" s="74" t="s">
        <v>1429</v>
      </c>
      <c r="B1464" s="66" t="s">
        <v>62</v>
      </c>
      <c r="C1464" s="79">
        <f t="shared" si="86"/>
        <v>405.0367</v>
      </c>
      <c r="D1464" s="79">
        <f t="shared" si="88"/>
        <v>22.831700000000001</v>
      </c>
      <c r="E1464" s="76">
        <v>22.831700000000001</v>
      </c>
      <c r="F1464" s="22">
        <v>0</v>
      </c>
      <c r="G1464" s="90">
        <v>0</v>
      </c>
      <c r="H1464" s="22">
        <v>0</v>
      </c>
      <c r="I1464" s="81"/>
      <c r="J1464" s="200">
        <v>427.86840000000001</v>
      </c>
    </row>
    <row r="1465" spans="1:10" s="23" customFormat="1" ht="18" customHeight="1" x14ac:dyDescent="0.25">
      <c r="A1465" s="74" t="s">
        <v>1430</v>
      </c>
      <c r="B1465" s="66" t="s">
        <v>62</v>
      </c>
      <c r="C1465" s="79">
        <f t="shared" si="86"/>
        <v>810.97874999999999</v>
      </c>
      <c r="D1465" s="79">
        <f t="shared" si="88"/>
        <v>44.301850000000002</v>
      </c>
      <c r="E1465" s="76">
        <v>44.301850000000002</v>
      </c>
      <c r="F1465" s="22">
        <v>0</v>
      </c>
      <c r="G1465" s="90">
        <v>0</v>
      </c>
      <c r="H1465" s="22">
        <v>0</v>
      </c>
      <c r="I1465" s="81"/>
      <c r="J1465" s="200">
        <v>855.28059999999994</v>
      </c>
    </row>
    <row r="1466" spans="1:10" s="23" customFormat="1" ht="18" customHeight="1" x14ac:dyDescent="0.25">
      <c r="A1466" s="74" t="s">
        <v>1431</v>
      </c>
      <c r="B1466" s="66" t="s">
        <v>62</v>
      </c>
      <c r="C1466" s="79">
        <f t="shared" si="86"/>
        <v>1054.8681099999999</v>
      </c>
      <c r="D1466" s="79">
        <f t="shared" si="88"/>
        <v>48.046900000000001</v>
      </c>
      <c r="E1466" s="76">
        <v>48.046900000000001</v>
      </c>
      <c r="F1466" s="22">
        <v>0</v>
      </c>
      <c r="G1466" s="90">
        <v>0</v>
      </c>
      <c r="H1466" s="22">
        <v>0</v>
      </c>
      <c r="I1466" s="81"/>
      <c r="J1466" s="200">
        <v>1102.9150099999999</v>
      </c>
    </row>
    <row r="1467" spans="1:10" s="23" customFormat="1" ht="18" customHeight="1" x14ac:dyDescent="0.25">
      <c r="A1467" s="74" t="s">
        <v>1432</v>
      </c>
      <c r="B1467" s="66" t="s">
        <v>62</v>
      </c>
      <c r="C1467" s="79">
        <f t="shared" ref="C1467:C1530" si="89">J1467+I1467-E1467</f>
        <v>468.1764</v>
      </c>
      <c r="D1467" s="80">
        <v>0</v>
      </c>
      <c r="E1467" s="76">
        <v>40.687100000000001</v>
      </c>
      <c r="F1467" s="22">
        <v>0</v>
      </c>
      <c r="G1467" s="90">
        <v>0</v>
      </c>
      <c r="H1467" s="22">
        <v>0</v>
      </c>
      <c r="I1467" s="81"/>
      <c r="J1467" s="200">
        <v>508.86349999999999</v>
      </c>
    </row>
    <row r="1468" spans="1:10" s="23" customFormat="1" ht="18" customHeight="1" x14ac:dyDescent="0.25">
      <c r="A1468" s="74" t="s">
        <v>1433</v>
      </c>
      <c r="B1468" s="66" t="s">
        <v>62</v>
      </c>
      <c r="C1468" s="79">
        <f t="shared" si="89"/>
        <v>921.25279</v>
      </c>
      <c r="D1468" s="79">
        <f>E1468</f>
        <v>43.231250000000003</v>
      </c>
      <c r="E1468" s="76">
        <v>43.231250000000003</v>
      </c>
      <c r="F1468" s="22">
        <v>0</v>
      </c>
      <c r="G1468" s="90">
        <v>0</v>
      </c>
      <c r="H1468" s="22">
        <v>0</v>
      </c>
      <c r="I1468" s="81"/>
      <c r="J1468" s="200">
        <v>964.48404000000005</v>
      </c>
    </row>
    <row r="1469" spans="1:10" s="23" customFormat="1" ht="18" customHeight="1" x14ac:dyDescent="0.25">
      <c r="A1469" s="74" t="s">
        <v>1434</v>
      </c>
      <c r="B1469" s="66" t="s">
        <v>62</v>
      </c>
      <c r="C1469" s="79">
        <f t="shared" si="89"/>
        <v>175.82974999999999</v>
      </c>
      <c r="D1469" s="79">
        <f>E1469</f>
        <v>6.4701000000000004</v>
      </c>
      <c r="E1469" s="76">
        <v>6.4701000000000004</v>
      </c>
      <c r="F1469" s="22">
        <v>0</v>
      </c>
      <c r="G1469" s="90">
        <v>0</v>
      </c>
      <c r="H1469" s="22">
        <v>0</v>
      </c>
      <c r="I1469" s="81"/>
      <c r="J1469" s="200">
        <v>182.29984999999999</v>
      </c>
    </row>
    <row r="1470" spans="1:10" s="23" customFormat="1" ht="18" customHeight="1" x14ac:dyDescent="0.25">
      <c r="A1470" s="74" t="s">
        <v>1435</v>
      </c>
      <c r="B1470" s="66" t="s">
        <v>62</v>
      </c>
      <c r="C1470" s="79">
        <f t="shared" si="89"/>
        <v>462.27906999999999</v>
      </c>
      <c r="D1470" s="80">
        <v>0</v>
      </c>
      <c r="E1470" s="76">
        <v>33.483230000000006</v>
      </c>
      <c r="F1470" s="22">
        <v>0</v>
      </c>
      <c r="G1470" s="90">
        <v>0</v>
      </c>
      <c r="H1470" s="22">
        <v>0</v>
      </c>
      <c r="I1470" s="81"/>
      <c r="J1470" s="200">
        <v>495.76229999999998</v>
      </c>
    </row>
    <row r="1471" spans="1:10" s="23" customFormat="1" ht="18" customHeight="1" x14ac:dyDescent="0.25">
      <c r="A1471" s="74" t="s">
        <v>3824</v>
      </c>
      <c r="B1471" s="66" t="s">
        <v>62</v>
      </c>
      <c r="C1471" s="79">
        <f t="shared" si="89"/>
        <v>965.79549000000009</v>
      </c>
      <c r="D1471" s="79">
        <f>E1471</f>
        <v>35.1691</v>
      </c>
      <c r="E1471" s="76">
        <v>35.1691</v>
      </c>
      <c r="F1471" s="22">
        <v>0</v>
      </c>
      <c r="G1471" s="90">
        <v>0</v>
      </c>
      <c r="H1471" s="22">
        <v>0</v>
      </c>
      <c r="I1471" s="81"/>
      <c r="J1471" s="200">
        <v>1000.96459</v>
      </c>
    </row>
    <row r="1472" spans="1:10" s="23" customFormat="1" ht="18" customHeight="1" x14ac:dyDescent="0.25">
      <c r="A1472" s="74" t="s">
        <v>3825</v>
      </c>
      <c r="B1472" s="66" t="s">
        <v>62</v>
      </c>
      <c r="C1472" s="79">
        <f t="shared" si="89"/>
        <v>1030.39481</v>
      </c>
      <c r="D1472" s="80">
        <v>0</v>
      </c>
      <c r="E1472" s="76">
        <v>46.40795</v>
      </c>
      <c r="F1472" s="22">
        <v>0</v>
      </c>
      <c r="G1472" s="90">
        <v>0</v>
      </c>
      <c r="H1472" s="22">
        <v>0</v>
      </c>
      <c r="I1472" s="81"/>
      <c r="J1472" s="200">
        <v>1076.80276</v>
      </c>
    </row>
    <row r="1473" spans="1:10" s="23" customFormat="1" ht="18" customHeight="1" x14ac:dyDescent="0.25">
      <c r="A1473" s="74" t="s">
        <v>1436</v>
      </c>
      <c r="B1473" s="66" t="s">
        <v>62</v>
      </c>
      <c r="C1473" s="79">
        <f t="shared" si="89"/>
        <v>891.67315000000008</v>
      </c>
      <c r="D1473" s="79">
        <f>E1473</f>
        <v>50.917749999999998</v>
      </c>
      <c r="E1473" s="76">
        <v>50.917749999999998</v>
      </c>
      <c r="F1473" s="22">
        <v>0</v>
      </c>
      <c r="G1473" s="90">
        <v>0</v>
      </c>
      <c r="H1473" s="22">
        <v>0</v>
      </c>
      <c r="I1473" s="81"/>
      <c r="J1473" s="200">
        <v>942.59090000000003</v>
      </c>
    </row>
    <row r="1474" spans="1:10" s="23" customFormat="1" ht="18" customHeight="1" x14ac:dyDescent="0.25">
      <c r="A1474" s="74" t="s">
        <v>1437</v>
      </c>
      <c r="B1474" s="66" t="s">
        <v>62</v>
      </c>
      <c r="C1474" s="79">
        <f t="shared" si="89"/>
        <v>309.35332</v>
      </c>
      <c r="D1474" s="79">
        <f>E1474</f>
        <v>12.488700000000001</v>
      </c>
      <c r="E1474" s="76">
        <v>12.488700000000001</v>
      </c>
      <c r="F1474" s="22">
        <v>0</v>
      </c>
      <c r="G1474" s="90">
        <v>0</v>
      </c>
      <c r="H1474" s="22">
        <v>0</v>
      </c>
      <c r="I1474" s="81"/>
      <c r="J1474" s="200">
        <v>321.84201999999999</v>
      </c>
    </row>
    <row r="1475" spans="1:10" s="23" customFormat="1" ht="18" customHeight="1" x14ac:dyDescent="0.25">
      <c r="A1475" s="74" t="s">
        <v>1438</v>
      </c>
      <c r="B1475" s="66" t="s">
        <v>62</v>
      </c>
      <c r="C1475" s="79">
        <f t="shared" si="89"/>
        <v>1205.9099499999998</v>
      </c>
      <c r="D1475" s="79">
        <f>E1475</f>
        <v>60.725199999999994</v>
      </c>
      <c r="E1475" s="76">
        <v>60.725199999999994</v>
      </c>
      <c r="F1475" s="22">
        <v>0</v>
      </c>
      <c r="G1475" s="90">
        <v>0</v>
      </c>
      <c r="H1475" s="22">
        <v>0</v>
      </c>
      <c r="I1475" s="81"/>
      <c r="J1475" s="200">
        <v>1266.6351499999998</v>
      </c>
    </row>
    <row r="1476" spans="1:10" s="23" customFormat="1" ht="18" customHeight="1" x14ac:dyDescent="0.25">
      <c r="A1476" s="74" t="s">
        <v>1439</v>
      </c>
      <c r="B1476" s="66" t="s">
        <v>62</v>
      </c>
      <c r="C1476" s="79">
        <f t="shared" si="89"/>
        <v>550.6472</v>
      </c>
      <c r="D1476" s="79">
        <f>E1476</f>
        <v>27.635849999999998</v>
      </c>
      <c r="E1476" s="76">
        <v>27.635849999999998</v>
      </c>
      <c r="F1476" s="22">
        <v>0</v>
      </c>
      <c r="G1476" s="90">
        <v>0</v>
      </c>
      <c r="H1476" s="22">
        <v>0</v>
      </c>
      <c r="I1476" s="81"/>
      <c r="J1476" s="200">
        <v>578.28305</v>
      </c>
    </row>
    <row r="1477" spans="1:10" s="23" customFormat="1" ht="18" customHeight="1" x14ac:dyDescent="0.25">
      <c r="A1477" s="74" t="s">
        <v>1440</v>
      </c>
      <c r="B1477" s="66" t="s">
        <v>62</v>
      </c>
      <c r="C1477" s="79">
        <f t="shared" si="89"/>
        <v>598.38949999999988</v>
      </c>
      <c r="D1477" s="80">
        <v>0</v>
      </c>
      <c r="E1477" s="76">
        <v>29.142319999999998</v>
      </c>
      <c r="F1477" s="22">
        <v>0</v>
      </c>
      <c r="G1477" s="90">
        <v>0</v>
      </c>
      <c r="H1477" s="22">
        <v>0</v>
      </c>
      <c r="I1477" s="81"/>
      <c r="J1477" s="200">
        <v>627.53181999999993</v>
      </c>
    </row>
    <row r="1478" spans="1:10" s="23" customFormat="1" ht="18" customHeight="1" x14ac:dyDescent="0.25">
      <c r="A1478" s="74" t="s">
        <v>1441</v>
      </c>
      <c r="B1478" s="66" t="s">
        <v>62</v>
      </c>
      <c r="C1478" s="79">
        <f t="shared" si="89"/>
        <v>114.39269000000002</v>
      </c>
      <c r="D1478" s="80">
        <v>0</v>
      </c>
      <c r="E1478" s="76">
        <v>3.7898800000000001</v>
      </c>
      <c r="F1478" s="22">
        <v>0</v>
      </c>
      <c r="G1478" s="90">
        <v>0</v>
      </c>
      <c r="H1478" s="22">
        <v>0</v>
      </c>
      <c r="I1478" s="81"/>
      <c r="J1478" s="200">
        <v>118.18257000000001</v>
      </c>
    </row>
    <row r="1479" spans="1:10" s="23" customFormat="1" ht="18" customHeight="1" x14ac:dyDescent="0.25">
      <c r="A1479" s="74" t="s">
        <v>1442</v>
      </c>
      <c r="B1479" s="66" t="s">
        <v>62</v>
      </c>
      <c r="C1479" s="79">
        <f t="shared" si="89"/>
        <v>460.09910000000002</v>
      </c>
      <c r="D1479" s="80">
        <v>0</v>
      </c>
      <c r="E1479" s="76">
        <v>46.663150000000002</v>
      </c>
      <c r="F1479" s="22">
        <v>0</v>
      </c>
      <c r="G1479" s="90">
        <v>0</v>
      </c>
      <c r="H1479" s="22">
        <v>0</v>
      </c>
      <c r="I1479" s="81"/>
      <c r="J1479" s="200">
        <v>506.76224999999999</v>
      </c>
    </row>
    <row r="1480" spans="1:10" s="23" customFormat="1" ht="18" customHeight="1" x14ac:dyDescent="0.25">
      <c r="A1480" s="74" t="s">
        <v>3826</v>
      </c>
      <c r="B1480" s="66" t="s">
        <v>62</v>
      </c>
      <c r="C1480" s="79">
        <f t="shared" si="89"/>
        <v>362.02598</v>
      </c>
      <c r="D1480" s="79">
        <f t="shared" ref="D1480:D1516" si="90">E1480</f>
        <v>48.337949999999999</v>
      </c>
      <c r="E1480" s="76">
        <v>48.337949999999999</v>
      </c>
      <c r="F1480" s="22">
        <v>0</v>
      </c>
      <c r="G1480" s="90">
        <v>0</v>
      </c>
      <c r="H1480" s="22">
        <v>0</v>
      </c>
      <c r="I1480" s="81"/>
      <c r="J1480" s="200">
        <v>410.36392999999998</v>
      </c>
    </row>
    <row r="1481" spans="1:10" s="23" customFormat="1" ht="18" customHeight="1" x14ac:dyDescent="0.25">
      <c r="A1481" s="74" t="s">
        <v>1443</v>
      </c>
      <c r="B1481" s="66" t="s">
        <v>62</v>
      </c>
      <c r="C1481" s="79">
        <f t="shared" si="89"/>
        <v>535.49545000000001</v>
      </c>
      <c r="D1481" s="79">
        <f t="shared" si="90"/>
        <v>22.768549999999998</v>
      </c>
      <c r="E1481" s="76">
        <v>22.768549999999998</v>
      </c>
      <c r="F1481" s="22">
        <v>0</v>
      </c>
      <c r="G1481" s="90">
        <v>0</v>
      </c>
      <c r="H1481" s="22">
        <v>0</v>
      </c>
      <c r="I1481" s="81"/>
      <c r="J1481" s="200">
        <v>558.26400000000001</v>
      </c>
    </row>
    <row r="1482" spans="1:10" s="23" customFormat="1" ht="18" customHeight="1" x14ac:dyDescent="0.25">
      <c r="A1482" s="74" t="s">
        <v>3827</v>
      </c>
      <c r="B1482" s="66" t="s">
        <v>62</v>
      </c>
      <c r="C1482" s="79">
        <f t="shared" si="89"/>
        <v>1300.9119699999999</v>
      </c>
      <c r="D1482" s="79">
        <f t="shared" si="90"/>
        <v>66.55680000000001</v>
      </c>
      <c r="E1482" s="76">
        <v>66.55680000000001</v>
      </c>
      <c r="F1482" s="22">
        <v>0</v>
      </c>
      <c r="G1482" s="90">
        <v>0</v>
      </c>
      <c r="H1482" s="22">
        <v>0</v>
      </c>
      <c r="I1482" s="81">
        <v>943.56</v>
      </c>
      <c r="J1482" s="200">
        <v>423.90877</v>
      </c>
    </row>
    <row r="1483" spans="1:10" s="23" customFormat="1" ht="18" customHeight="1" x14ac:dyDescent="0.25">
      <c r="A1483" s="74" t="s">
        <v>3828</v>
      </c>
      <c r="B1483" s="66" t="s">
        <v>62</v>
      </c>
      <c r="C1483" s="79">
        <f t="shared" si="89"/>
        <v>1689.7183600000001</v>
      </c>
      <c r="D1483" s="79">
        <f t="shared" si="90"/>
        <v>87.984999999999999</v>
      </c>
      <c r="E1483" s="76">
        <v>87.984999999999999</v>
      </c>
      <c r="F1483" s="22">
        <v>0</v>
      </c>
      <c r="G1483" s="90">
        <v>0</v>
      </c>
      <c r="H1483" s="22">
        <v>0</v>
      </c>
      <c r="I1483" s="81">
        <v>942.37</v>
      </c>
      <c r="J1483" s="200">
        <v>835.33335999999997</v>
      </c>
    </row>
    <row r="1484" spans="1:10" s="23" customFormat="1" ht="18" customHeight="1" x14ac:dyDescent="0.25">
      <c r="A1484" s="74" t="s">
        <v>1444</v>
      </c>
      <c r="B1484" s="66" t="s">
        <v>62</v>
      </c>
      <c r="C1484" s="79">
        <f t="shared" si="89"/>
        <v>938.22360000000015</v>
      </c>
      <c r="D1484" s="79">
        <f t="shared" si="90"/>
        <v>49.418199999999999</v>
      </c>
      <c r="E1484" s="76">
        <v>49.418199999999999</v>
      </c>
      <c r="F1484" s="22">
        <v>0</v>
      </c>
      <c r="G1484" s="90">
        <v>0</v>
      </c>
      <c r="H1484" s="22">
        <v>0</v>
      </c>
      <c r="I1484" s="81"/>
      <c r="J1484" s="200">
        <v>987.6418000000001</v>
      </c>
    </row>
    <row r="1485" spans="1:10" s="23" customFormat="1" ht="18" customHeight="1" x14ac:dyDescent="0.25">
      <c r="A1485" s="74" t="s">
        <v>1445</v>
      </c>
      <c r="B1485" s="66" t="s">
        <v>62</v>
      </c>
      <c r="C1485" s="79">
        <f t="shared" si="89"/>
        <v>3403.2811299999998</v>
      </c>
      <c r="D1485" s="79">
        <f t="shared" si="90"/>
        <v>163.93389999999999</v>
      </c>
      <c r="E1485" s="76">
        <v>163.93389999999999</v>
      </c>
      <c r="F1485" s="22">
        <v>0</v>
      </c>
      <c r="G1485" s="90">
        <v>0</v>
      </c>
      <c r="H1485" s="22">
        <v>0</v>
      </c>
      <c r="I1485" s="81"/>
      <c r="J1485" s="200">
        <v>3567.2150299999998</v>
      </c>
    </row>
    <row r="1486" spans="1:10" s="23" customFormat="1" ht="18" customHeight="1" x14ac:dyDescent="0.25">
      <c r="A1486" s="74" t="s">
        <v>1446</v>
      </c>
      <c r="B1486" s="66" t="s">
        <v>62</v>
      </c>
      <c r="C1486" s="79">
        <f t="shared" si="89"/>
        <v>366.00464999999997</v>
      </c>
      <c r="D1486" s="79">
        <f t="shared" si="90"/>
        <v>85.529949999999999</v>
      </c>
      <c r="E1486" s="76">
        <v>85.529949999999999</v>
      </c>
      <c r="F1486" s="22">
        <v>0</v>
      </c>
      <c r="G1486" s="90">
        <v>0</v>
      </c>
      <c r="H1486" s="22">
        <v>0</v>
      </c>
      <c r="I1486" s="81"/>
      <c r="J1486" s="200">
        <v>451.53459999999995</v>
      </c>
    </row>
    <row r="1487" spans="1:10" s="23" customFormat="1" ht="18" customHeight="1" x14ac:dyDescent="0.25">
      <c r="A1487" s="74" t="s">
        <v>1447</v>
      </c>
      <c r="B1487" s="66" t="s">
        <v>62</v>
      </c>
      <c r="C1487" s="79">
        <f t="shared" si="89"/>
        <v>98.573350000000005</v>
      </c>
      <c r="D1487" s="79">
        <f t="shared" si="90"/>
        <v>5.8603999999999994</v>
      </c>
      <c r="E1487" s="76">
        <v>5.8603999999999994</v>
      </c>
      <c r="F1487" s="22">
        <v>0</v>
      </c>
      <c r="G1487" s="90">
        <v>0</v>
      </c>
      <c r="H1487" s="22">
        <v>0</v>
      </c>
      <c r="I1487" s="81"/>
      <c r="J1487" s="200">
        <v>104.43375</v>
      </c>
    </row>
    <row r="1488" spans="1:10" s="23" customFormat="1" ht="18" customHeight="1" x14ac:dyDescent="0.25">
      <c r="A1488" s="74" t="s">
        <v>1448</v>
      </c>
      <c r="B1488" s="66" t="s">
        <v>62</v>
      </c>
      <c r="C1488" s="79">
        <f t="shared" si="89"/>
        <v>47.527999999999999</v>
      </c>
      <c r="D1488" s="79">
        <f t="shared" si="90"/>
        <v>5.7023000000000001</v>
      </c>
      <c r="E1488" s="76">
        <v>5.7023000000000001</v>
      </c>
      <c r="F1488" s="22">
        <v>0</v>
      </c>
      <c r="G1488" s="90">
        <v>0</v>
      </c>
      <c r="H1488" s="22">
        <v>0</v>
      </c>
      <c r="I1488" s="81"/>
      <c r="J1488" s="200">
        <v>53.2303</v>
      </c>
    </row>
    <row r="1489" spans="1:10" s="23" customFormat="1" ht="18" customHeight="1" x14ac:dyDescent="0.25">
      <c r="A1489" s="74" t="s">
        <v>1449</v>
      </c>
      <c r="B1489" s="66" t="s">
        <v>62</v>
      </c>
      <c r="C1489" s="79">
        <f t="shared" si="89"/>
        <v>523.42930000000001</v>
      </c>
      <c r="D1489" s="79">
        <f t="shared" si="90"/>
        <v>19.126750000000001</v>
      </c>
      <c r="E1489" s="76">
        <v>19.126750000000001</v>
      </c>
      <c r="F1489" s="22">
        <v>0</v>
      </c>
      <c r="G1489" s="90">
        <v>0</v>
      </c>
      <c r="H1489" s="22">
        <v>0</v>
      </c>
      <c r="I1489" s="81">
        <v>138.91999999999999</v>
      </c>
      <c r="J1489" s="200">
        <f>542.55605-I1489</f>
        <v>403.63605000000007</v>
      </c>
    </row>
    <row r="1490" spans="1:10" s="23" customFormat="1" ht="18" customHeight="1" x14ac:dyDescent="0.25">
      <c r="A1490" s="74" t="s">
        <v>1450</v>
      </c>
      <c r="B1490" s="66" t="s">
        <v>62</v>
      </c>
      <c r="C1490" s="79">
        <f t="shared" si="89"/>
        <v>455.09460000000001</v>
      </c>
      <c r="D1490" s="79">
        <f t="shared" si="90"/>
        <v>22.419810000000002</v>
      </c>
      <c r="E1490" s="76">
        <v>22.419810000000002</v>
      </c>
      <c r="F1490" s="22">
        <v>0</v>
      </c>
      <c r="G1490" s="90">
        <v>0</v>
      </c>
      <c r="H1490" s="22">
        <v>0</v>
      </c>
      <c r="I1490" s="81"/>
      <c r="J1490" s="200">
        <v>477.51441</v>
      </c>
    </row>
    <row r="1491" spans="1:10" s="23" customFormat="1" ht="18" customHeight="1" x14ac:dyDescent="0.25">
      <c r="A1491" s="74" t="s">
        <v>1451</v>
      </c>
      <c r="B1491" s="66" t="s">
        <v>62</v>
      </c>
      <c r="C1491" s="79">
        <f t="shared" si="89"/>
        <v>130.17705000000001</v>
      </c>
      <c r="D1491" s="79">
        <f t="shared" si="90"/>
        <v>7.6322999999999999</v>
      </c>
      <c r="E1491" s="76">
        <v>7.6322999999999999</v>
      </c>
      <c r="F1491" s="22">
        <v>0</v>
      </c>
      <c r="G1491" s="90">
        <v>0</v>
      </c>
      <c r="H1491" s="22">
        <v>0</v>
      </c>
      <c r="I1491" s="81"/>
      <c r="J1491" s="200">
        <v>137.80934999999999</v>
      </c>
    </row>
    <row r="1492" spans="1:10" s="23" customFormat="1" ht="18" customHeight="1" x14ac:dyDescent="0.25">
      <c r="A1492" s="74" t="s">
        <v>1452</v>
      </c>
      <c r="B1492" s="66" t="s">
        <v>62</v>
      </c>
      <c r="C1492" s="79">
        <f t="shared" si="89"/>
        <v>136.12719999999999</v>
      </c>
      <c r="D1492" s="79">
        <f t="shared" si="90"/>
        <v>6.0723000000000003</v>
      </c>
      <c r="E1492" s="76">
        <v>6.0723000000000003</v>
      </c>
      <c r="F1492" s="22">
        <v>0</v>
      </c>
      <c r="G1492" s="90">
        <v>0</v>
      </c>
      <c r="H1492" s="22">
        <v>0</v>
      </c>
      <c r="I1492" s="81"/>
      <c r="J1492" s="200">
        <v>142.1995</v>
      </c>
    </row>
    <row r="1493" spans="1:10" s="23" customFormat="1" ht="18" customHeight="1" x14ac:dyDescent="0.25">
      <c r="A1493" s="74" t="s">
        <v>1453</v>
      </c>
      <c r="B1493" s="66" t="s">
        <v>62</v>
      </c>
      <c r="C1493" s="79">
        <f t="shared" si="89"/>
        <v>976.00536999999986</v>
      </c>
      <c r="D1493" s="79">
        <f t="shared" si="90"/>
        <v>51.358599999999996</v>
      </c>
      <c r="E1493" s="76">
        <v>51.358599999999996</v>
      </c>
      <c r="F1493" s="22">
        <v>0</v>
      </c>
      <c r="G1493" s="90">
        <v>0</v>
      </c>
      <c r="H1493" s="22">
        <v>0</v>
      </c>
      <c r="I1493" s="81"/>
      <c r="J1493" s="200">
        <v>1027.3639699999999</v>
      </c>
    </row>
    <row r="1494" spans="1:10" s="23" customFormat="1" ht="18" customHeight="1" x14ac:dyDescent="0.25">
      <c r="A1494" s="74" t="s">
        <v>1454</v>
      </c>
      <c r="B1494" s="66" t="s">
        <v>62</v>
      </c>
      <c r="C1494" s="79">
        <f t="shared" si="89"/>
        <v>117.84578000000002</v>
      </c>
      <c r="D1494" s="79">
        <f t="shared" si="90"/>
        <v>85.886789999999991</v>
      </c>
      <c r="E1494" s="76">
        <v>85.886789999999991</v>
      </c>
      <c r="F1494" s="22">
        <v>0</v>
      </c>
      <c r="G1494" s="90">
        <v>0</v>
      </c>
      <c r="H1494" s="22">
        <v>0</v>
      </c>
      <c r="I1494" s="81"/>
      <c r="J1494" s="200">
        <v>203.73257000000001</v>
      </c>
    </row>
    <row r="1495" spans="1:10" s="23" customFormat="1" ht="18" customHeight="1" x14ac:dyDescent="0.25">
      <c r="A1495" s="74" t="s">
        <v>1455</v>
      </c>
      <c r="B1495" s="66" t="s">
        <v>62</v>
      </c>
      <c r="C1495" s="79">
        <f t="shared" si="89"/>
        <v>1091.7888500000001</v>
      </c>
      <c r="D1495" s="79">
        <f t="shared" si="90"/>
        <v>66.567999999999998</v>
      </c>
      <c r="E1495" s="76">
        <v>66.567999999999998</v>
      </c>
      <c r="F1495" s="22">
        <v>0</v>
      </c>
      <c r="G1495" s="90">
        <v>0</v>
      </c>
      <c r="H1495" s="22">
        <v>0</v>
      </c>
      <c r="I1495" s="81"/>
      <c r="J1495" s="200">
        <v>1158.3568500000001</v>
      </c>
    </row>
    <row r="1496" spans="1:10" s="23" customFormat="1" ht="18" customHeight="1" x14ac:dyDescent="0.25">
      <c r="A1496" s="74" t="s">
        <v>303</v>
      </c>
      <c r="B1496" s="66" t="s">
        <v>62</v>
      </c>
      <c r="C1496" s="79">
        <f t="shared" si="89"/>
        <v>1116.1677</v>
      </c>
      <c r="D1496" s="79">
        <f t="shared" si="90"/>
        <v>80.398820000000001</v>
      </c>
      <c r="E1496" s="76">
        <v>80.398820000000001</v>
      </c>
      <c r="F1496" s="22">
        <v>0</v>
      </c>
      <c r="G1496" s="90">
        <v>0</v>
      </c>
      <c r="H1496" s="22">
        <v>0</v>
      </c>
      <c r="I1496" s="81"/>
      <c r="J1496" s="200">
        <v>1196.5665200000001</v>
      </c>
    </row>
    <row r="1497" spans="1:10" s="23" customFormat="1" ht="18" customHeight="1" x14ac:dyDescent="0.25">
      <c r="A1497" s="74" t="s">
        <v>1456</v>
      </c>
      <c r="B1497" s="66" t="s">
        <v>62</v>
      </c>
      <c r="C1497" s="79">
        <f t="shared" si="89"/>
        <v>1156.1063999999999</v>
      </c>
      <c r="D1497" s="79">
        <f t="shared" si="90"/>
        <v>94.242999999999995</v>
      </c>
      <c r="E1497" s="76">
        <v>94.242999999999995</v>
      </c>
      <c r="F1497" s="22">
        <v>0</v>
      </c>
      <c r="G1497" s="90">
        <v>0</v>
      </c>
      <c r="H1497" s="22">
        <v>0</v>
      </c>
      <c r="I1497" s="81"/>
      <c r="J1497" s="200">
        <v>1250.3493999999998</v>
      </c>
    </row>
    <row r="1498" spans="1:10" s="23" customFormat="1" ht="18" customHeight="1" x14ac:dyDescent="0.25">
      <c r="A1498" s="74" t="s">
        <v>905</v>
      </c>
      <c r="B1498" s="66" t="s">
        <v>62</v>
      </c>
      <c r="C1498" s="79">
        <f t="shared" si="89"/>
        <v>1062.38715</v>
      </c>
      <c r="D1498" s="79">
        <f t="shared" si="90"/>
        <v>80.891249999999999</v>
      </c>
      <c r="E1498" s="76">
        <v>80.891249999999999</v>
      </c>
      <c r="F1498" s="22">
        <v>0</v>
      </c>
      <c r="G1498" s="90">
        <v>0</v>
      </c>
      <c r="H1498" s="22">
        <v>0</v>
      </c>
      <c r="I1498" s="81"/>
      <c r="J1498" s="200">
        <v>1143.2783999999999</v>
      </c>
    </row>
    <row r="1499" spans="1:10" s="23" customFormat="1" ht="18" customHeight="1" x14ac:dyDescent="0.25">
      <c r="A1499" s="74" t="s">
        <v>1457</v>
      </c>
      <c r="B1499" s="66" t="s">
        <v>62</v>
      </c>
      <c r="C1499" s="79">
        <f t="shared" si="89"/>
        <v>2106.2752</v>
      </c>
      <c r="D1499" s="79">
        <f t="shared" si="90"/>
        <v>221.58439999999999</v>
      </c>
      <c r="E1499" s="76">
        <v>221.58439999999999</v>
      </c>
      <c r="F1499" s="22">
        <v>0</v>
      </c>
      <c r="G1499" s="90">
        <v>0</v>
      </c>
      <c r="H1499" s="22">
        <v>0</v>
      </c>
      <c r="I1499" s="81"/>
      <c r="J1499" s="200">
        <v>2327.8596000000002</v>
      </c>
    </row>
    <row r="1500" spans="1:10" s="23" customFormat="1" ht="18" customHeight="1" x14ac:dyDescent="0.25">
      <c r="A1500" s="74" t="s">
        <v>1458</v>
      </c>
      <c r="B1500" s="66" t="s">
        <v>62</v>
      </c>
      <c r="C1500" s="79">
        <f t="shared" si="89"/>
        <v>2437.3945600000002</v>
      </c>
      <c r="D1500" s="79">
        <f t="shared" si="90"/>
        <v>361.23265000000004</v>
      </c>
      <c r="E1500" s="76">
        <v>361.23265000000004</v>
      </c>
      <c r="F1500" s="22">
        <v>0</v>
      </c>
      <c r="G1500" s="90">
        <v>0</v>
      </c>
      <c r="H1500" s="22">
        <v>0</v>
      </c>
      <c r="I1500" s="81"/>
      <c r="J1500" s="200">
        <v>2798.6272100000001</v>
      </c>
    </row>
    <row r="1501" spans="1:10" s="23" customFormat="1" ht="18" customHeight="1" x14ac:dyDescent="0.25">
      <c r="A1501" s="74" t="s">
        <v>1459</v>
      </c>
      <c r="B1501" s="66" t="s">
        <v>62</v>
      </c>
      <c r="C1501" s="79">
        <f t="shared" si="89"/>
        <v>1969.5434399999999</v>
      </c>
      <c r="D1501" s="79">
        <f t="shared" si="90"/>
        <v>322.65540000000004</v>
      </c>
      <c r="E1501" s="76">
        <v>322.65540000000004</v>
      </c>
      <c r="F1501" s="22">
        <v>0</v>
      </c>
      <c r="G1501" s="90">
        <v>0</v>
      </c>
      <c r="H1501" s="22">
        <v>0</v>
      </c>
      <c r="I1501" s="81"/>
      <c r="J1501" s="200">
        <v>2292.19884</v>
      </c>
    </row>
    <row r="1502" spans="1:10" s="23" customFormat="1" ht="18" customHeight="1" x14ac:dyDescent="0.25">
      <c r="A1502" s="74" t="s">
        <v>1460</v>
      </c>
      <c r="B1502" s="66" t="s">
        <v>62</v>
      </c>
      <c r="C1502" s="79">
        <f t="shared" si="89"/>
        <v>124.07014999999998</v>
      </c>
      <c r="D1502" s="79">
        <f t="shared" si="90"/>
        <v>97.198350000000005</v>
      </c>
      <c r="E1502" s="76">
        <v>97.198350000000005</v>
      </c>
      <c r="F1502" s="22">
        <v>0</v>
      </c>
      <c r="G1502" s="90">
        <v>0</v>
      </c>
      <c r="H1502" s="22">
        <v>0</v>
      </c>
      <c r="I1502" s="81"/>
      <c r="J1502" s="200">
        <v>221.26849999999999</v>
      </c>
    </row>
    <row r="1503" spans="1:10" s="23" customFormat="1" ht="18" customHeight="1" x14ac:dyDescent="0.25">
      <c r="A1503" s="74" t="s">
        <v>1461</v>
      </c>
      <c r="B1503" s="66" t="s">
        <v>62</v>
      </c>
      <c r="C1503" s="79">
        <f t="shared" si="89"/>
        <v>2646.6695</v>
      </c>
      <c r="D1503" s="79">
        <f t="shared" si="90"/>
        <v>245.24167</v>
      </c>
      <c r="E1503" s="76">
        <v>245.24167</v>
      </c>
      <c r="F1503" s="22">
        <v>0</v>
      </c>
      <c r="G1503" s="90">
        <v>0</v>
      </c>
      <c r="H1503" s="22">
        <v>0</v>
      </c>
      <c r="I1503" s="81"/>
      <c r="J1503" s="200">
        <v>2891.9111699999999</v>
      </c>
    </row>
    <row r="1504" spans="1:10" s="23" customFormat="1" ht="18" customHeight="1" x14ac:dyDescent="0.25">
      <c r="A1504" s="74" t="s">
        <v>1462</v>
      </c>
      <c r="B1504" s="66" t="s">
        <v>62</v>
      </c>
      <c r="C1504" s="79">
        <f t="shared" si="89"/>
        <v>2433.7902300000001</v>
      </c>
      <c r="D1504" s="79">
        <f t="shared" si="90"/>
        <v>209.04488000000001</v>
      </c>
      <c r="E1504" s="76">
        <v>209.04488000000001</v>
      </c>
      <c r="F1504" s="22">
        <v>0</v>
      </c>
      <c r="G1504" s="90">
        <v>0</v>
      </c>
      <c r="H1504" s="22">
        <v>0</v>
      </c>
      <c r="I1504" s="81"/>
      <c r="J1504" s="78">
        <v>2642.83511</v>
      </c>
    </row>
    <row r="1505" spans="1:10" s="23" customFormat="1" ht="18" customHeight="1" x14ac:dyDescent="0.25">
      <c r="A1505" s="74" t="s">
        <v>1463</v>
      </c>
      <c r="B1505" s="66" t="s">
        <v>62</v>
      </c>
      <c r="C1505" s="79">
        <f t="shared" si="89"/>
        <v>1402.90075</v>
      </c>
      <c r="D1505" s="79">
        <f t="shared" si="90"/>
        <v>60.085650000000001</v>
      </c>
      <c r="E1505" s="76">
        <v>60.085650000000001</v>
      </c>
      <c r="F1505" s="22">
        <v>0</v>
      </c>
      <c r="G1505" s="90">
        <v>0</v>
      </c>
      <c r="H1505" s="22">
        <v>0</v>
      </c>
      <c r="I1505" s="81"/>
      <c r="J1505" s="200">
        <v>1462.9864</v>
      </c>
    </row>
    <row r="1506" spans="1:10" s="23" customFormat="1" ht="18" customHeight="1" x14ac:dyDescent="0.25">
      <c r="A1506" s="74" t="s">
        <v>1464</v>
      </c>
      <c r="B1506" s="66" t="s">
        <v>62</v>
      </c>
      <c r="C1506" s="79">
        <f t="shared" si="89"/>
        <v>1503.5851700000001</v>
      </c>
      <c r="D1506" s="79">
        <f t="shared" si="90"/>
        <v>78.909750000000003</v>
      </c>
      <c r="E1506" s="76">
        <v>78.909750000000003</v>
      </c>
      <c r="F1506" s="22">
        <v>0</v>
      </c>
      <c r="G1506" s="90">
        <v>0</v>
      </c>
      <c r="H1506" s="22">
        <v>0</v>
      </c>
      <c r="I1506" s="81"/>
      <c r="J1506" s="200">
        <v>1582.4949200000001</v>
      </c>
    </row>
    <row r="1507" spans="1:10" s="23" customFormat="1" ht="18" customHeight="1" x14ac:dyDescent="0.25">
      <c r="A1507" s="74" t="s">
        <v>1465</v>
      </c>
      <c r="B1507" s="66" t="s">
        <v>62</v>
      </c>
      <c r="C1507" s="79">
        <f t="shared" si="89"/>
        <v>469.38076999999998</v>
      </c>
      <c r="D1507" s="79">
        <f t="shared" si="90"/>
        <v>29.382210000000001</v>
      </c>
      <c r="E1507" s="76">
        <v>29.382210000000001</v>
      </c>
      <c r="F1507" s="22">
        <v>0</v>
      </c>
      <c r="G1507" s="90">
        <v>0</v>
      </c>
      <c r="H1507" s="22">
        <v>0</v>
      </c>
      <c r="I1507" s="81"/>
      <c r="J1507" s="200">
        <v>498.76297999999997</v>
      </c>
    </row>
    <row r="1508" spans="1:10" s="23" customFormat="1" ht="18" customHeight="1" x14ac:dyDescent="0.25">
      <c r="A1508" s="74" t="s">
        <v>1466</v>
      </c>
      <c r="B1508" s="66" t="s">
        <v>62</v>
      </c>
      <c r="C1508" s="79">
        <f t="shared" si="89"/>
        <v>407.71002000000004</v>
      </c>
      <c r="D1508" s="79">
        <f t="shared" si="90"/>
        <v>14.25201</v>
      </c>
      <c r="E1508" s="76">
        <v>14.25201</v>
      </c>
      <c r="F1508" s="22">
        <v>0</v>
      </c>
      <c r="G1508" s="90">
        <v>0</v>
      </c>
      <c r="H1508" s="22">
        <v>0</v>
      </c>
      <c r="I1508" s="81"/>
      <c r="J1508" s="200">
        <v>421.96203000000003</v>
      </c>
    </row>
    <row r="1509" spans="1:10" s="23" customFormat="1" ht="18" customHeight="1" x14ac:dyDescent="0.25">
      <c r="A1509" s="74" t="s">
        <v>1467</v>
      </c>
      <c r="B1509" s="66" t="s">
        <v>62</v>
      </c>
      <c r="C1509" s="79">
        <f t="shared" si="89"/>
        <v>425.78710999999998</v>
      </c>
      <c r="D1509" s="79">
        <f t="shared" si="90"/>
        <v>17.517599999999998</v>
      </c>
      <c r="E1509" s="76">
        <v>17.517599999999998</v>
      </c>
      <c r="F1509" s="22">
        <v>0</v>
      </c>
      <c r="G1509" s="90">
        <v>0</v>
      </c>
      <c r="H1509" s="22">
        <v>0</v>
      </c>
      <c r="I1509" s="81"/>
      <c r="J1509" s="200">
        <v>443.30471</v>
      </c>
    </row>
    <row r="1510" spans="1:10" s="23" customFormat="1" ht="18" customHeight="1" x14ac:dyDescent="0.25">
      <c r="A1510" s="74" t="s">
        <v>1468</v>
      </c>
      <c r="B1510" s="66" t="s">
        <v>62</v>
      </c>
      <c r="C1510" s="79">
        <f t="shared" si="89"/>
        <v>554.23613999999986</v>
      </c>
      <c r="D1510" s="79">
        <f t="shared" si="90"/>
        <v>30.279700000000002</v>
      </c>
      <c r="E1510" s="76">
        <v>30.279700000000002</v>
      </c>
      <c r="F1510" s="22">
        <v>0</v>
      </c>
      <c r="G1510" s="90">
        <v>0</v>
      </c>
      <c r="H1510" s="22">
        <v>0</v>
      </c>
      <c r="I1510" s="81"/>
      <c r="J1510" s="200">
        <v>584.51583999999991</v>
      </c>
    </row>
    <row r="1511" spans="1:10" s="23" customFormat="1" ht="18" customHeight="1" x14ac:dyDescent="0.25">
      <c r="A1511" s="74" t="s">
        <v>1469</v>
      </c>
      <c r="B1511" s="66" t="s">
        <v>62</v>
      </c>
      <c r="C1511" s="79">
        <f t="shared" si="89"/>
        <v>171.34545</v>
      </c>
      <c r="D1511" s="79">
        <f t="shared" si="90"/>
        <v>7.7181000000000006</v>
      </c>
      <c r="E1511" s="76">
        <v>7.7181000000000006</v>
      </c>
      <c r="F1511" s="22">
        <v>0</v>
      </c>
      <c r="G1511" s="90">
        <v>0</v>
      </c>
      <c r="H1511" s="22">
        <v>0</v>
      </c>
      <c r="I1511" s="81"/>
      <c r="J1511" s="200">
        <v>179.06354999999999</v>
      </c>
    </row>
    <row r="1512" spans="1:10" s="23" customFormat="1" ht="18" customHeight="1" x14ac:dyDescent="0.25">
      <c r="A1512" s="74" t="s">
        <v>1470</v>
      </c>
      <c r="B1512" s="66" t="s">
        <v>62</v>
      </c>
      <c r="C1512" s="79">
        <f t="shared" si="89"/>
        <v>929.50009999999997</v>
      </c>
      <c r="D1512" s="79">
        <f t="shared" si="90"/>
        <v>48.063870000000001</v>
      </c>
      <c r="E1512" s="76">
        <v>48.063870000000001</v>
      </c>
      <c r="F1512" s="22">
        <v>0</v>
      </c>
      <c r="G1512" s="90">
        <v>0</v>
      </c>
      <c r="H1512" s="22">
        <v>0</v>
      </c>
      <c r="I1512" s="81"/>
      <c r="J1512" s="200">
        <v>977.56396999999993</v>
      </c>
    </row>
    <row r="1513" spans="1:10" s="23" customFormat="1" ht="18" customHeight="1" x14ac:dyDescent="0.25">
      <c r="A1513" s="74" t="s">
        <v>1471</v>
      </c>
      <c r="B1513" s="66" t="s">
        <v>62</v>
      </c>
      <c r="C1513" s="79">
        <f t="shared" si="89"/>
        <v>323.95025000000004</v>
      </c>
      <c r="D1513" s="79">
        <f t="shared" si="90"/>
        <v>19.729650000000003</v>
      </c>
      <c r="E1513" s="76">
        <v>19.729650000000003</v>
      </c>
      <c r="F1513" s="22">
        <v>0</v>
      </c>
      <c r="G1513" s="90">
        <v>0</v>
      </c>
      <c r="H1513" s="22">
        <v>0</v>
      </c>
      <c r="I1513" s="81"/>
      <c r="J1513" s="200">
        <v>343.67990000000003</v>
      </c>
    </row>
    <row r="1514" spans="1:10" s="23" customFormat="1" ht="18" customHeight="1" x14ac:dyDescent="0.25">
      <c r="A1514" s="74" t="s">
        <v>1472</v>
      </c>
      <c r="B1514" s="66" t="s">
        <v>62</v>
      </c>
      <c r="C1514" s="79">
        <f t="shared" si="89"/>
        <v>1156.3892600000001</v>
      </c>
      <c r="D1514" s="79">
        <f t="shared" si="90"/>
        <v>63.35933</v>
      </c>
      <c r="E1514" s="76">
        <v>63.35933</v>
      </c>
      <c r="F1514" s="22">
        <v>0</v>
      </c>
      <c r="G1514" s="90">
        <v>0</v>
      </c>
      <c r="H1514" s="22">
        <v>0</v>
      </c>
      <c r="I1514" s="81"/>
      <c r="J1514" s="200">
        <v>1219.7485900000001</v>
      </c>
    </row>
    <row r="1515" spans="1:10" s="23" customFormat="1" ht="18" customHeight="1" x14ac:dyDescent="0.25">
      <c r="A1515" s="74" t="s">
        <v>1473</v>
      </c>
      <c r="B1515" s="66" t="s">
        <v>62</v>
      </c>
      <c r="C1515" s="79">
        <f t="shared" si="89"/>
        <v>769.21505000000002</v>
      </c>
      <c r="D1515" s="79">
        <f t="shared" si="90"/>
        <v>37.703699999999998</v>
      </c>
      <c r="E1515" s="76">
        <v>37.703699999999998</v>
      </c>
      <c r="F1515" s="22">
        <v>0</v>
      </c>
      <c r="G1515" s="90">
        <v>0</v>
      </c>
      <c r="H1515" s="22">
        <v>0</v>
      </c>
      <c r="I1515" s="81"/>
      <c r="J1515" s="200">
        <v>806.91875000000005</v>
      </c>
    </row>
    <row r="1516" spans="1:10" s="23" customFormat="1" ht="18" customHeight="1" x14ac:dyDescent="0.25">
      <c r="A1516" s="74" t="s">
        <v>3829</v>
      </c>
      <c r="B1516" s="66" t="s">
        <v>62</v>
      </c>
      <c r="C1516" s="79">
        <f t="shared" si="89"/>
        <v>927.32483000000002</v>
      </c>
      <c r="D1516" s="79">
        <f t="shared" si="90"/>
        <v>45.232900000000001</v>
      </c>
      <c r="E1516" s="76">
        <v>45.232900000000001</v>
      </c>
      <c r="F1516" s="22">
        <v>0</v>
      </c>
      <c r="G1516" s="90">
        <v>0</v>
      </c>
      <c r="H1516" s="22">
        <v>0</v>
      </c>
      <c r="I1516" s="81"/>
      <c r="J1516" s="200">
        <v>972.55772999999999</v>
      </c>
    </row>
    <row r="1517" spans="1:10" s="23" customFormat="1" ht="18" customHeight="1" x14ac:dyDescent="0.25">
      <c r="A1517" s="74" t="s">
        <v>1474</v>
      </c>
      <c r="B1517" s="66" t="s">
        <v>62</v>
      </c>
      <c r="C1517" s="79">
        <f t="shared" si="89"/>
        <v>405.24094999999994</v>
      </c>
      <c r="D1517" s="80">
        <v>0</v>
      </c>
      <c r="E1517" s="76">
        <v>23.632150000000003</v>
      </c>
      <c r="F1517" s="22">
        <v>0</v>
      </c>
      <c r="G1517" s="90">
        <v>0</v>
      </c>
      <c r="H1517" s="22">
        <v>0</v>
      </c>
      <c r="I1517" s="81"/>
      <c r="J1517" s="200">
        <v>428.87309999999997</v>
      </c>
    </row>
    <row r="1518" spans="1:10" s="23" customFormat="1" ht="18" customHeight="1" x14ac:dyDescent="0.25">
      <c r="A1518" s="74" t="s">
        <v>3830</v>
      </c>
      <c r="B1518" s="66" t="s">
        <v>62</v>
      </c>
      <c r="C1518" s="79">
        <f t="shared" si="89"/>
        <v>713.43183999999997</v>
      </c>
      <c r="D1518" s="79">
        <f t="shared" ref="D1518:D1531" si="91">E1518</f>
        <v>75.604179999999999</v>
      </c>
      <c r="E1518" s="76">
        <v>75.604179999999999</v>
      </c>
      <c r="F1518" s="22">
        <v>0</v>
      </c>
      <c r="G1518" s="90">
        <v>0</v>
      </c>
      <c r="H1518" s="22">
        <v>0</v>
      </c>
      <c r="I1518" s="81"/>
      <c r="J1518" s="200">
        <v>789.03602000000001</v>
      </c>
    </row>
    <row r="1519" spans="1:10" s="23" customFormat="1" ht="18" customHeight="1" x14ac:dyDescent="0.25">
      <c r="A1519" s="74" t="s">
        <v>3831</v>
      </c>
      <c r="B1519" s="66" t="s">
        <v>62</v>
      </c>
      <c r="C1519" s="79">
        <f t="shared" si="89"/>
        <v>800.53300999999999</v>
      </c>
      <c r="D1519" s="79">
        <f t="shared" si="91"/>
        <v>45.86965</v>
      </c>
      <c r="E1519" s="76">
        <v>45.86965</v>
      </c>
      <c r="F1519" s="22">
        <v>0</v>
      </c>
      <c r="G1519" s="90">
        <v>0</v>
      </c>
      <c r="H1519" s="22">
        <v>0</v>
      </c>
      <c r="I1519" s="81"/>
      <c r="J1519" s="200">
        <v>846.40265999999997</v>
      </c>
    </row>
    <row r="1520" spans="1:10" s="23" customFormat="1" ht="18" customHeight="1" x14ac:dyDescent="0.25">
      <c r="A1520" s="74" t="s">
        <v>1475</v>
      </c>
      <c r="B1520" s="66" t="s">
        <v>62</v>
      </c>
      <c r="C1520" s="79">
        <f t="shared" si="89"/>
        <v>718.11469</v>
      </c>
      <c r="D1520" s="79">
        <f t="shared" si="91"/>
        <v>31.525299999999998</v>
      </c>
      <c r="E1520" s="76">
        <v>31.525299999999998</v>
      </c>
      <c r="F1520" s="22">
        <v>0</v>
      </c>
      <c r="G1520" s="90">
        <v>0</v>
      </c>
      <c r="H1520" s="22">
        <v>0</v>
      </c>
      <c r="I1520" s="81"/>
      <c r="J1520" s="200">
        <v>749.63999000000001</v>
      </c>
    </row>
    <row r="1521" spans="1:10" s="23" customFormat="1" ht="18" customHeight="1" x14ac:dyDescent="0.25">
      <c r="A1521" s="74" t="s">
        <v>1476</v>
      </c>
      <c r="B1521" s="66" t="s">
        <v>62</v>
      </c>
      <c r="C1521" s="79">
        <f t="shared" si="89"/>
        <v>822.66470000000004</v>
      </c>
      <c r="D1521" s="79">
        <f t="shared" si="91"/>
        <v>68.505449999999996</v>
      </c>
      <c r="E1521" s="76">
        <v>68.505449999999996</v>
      </c>
      <c r="F1521" s="22">
        <v>0</v>
      </c>
      <c r="G1521" s="90">
        <v>0</v>
      </c>
      <c r="H1521" s="22">
        <v>0</v>
      </c>
      <c r="I1521" s="81"/>
      <c r="J1521" s="200">
        <v>891.17015000000004</v>
      </c>
    </row>
    <row r="1522" spans="1:10" s="23" customFormat="1" ht="18" customHeight="1" x14ac:dyDescent="0.25">
      <c r="A1522" s="74" t="s">
        <v>1477</v>
      </c>
      <c r="B1522" s="66" t="s">
        <v>62</v>
      </c>
      <c r="C1522" s="79">
        <f t="shared" si="89"/>
        <v>509.35593999999998</v>
      </c>
      <c r="D1522" s="79">
        <f t="shared" si="91"/>
        <v>30.717880000000001</v>
      </c>
      <c r="E1522" s="76">
        <v>30.717880000000001</v>
      </c>
      <c r="F1522" s="22">
        <v>0</v>
      </c>
      <c r="G1522" s="90">
        <v>0</v>
      </c>
      <c r="H1522" s="22">
        <v>0</v>
      </c>
      <c r="I1522" s="81"/>
      <c r="J1522" s="200">
        <v>540.07381999999996</v>
      </c>
    </row>
    <row r="1523" spans="1:10" s="23" customFormat="1" ht="18" customHeight="1" x14ac:dyDescent="0.25">
      <c r="A1523" s="74" t="s">
        <v>1478</v>
      </c>
      <c r="B1523" s="66" t="s">
        <v>62</v>
      </c>
      <c r="C1523" s="79">
        <f t="shared" si="89"/>
        <v>472.83364999999998</v>
      </c>
      <c r="D1523" s="79">
        <f t="shared" si="91"/>
        <v>31.783950000000001</v>
      </c>
      <c r="E1523" s="76">
        <v>31.783950000000001</v>
      </c>
      <c r="F1523" s="22">
        <v>0</v>
      </c>
      <c r="G1523" s="90">
        <v>0</v>
      </c>
      <c r="H1523" s="22">
        <v>0</v>
      </c>
      <c r="I1523" s="81"/>
      <c r="J1523" s="200">
        <v>504.61759999999998</v>
      </c>
    </row>
    <row r="1524" spans="1:10" s="23" customFormat="1" ht="18" customHeight="1" x14ac:dyDescent="0.25">
      <c r="A1524" s="74" t="s">
        <v>1479</v>
      </c>
      <c r="B1524" s="66" t="s">
        <v>62</v>
      </c>
      <c r="C1524" s="79">
        <f t="shared" si="89"/>
        <v>992.55299000000014</v>
      </c>
      <c r="D1524" s="79">
        <f t="shared" si="91"/>
        <v>59.921109999999999</v>
      </c>
      <c r="E1524" s="76">
        <v>59.921109999999999</v>
      </c>
      <c r="F1524" s="22">
        <v>0</v>
      </c>
      <c r="G1524" s="90">
        <v>0</v>
      </c>
      <c r="H1524" s="22">
        <v>0</v>
      </c>
      <c r="I1524" s="81"/>
      <c r="J1524" s="200">
        <v>1052.4741000000001</v>
      </c>
    </row>
    <row r="1525" spans="1:10" s="23" customFormat="1" ht="18" customHeight="1" x14ac:dyDescent="0.25">
      <c r="A1525" s="74" t="s">
        <v>1480</v>
      </c>
      <c r="B1525" s="66" t="s">
        <v>62</v>
      </c>
      <c r="C1525" s="79">
        <f t="shared" si="89"/>
        <v>904.24480999999992</v>
      </c>
      <c r="D1525" s="79">
        <f t="shared" si="91"/>
        <v>47.763800000000003</v>
      </c>
      <c r="E1525" s="76">
        <v>47.763800000000003</v>
      </c>
      <c r="F1525" s="22">
        <v>0</v>
      </c>
      <c r="G1525" s="90">
        <v>0</v>
      </c>
      <c r="H1525" s="22">
        <v>0</v>
      </c>
      <c r="I1525" s="81"/>
      <c r="J1525" s="200">
        <v>952.00860999999998</v>
      </c>
    </row>
    <row r="1526" spans="1:10" s="23" customFormat="1" ht="18" customHeight="1" x14ac:dyDescent="0.25">
      <c r="A1526" s="74" t="s">
        <v>1481</v>
      </c>
      <c r="B1526" s="66" t="s">
        <v>62</v>
      </c>
      <c r="C1526" s="79">
        <f t="shared" si="89"/>
        <v>523.47050000000002</v>
      </c>
      <c r="D1526" s="79">
        <f t="shared" si="91"/>
        <v>29.512550000000001</v>
      </c>
      <c r="E1526" s="76">
        <v>29.512550000000001</v>
      </c>
      <c r="F1526" s="22">
        <v>0</v>
      </c>
      <c r="G1526" s="90">
        <v>0</v>
      </c>
      <c r="H1526" s="22">
        <v>0</v>
      </c>
      <c r="I1526" s="81"/>
      <c r="J1526" s="200">
        <v>552.98305000000005</v>
      </c>
    </row>
    <row r="1527" spans="1:10" s="23" customFormat="1" ht="18" customHeight="1" x14ac:dyDescent="0.25">
      <c r="A1527" s="74" t="s">
        <v>1482</v>
      </c>
      <c r="B1527" s="66" t="s">
        <v>62</v>
      </c>
      <c r="C1527" s="79">
        <f t="shared" si="89"/>
        <v>156.98224999999999</v>
      </c>
      <c r="D1527" s="79">
        <f t="shared" si="91"/>
        <v>6.7015000000000002</v>
      </c>
      <c r="E1527" s="76">
        <v>6.7015000000000002</v>
      </c>
      <c r="F1527" s="22">
        <v>0</v>
      </c>
      <c r="G1527" s="90">
        <v>0</v>
      </c>
      <c r="H1527" s="22">
        <v>0</v>
      </c>
      <c r="I1527" s="81"/>
      <c r="J1527" s="200">
        <v>163.68375</v>
      </c>
    </row>
    <row r="1528" spans="1:10" s="23" customFormat="1" ht="18" customHeight="1" x14ac:dyDescent="0.25">
      <c r="A1528" s="74" t="s">
        <v>1483</v>
      </c>
      <c r="B1528" s="66" t="s">
        <v>62</v>
      </c>
      <c r="C1528" s="79">
        <f t="shared" si="89"/>
        <v>72.563749999999999</v>
      </c>
      <c r="D1528" s="79">
        <f t="shared" si="91"/>
        <v>3.6218000000000004</v>
      </c>
      <c r="E1528" s="76">
        <v>3.6218000000000004</v>
      </c>
      <c r="F1528" s="22">
        <v>0</v>
      </c>
      <c r="G1528" s="90">
        <v>0</v>
      </c>
      <c r="H1528" s="22">
        <v>0</v>
      </c>
      <c r="I1528" s="81"/>
      <c r="J1528" s="200">
        <v>76.185550000000006</v>
      </c>
    </row>
    <row r="1529" spans="1:10" s="23" customFormat="1" ht="18" customHeight="1" x14ac:dyDescent="0.25">
      <c r="A1529" s="74" t="s">
        <v>1484</v>
      </c>
      <c r="B1529" s="66" t="s">
        <v>62</v>
      </c>
      <c r="C1529" s="79">
        <f t="shared" si="89"/>
        <v>2026.4631700000004</v>
      </c>
      <c r="D1529" s="79">
        <f t="shared" si="91"/>
        <v>95.302279999999996</v>
      </c>
      <c r="E1529" s="76">
        <v>95.302279999999996</v>
      </c>
      <c r="F1529" s="22">
        <v>0</v>
      </c>
      <c r="G1529" s="90">
        <v>0</v>
      </c>
      <c r="H1529" s="22">
        <v>0</v>
      </c>
      <c r="I1529" s="81"/>
      <c r="J1529" s="200">
        <v>2121.7654500000003</v>
      </c>
    </row>
    <row r="1530" spans="1:10" s="23" customFormat="1" ht="18" customHeight="1" x14ac:dyDescent="0.25">
      <c r="A1530" s="74" t="s">
        <v>1485</v>
      </c>
      <c r="B1530" s="66" t="s">
        <v>62</v>
      </c>
      <c r="C1530" s="79">
        <f t="shared" si="89"/>
        <v>974.09649999999988</v>
      </c>
      <c r="D1530" s="79">
        <f t="shared" si="91"/>
        <v>45.16807</v>
      </c>
      <c r="E1530" s="76">
        <v>45.16807</v>
      </c>
      <c r="F1530" s="22">
        <v>0</v>
      </c>
      <c r="G1530" s="90">
        <v>0</v>
      </c>
      <c r="H1530" s="22">
        <v>0</v>
      </c>
      <c r="I1530" s="81"/>
      <c r="J1530" s="200">
        <v>1019.2645699999999</v>
      </c>
    </row>
    <row r="1531" spans="1:10" s="23" customFormat="1" ht="18" customHeight="1" x14ac:dyDescent="0.25">
      <c r="A1531" s="74" t="s">
        <v>1486</v>
      </c>
      <c r="B1531" s="66" t="s">
        <v>62</v>
      </c>
      <c r="C1531" s="79">
        <f t="shared" ref="C1531:C1594" si="92">J1531+I1531-E1531</f>
        <v>1192.4050099999999</v>
      </c>
      <c r="D1531" s="79">
        <f t="shared" si="91"/>
        <v>65.66194999999999</v>
      </c>
      <c r="E1531" s="76">
        <v>65.66194999999999</v>
      </c>
      <c r="F1531" s="22">
        <v>0</v>
      </c>
      <c r="G1531" s="90">
        <v>0</v>
      </c>
      <c r="H1531" s="22">
        <v>0</v>
      </c>
      <c r="I1531" s="81"/>
      <c r="J1531" s="200">
        <v>1258.0669599999999</v>
      </c>
    </row>
    <row r="1532" spans="1:10" s="23" customFormat="1" ht="18" customHeight="1" x14ac:dyDescent="0.25">
      <c r="A1532" s="74" t="s">
        <v>1487</v>
      </c>
      <c r="B1532" s="66" t="s">
        <v>62</v>
      </c>
      <c r="C1532" s="79">
        <f t="shared" si="92"/>
        <v>1784.3747799999999</v>
      </c>
      <c r="D1532" s="80">
        <v>0</v>
      </c>
      <c r="E1532" s="76">
        <v>99.209350000000001</v>
      </c>
      <c r="F1532" s="22">
        <v>0</v>
      </c>
      <c r="G1532" s="90">
        <v>0</v>
      </c>
      <c r="H1532" s="22">
        <v>0</v>
      </c>
      <c r="I1532" s="81"/>
      <c r="J1532" s="200">
        <v>1883.58413</v>
      </c>
    </row>
    <row r="1533" spans="1:10" s="23" customFormat="1" ht="18" customHeight="1" x14ac:dyDescent="0.25">
      <c r="A1533" s="74" t="s">
        <v>1488</v>
      </c>
      <c r="B1533" s="66" t="s">
        <v>62</v>
      </c>
      <c r="C1533" s="79">
        <f t="shared" si="92"/>
        <v>746.31753000000003</v>
      </c>
      <c r="D1533" s="79">
        <f t="shared" ref="D1533:D1564" si="93">E1533</f>
        <v>37.617400000000004</v>
      </c>
      <c r="E1533" s="76">
        <v>37.617400000000004</v>
      </c>
      <c r="F1533" s="22">
        <v>0</v>
      </c>
      <c r="G1533" s="90">
        <v>0</v>
      </c>
      <c r="H1533" s="22">
        <v>0</v>
      </c>
      <c r="I1533" s="81"/>
      <c r="J1533" s="200">
        <v>783.93493000000001</v>
      </c>
    </row>
    <row r="1534" spans="1:10" s="23" customFormat="1" ht="18" customHeight="1" x14ac:dyDescent="0.25">
      <c r="A1534" s="74" t="s">
        <v>3832</v>
      </c>
      <c r="B1534" s="66" t="s">
        <v>62</v>
      </c>
      <c r="C1534" s="79">
        <f t="shared" si="92"/>
        <v>559.99977000000001</v>
      </c>
      <c r="D1534" s="79">
        <f t="shared" si="93"/>
        <v>65.311570000000003</v>
      </c>
      <c r="E1534" s="76">
        <v>65.311570000000003</v>
      </c>
      <c r="F1534" s="22">
        <v>0</v>
      </c>
      <c r="G1534" s="90">
        <v>0</v>
      </c>
      <c r="H1534" s="22">
        <v>0</v>
      </c>
      <c r="I1534" s="81"/>
      <c r="J1534" s="200">
        <v>625.31133999999997</v>
      </c>
    </row>
    <row r="1535" spans="1:10" s="23" customFormat="1" ht="18" customHeight="1" x14ac:dyDescent="0.25">
      <c r="A1535" s="74" t="s">
        <v>1489</v>
      </c>
      <c r="B1535" s="66" t="s">
        <v>62</v>
      </c>
      <c r="C1535" s="79">
        <f t="shared" si="92"/>
        <v>2385.0812699999997</v>
      </c>
      <c r="D1535" s="79">
        <f t="shared" si="93"/>
        <v>135.12601999999998</v>
      </c>
      <c r="E1535" s="76">
        <v>135.12601999999998</v>
      </c>
      <c r="F1535" s="22">
        <v>0</v>
      </c>
      <c r="G1535" s="90">
        <v>0</v>
      </c>
      <c r="H1535" s="22">
        <v>0</v>
      </c>
      <c r="I1535" s="81"/>
      <c r="J1535" s="200">
        <v>2520.2072899999998</v>
      </c>
    </row>
    <row r="1536" spans="1:10" s="23" customFormat="1" ht="18" customHeight="1" x14ac:dyDescent="0.25">
      <c r="A1536" s="74" t="s">
        <v>1490</v>
      </c>
      <c r="B1536" s="66" t="s">
        <v>62</v>
      </c>
      <c r="C1536" s="79">
        <f t="shared" si="92"/>
        <v>1601.8413700000001</v>
      </c>
      <c r="D1536" s="79">
        <f t="shared" si="93"/>
        <v>74.722100000000012</v>
      </c>
      <c r="E1536" s="76">
        <v>74.722100000000012</v>
      </c>
      <c r="F1536" s="22">
        <v>0</v>
      </c>
      <c r="G1536" s="90">
        <v>0</v>
      </c>
      <c r="H1536" s="22">
        <v>0</v>
      </c>
      <c r="I1536" s="81"/>
      <c r="J1536" s="200">
        <v>1676.5634700000001</v>
      </c>
    </row>
    <row r="1537" spans="1:11" s="23" customFormat="1" ht="18" customHeight="1" x14ac:dyDescent="0.25">
      <c r="A1537" s="74" t="s">
        <v>1491</v>
      </c>
      <c r="B1537" s="66" t="s">
        <v>62</v>
      </c>
      <c r="C1537" s="79">
        <f t="shared" si="92"/>
        <v>1658.40065</v>
      </c>
      <c r="D1537" s="79">
        <f t="shared" si="93"/>
        <v>110.51224999999999</v>
      </c>
      <c r="E1537" s="76">
        <v>110.51224999999999</v>
      </c>
      <c r="F1537" s="22">
        <v>0</v>
      </c>
      <c r="G1537" s="90">
        <v>0</v>
      </c>
      <c r="H1537" s="22">
        <v>0</v>
      </c>
      <c r="I1537" s="81">
        <f>547.33+485.74+485.74+1745.14</f>
        <v>3263.9500000000003</v>
      </c>
      <c r="J1537" s="200">
        <f>1768.9129-I1537</f>
        <v>-1495.0371000000002</v>
      </c>
    </row>
    <row r="1538" spans="1:11" s="23" customFormat="1" ht="18" customHeight="1" x14ac:dyDescent="0.25">
      <c r="A1538" s="74" t="s">
        <v>3833</v>
      </c>
      <c r="B1538" s="66" t="s">
        <v>62</v>
      </c>
      <c r="C1538" s="79">
        <f t="shared" si="92"/>
        <v>895.60571000000004</v>
      </c>
      <c r="D1538" s="79">
        <f t="shared" si="93"/>
        <v>144.11160000000001</v>
      </c>
      <c r="E1538" s="76">
        <v>144.11160000000001</v>
      </c>
      <c r="F1538" s="22">
        <v>0</v>
      </c>
      <c r="G1538" s="90">
        <v>0</v>
      </c>
      <c r="H1538" s="22">
        <v>0</v>
      </c>
      <c r="I1538" s="81"/>
      <c r="J1538" s="200">
        <v>1039.71731</v>
      </c>
      <c r="K1538" s="196"/>
    </row>
    <row r="1539" spans="1:11" s="23" customFormat="1" ht="18" customHeight="1" x14ac:dyDescent="0.25">
      <c r="A1539" s="74" t="s">
        <v>3834</v>
      </c>
      <c r="B1539" s="66" t="s">
        <v>62</v>
      </c>
      <c r="C1539" s="79">
        <f t="shared" si="92"/>
        <v>1570.8074799999999</v>
      </c>
      <c r="D1539" s="79">
        <f t="shared" si="93"/>
        <v>77.325999999999993</v>
      </c>
      <c r="E1539" s="76">
        <v>77.325999999999993</v>
      </c>
      <c r="F1539" s="22">
        <v>0</v>
      </c>
      <c r="G1539" s="90">
        <v>0</v>
      </c>
      <c r="H1539" s="22">
        <v>0</v>
      </c>
      <c r="I1539" s="81"/>
      <c r="J1539" s="200">
        <v>1648.13348</v>
      </c>
      <c r="K1539" s="196"/>
    </row>
    <row r="1540" spans="1:11" s="23" customFormat="1" ht="18" customHeight="1" x14ac:dyDescent="0.25">
      <c r="A1540" s="74" t="s">
        <v>3835</v>
      </c>
      <c r="B1540" s="66" t="s">
        <v>62</v>
      </c>
      <c r="C1540" s="79">
        <f t="shared" si="92"/>
        <v>2036.8084500000002</v>
      </c>
      <c r="D1540" s="79">
        <f t="shared" si="93"/>
        <v>128.95729</v>
      </c>
      <c r="E1540" s="76">
        <v>128.95729</v>
      </c>
      <c r="F1540" s="22">
        <v>0</v>
      </c>
      <c r="G1540" s="90">
        <v>0</v>
      </c>
      <c r="H1540" s="22">
        <v>0</v>
      </c>
      <c r="I1540" s="81"/>
      <c r="J1540" s="200">
        <v>2165.7657400000003</v>
      </c>
      <c r="K1540" s="196"/>
    </row>
    <row r="1541" spans="1:11" s="23" customFormat="1" ht="18" customHeight="1" x14ac:dyDescent="0.25">
      <c r="A1541" s="74" t="s">
        <v>3836</v>
      </c>
      <c r="B1541" s="66" t="s">
        <v>62</v>
      </c>
      <c r="C1541" s="79">
        <f t="shared" si="92"/>
        <v>1012.3468700000002</v>
      </c>
      <c r="D1541" s="79">
        <f t="shared" si="93"/>
        <v>41.515000000000001</v>
      </c>
      <c r="E1541" s="76">
        <v>41.515000000000001</v>
      </c>
      <c r="F1541" s="22">
        <v>0</v>
      </c>
      <c r="G1541" s="90">
        <v>0</v>
      </c>
      <c r="H1541" s="22">
        <v>0</v>
      </c>
      <c r="I1541" s="81"/>
      <c r="J1541" s="200">
        <v>1053.8618700000002</v>
      </c>
      <c r="K1541" s="196"/>
    </row>
    <row r="1542" spans="1:11" s="23" customFormat="1" ht="18" customHeight="1" x14ac:dyDescent="0.25">
      <c r="A1542" s="74" t="s">
        <v>1492</v>
      </c>
      <c r="B1542" s="66" t="s">
        <v>62</v>
      </c>
      <c r="C1542" s="79">
        <f t="shared" si="92"/>
        <v>760.11444999999992</v>
      </c>
      <c r="D1542" s="79">
        <f t="shared" si="93"/>
        <v>42.522199999999998</v>
      </c>
      <c r="E1542" s="76">
        <v>42.522199999999998</v>
      </c>
      <c r="F1542" s="22">
        <v>0</v>
      </c>
      <c r="G1542" s="90">
        <v>0</v>
      </c>
      <c r="H1542" s="22">
        <v>0</v>
      </c>
      <c r="I1542" s="81">
        <f>290.84+366.04+366.04+1209.68+586.15</f>
        <v>2818.7500000000005</v>
      </c>
      <c r="J1542" s="200">
        <f>802.63665-I1542</f>
        <v>-2016.1133500000005</v>
      </c>
    </row>
    <row r="1543" spans="1:11" s="23" customFormat="1" ht="18" customHeight="1" x14ac:dyDescent="0.25">
      <c r="A1543" s="74" t="s">
        <v>3837</v>
      </c>
      <c r="B1543" s="66" t="s">
        <v>62</v>
      </c>
      <c r="C1543" s="79">
        <f t="shared" si="92"/>
        <v>1979.9846199999999</v>
      </c>
      <c r="D1543" s="79">
        <f t="shared" si="93"/>
        <v>72.836250000000007</v>
      </c>
      <c r="E1543" s="76">
        <v>72.836250000000007</v>
      </c>
      <c r="F1543" s="22">
        <v>0</v>
      </c>
      <c r="G1543" s="90">
        <v>0</v>
      </c>
      <c r="H1543" s="22">
        <v>0</v>
      </c>
      <c r="I1543" s="81"/>
      <c r="J1543" s="200">
        <v>2052.82087</v>
      </c>
    </row>
    <row r="1544" spans="1:11" s="23" customFormat="1" ht="18" customHeight="1" x14ac:dyDescent="0.25">
      <c r="A1544" s="74" t="s">
        <v>1493</v>
      </c>
      <c r="B1544" s="66" t="s">
        <v>62</v>
      </c>
      <c r="C1544" s="79">
        <f t="shared" si="92"/>
        <v>792.68026999999995</v>
      </c>
      <c r="D1544" s="79">
        <f t="shared" si="93"/>
        <v>43.096350000000001</v>
      </c>
      <c r="E1544" s="76">
        <v>43.096350000000001</v>
      </c>
      <c r="F1544" s="22">
        <v>0</v>
      </c>
      <c r="G1544" s="90">
        <v>0</v>
      </c>
      <c r="H1544" s="22">
        <v>0</v>
      </c>
      <c r="I1544" s="81"/>
      <c r="J1544" s="200">
        <v>835.77661999999998</v>
      </c>
    </row>
    <row r="1545" spans="1:11" s="23" customFormat="1" ht="18" customHeight="1" x14ac:dyDescent="0.25">
      <c r="A1545" s="74" t="s">
        <v>1494</v>
      </c>
      <c r="B1545" s="66" t="s">
        <v>62</v>
      </c>
      <c r="C1545" s="79">
        <f t="shared" si="92"/>
        <v>1741.3224899999998</v>
      </c>
      <c r="D1545" s="79">
        <f t="shared" si="93"/>
        <v>90.102000000000004</v>
      </c>
      <c r="E1545" s="76">
        <v>90.102000000000004</v>
      </c>
      <c r="F1545" s="22">
        <v>0</v>
      </c>
      <c r="G1545" s="90">
        <v>0</v>
      </c>
      <c r="H1545" s="22">
        <v>0</v>
      </c>
      <c r="I1545" s="81"/>
      <c r="J1545" s="200">
        <v>1831.4244899999999</v>
      </c>
    </row>
    <row r="1546" spans="1:11" s="23" customFormat="1" ht="18" customHeight="1" x14ac:dyDescent="0.25">
      <c r="A1546" s="74" t="s">
        <v>1495</v>
      </c>
      <c r="B1546" s="66" t="s">
        <v>62</v>
      </c>
      <c r="C1546" s="79">
        <f t="shared" si="92"/>
        <v>816.7179000000001</v>
      </c>
      <c r="D1546" s="79">
        <f t="shared" si="93"/>
        <v>42.294400000000003</v>
      </c>
      <c r="E1546" s="76">
        <v>42.294400000000003</v>
      </c>
      <c r="F1546" s="22">
        <v>0</v>
      </c>
      <c r="G1546" s="90">
        <v>0</v>
      </c>
      <c r="H1546" s="22">
        <v>0</v>
      </c>
      <c r="I1546" s="81"/>
      <c r="J1546" s="200">
        <v>859.0123000000001</v>
      </c>
    </row>
    <row r="1547" spans="1:11" s="23" customFormat="1" ht="18" customHeight="1" x14ac:dyDescent="0.25">
      <c r="A1547" s="74" t="s">
        <v>1496</v>
      </c>
      <c r="B1547" s="66" t="s">
        <v>62</v>
      </c>
      <c r="C1547" s="79">
        <f t="shared" si="92"/>
        <v>699.77461999999991</v>
      </c>
      <c r="D1547" s="79">
        <f t="shared" si="93"/>
        <v>42.925599999999996</v>
      </c>
      <c r="E1547" s="76">
        <v>42.925599999999996</v>
      </c>
      <c r="F1547" s="22">
        <v>0</v>
      </c>
      <c r="G1547" s="90">
        <v>0</v>
      </c>
      <c r="H1547" s="22">
        <v>0</v>
      </c>
      <c r="I1547" s="81"/>
      <c r="J1547" s="200">
        <v>742.70021999999994</v>
      </c>
    </row>
    <row r="1548" spans="1:11" s="23" customFormat="1" ht="18" customHeight="1" x14ac:dyDescent="0.25">
      <c r="A1548" s="74" t="s">
        <v>1497</v>
      </c>
      <c r="B1548" s="66" t="s">
        <v>62</v>
      </c>
      <c r="C1548" s="79">
        <f t="shared" si="92"/>
        <v>1971.4179700000002</v>
      </c>
      <c r="D1548" s="79">
        <f t="shared" si="93"/>
        <v>113.55396</v>
      </c>
      <c r="E1548" s="76">
        <v>113.55396</v>
      </c>
      <c r="F1548" s="22">
        <v>0</v>
      </c>
      <c r="G1548" s="90">
        <v>0</v>
      </c>
      <c r="H1548" s="22">
        <v>0</v>
      </c>
      <c r="I1548" s="81"/>
      <c r="J1548" s="200">
        <v>2084.9719300000002</v>
      </c>
    </row>
    <row r="1549" spans="1:11" s="23" customFormat="1" ht="18" customHeight="1" x14ac:dyDescent="0.25">
      <c r="A1549" s="74" t="s">
        <v>1498</v>
      </c>
      <c r="B1549" s="66" t="s">
        <v>62</v>
      </c>
      <c r="C1549" s="79">
        <f t="shared" si="92"/>
        <v>1458.39365</v>
      </c>
      <c r="D1549" s="79">
        <f t="shared" si="93"/>
        <v>73.11160000000001</v>
      </c>
      <c r="E1549" s="76">
        <v>73.11160000000001</v>
      </c>
      <c r="F1549" s="22">
        <v>0</v>
      </c>
      <c r="G1549" s="90">
        <v>0</v>
      </c>
      <c r="H1549" s="22">
        <v>0</v>
      </c>
      <c r="I1549" s="81"/>
      <c r="J1549" s="200">
        <v>1531.5052499999999</v>
      </c>
    </row>
    <row r="1550" spans="1:11" s="23" customFormat="1" ht="18" customHeight="1" x14ac:dyDescent="0.25">
      <c r="A1550" s="74" t="s">
        <v>1499</v>
      </c>
      <c r="B1550" s="66" t="s">
        <v>62</v>
      </c>
      <c r="C1550" s="79">
        <f t="shared" si="92"/>
        <v>151.18261999999999</v>
      </c>
      <c r="D1550" s="79">
        <f t="shared" si="93"/>
        <v>177.2192</v>
      </c>
      <c r="E1550" s="76">
        <v>177.2192</v>
      </c>
      <c r="F1550" s="22">
        <v>0</v>
      </c>
      <c r="G1550" s="90">
        <v>0</v>
      </c>
      <c r="H1550" s="22">
        <v>0</v>
      </c>
      <c r="I1550" s="81"/>
      <c r="J1550" s="200">
        <v>328.40181999999999</v>
      </c>
    </row>
    <row r="1551" spans="1:11" s="23" customFormat="1" ht="18" customHeight="1" x14ac:dyDescent="0.25">
      <c r="A1551" s="74" t="s">
        <v>1500</v>
      </c>
      <c r="B1551" s="66" t="s">
        <v>62</v>
      </c>
      <c r="C1551" s="79">
        <f t="shared" si="92"/>
        <v>452.4853</v>
      </c>
      <c r="D1551" s="79">
        <f t="shared" si="93"/>
        <v>44.585999999999999</v>
      </c>
      <c r="E1551" s="76">
        <v>44.585999999999999</v>
      </c>
      <c r="F1551" s="22">
        <v>0</v>
      </c>
      <c r="G1551" s="90">
        <v>0</v>
      </c>
      <c r="H1551" s="22">
        <v>0</v>
      </c>
      <c r="I1551" s="81"/>
      <c r="J1551" s="200">
        <v>497.07130000000001</v>
      </c>
    </row>
    <row r="1552" spans="1:11" s="23" customFormat="1" ht="18" customHeight="1" x14ac:dyDescent="0.25">
      <c r="A1552" s="74" t="s">
        <v>1501</v>
      </c>
      <c r="B1552" s="66" t="s">
        <v>62</v>
      </c>
      <c r="C1552" s="79">
        <f t="shared" si="92"/>
        <v>1701.2312900000002</v>
      </c>
      <c r="D1552" s="79">
        <f t="shared" si="93"/>
        <v>118.36648</v>
      </c>
      <c r="E1552" s="76">
        <v>118.36648</v>
      </c>
      <c r="F1552" s="22">
        <v>0</v>
      </c>
      <c r="G1552" s="90">
        <v>0</v>
      </c>
      <c r="H1552" s="22">
        <v>0</v>
      </c>
      <c r="I1552" s="81"/>
      <c r="J1552" s="200">
        <v>1819.5977700000001</v>
      </c>
    </row>
    <row r="1553" spans="1:10" s="23" customFormat="1" ht="18" customHeight="1" x14ac:dyDescent="0.25">
      <c r="A1553" s="74" t="s">
        <v>1502</v>
      </c>
      <c r="B1553" s="66" t="s">
        <v>62</v>
      </c>
      <c r="C1553" s="79">
        <f t="shared" si="92"/>
        <v>808.22633000000008</v>
      </c>
      <c r="D1553" s="79">
        <f t="shared" si="93"/>
        <v>43.871099999999998</v>
      </c>
      <c r="E1553" s="76">
        <v>43.871099999999998</v>
      </c>
      <c r="F1553" s="22">
        <v>0</v>
      </c>
      <c r="G1553" s="90">
        <v>0</v>
      </c>
      <c r="H1553" s="22">
        <v>0</v>
      </c>
      <c r="I1553" s="81"/>
      <c r="J1553" s="200">
        <v>852.09743000000003</v>
      </c>
    </row>
    <row r="1554" spans="1:10" s="23" customFormat="1" ht="18" customHeight="1" x14ac:dyDescent="0.25">
      <c r="A1554" s="74" t="s">
        <v>1503</v>
      </c>
      <c r="B1554" s="66" t="s">
        <v>62</v>
      </c>
      <c r="C1554" s="79">
        <f t="shared" si="92"/>
        <v>890.54487000000006</v>
      </c>
      <c r="D1554" s="79">
        <f t="shared" si="93"/>
        <v>53.337400000000002</v>
      </c>
      <c r="E1554" s="76">
        <v>53.337400000000002</v>
      </c>
      <c r="F1554" s="22">
        <v>0</v>
      </c>
      <c r="G1554" s="90">
        <v>0</v>
      </c>
      <c r="H1554" s="22">
        <v>0</v>
      </c>
      <c r="I1554" s="81"/>
      <c r="J1554" s="200">
        <v>943.88227000000006</v>
      </c>
    </row>
    <row r="1555" spans="1:10" s="23" customFormat="1" ht="18" customHeight="1" x14ac:dyDescent="0.25">
      <c r="A1555" s="74" t="s">
        <v>3838</v>
      </c>
      <c r="B1555" s="66" t="s">
        <v>62</v>
      </c>
      <c r="C1555" s="79">
        <f t="shared" si="92"/>
        <v>2180.5226699999998</v>
      </c>
      <c r="D1555" s="79">
        <f t="shared" si="93"/>
        <v>98.02385000000001</v>
      </c>
      <c r="E1555" s="76">
        <v>98.02385000000001</v>
      </c>
      <c r="F1555" s="22">
        <v>0</v>
      </c>
      <c r="G1555" s="90">
        <v>0</v>
      </c>
      <c r="H1555" s="22">
        <v>0</v>
      </c>
      <c r="I1555" s="81"/>
      <c r="J1555" s="200">
        <v>2278.5465199999999</v>
      </c>
    </row>
    <row r="1556" spans="1:10" s="23" customFormat="1" ht="18" customHeight="1" x14ac:dyDescent="0.25">
      <c r="A1556" s="74" t="s">
        <v>3839</v>
      </c>
      <c r="B1556" s="66" t="s">
        <v>62</v>
      </c>
      <c r="C1556" s="79">
        <f t="shared" si="92"/>
        <v>1958.5595299999998</v>
      </c>
      <c r="D1556" s="79">
        <f t="shared" si="93"/>
        <v>98.919449999999998</v>
      </c>
      <c r="E1556" s="76">
        <v>98.919449999999998</v>
      </c>
      <c r="F1556" s="22">
        <v>0</v>
      </c>
      <c r="G1556" s="90">
        <v>0</v>
      </c>
      <c r="H1556" s="22">
        <v>0</v>
      </c>
      <c r="I1556" s="81">
        <v>1855.64</v>
      </c>
      <c r="J1556" s="200">
        <v>201.83897999999999</v>
      </c>
    </row>
    <row r="1557" spans="1:10" s="23" customFormat="1" ht="18" customHeight="1" x14ac:dyDescent="0.25">
      <c r="A1557" s="74" t="s">
        <v>1504</v>
      </c>
      <c r="B1557" s="66" t="s">
        <v>62</v>
      </c>
      <c r="C1557" s="79">
        <f t="shared" si="92"/>
        <v>1662.8823</v>
      </c>
      <c r="D1557" s="79">
        <f t="shared" si="93"/>
        <v>101.10808999999999</v>
      </c>
      <c r="E1557" s="76">
        <v>101.10808999999999</v>
      </c>
      <c r="F1557" s="22">
        <v>0</v>
      </c>
      <c r="G1557" s="90">
        <v>0</v>
      </c>
      <c r="H1557" s="22">
        <v>0</v>
      </c>
      <c r="I1557" s="81"/>
      <c r="J1557" s="200">
        <v>1763.9903899999999</v>
      </c>
    </row>
    <row r="1558" spans="1:10" s="23" customFormat="1" ht="18" customHeight="1" x14ac:dyDescent="0.25">
      <c r="A1558" s="74" t="s">
        <v>3840</v>
      </c>
      <c r="B1558" s="66" t="s">
        <v>62</v>
      </c>
      <c r="C1558" s="79">
        <f t="shared" si="92"/>
        <v>1227.55502</v>
      </c>
      <c r="D1558" s="79">
        <f t="shared" si="93"/>
        <v>75.485399999999998</v>
      </c>
      <c r="E1558" s="76">
        <v>75.485399999999998</v>
      </c>
      <c r="F1558" s="22">
        <v>0</v>
      </c>
      <c r="G1558" s="90">
        <v>0</v>
      </c>
      <c r="H1558" s="22">
        <v>0</v>
      </c>
      <c r="I1558" s="81"/>
      <c r="J1558" s="200">
        <v>1303.04042</v>
      </c>
    </row>
    <row r="1559" spans="1:10" s="23" customFormat="1" ht="18" customHeight="1" x14ac:dyDescent="0.25">
      <c r="A1559" s="74" t="s">
        <v>3841</v>
      </c>
      <c r="B1559" s="66" t="s">
        <v>62</v>
      </c>
      <c r="C1559" s="79">
        <f t="shared" si="92"/>
        <v>1553.5850699999999</v>
      </c>
      <c r="D1559" s="79">
        <f t="shared" si="93"/>
        <v>59.8566</v>
      </c>
      <c r="E1559" s="76">
        <v>59.8566</v>
      </c>
      <c r="F1559" s="22">
        <v>0</v>
      </c>
      <c r="G1559" s="90">
        <v>0</v>
      </c>
      <c r="H1559" s="22">
        <v>0</v>
      </c>
      <c r="I1559" s="81"/>
      <c r="J1559" s="200">
        <v>1613.4416699999999</v>
      </c>
    </row>
    <row r="1560" spans="1:10" s="23" customFormat="1" ht="18" customHeight="1" x14ac:dyDescent="0.25">
      <c r="A1560" s="74" t="s">
        <v>1505</v>
      </c>
      <c r="B1560" s="66" t="s">
        <v>62</v>
      </c>
      <c r="C1560" s="79">
        <f t="shared" si="92"/>
        <v>2672.9506299999998</v>
      </c>
      <c r="D1560" s="79">
        <f t="shared" si="93"/>
        <v>157.22248999999999</v>
      </c>
      <c r="E1560" s="76">
        <v>157.22248999999999</v>
      </c>
      <c r="F1560" s="22">
        <v>0</v>
      </c>
      <c r="G1560" s="90">
        <v>0</v>
      </c>
      <c r="H1560" s="22">
        <v>0</v>
      </c>
      <c r="I1560" s="81"/>
      <c r="J1560" s="200">
        <v>2830.1731199999999</v>
      </c>
    </row>
    <row r="1561" spans="1:10" s="23" customFormat="1" ht="18" customHeight="1" x14ac:dyDescent="0.25">
      <c r="A1561" s="74" t="s">
        <v>1506</v>
      </c>
      <c r="B1561" s="66" t="s">
        <v>62</v>
      </c>
      <c r="C1561" s="79">
        <f t="shared" si="92"/>
        <v>1560.02747</v>
      </c>
      <c r="D1561" s="79">
        <f t="shared" si="93"/>
        <v>80.385979999999989</v>
      </c>
      <c r="E1561" s="76">
        <v>80.385979999999989</v>
      </c>
      <c r="F1561" s="22">
        <v>0</v>
      </c>
      <c r="G1561" s="90">
        <v>0</v>
      </c>
      <c r="H1561" s="22">
        <v>0</v>
      </c>
      <c r="I1561" s="81"/>
      <c r="J1561" s="200">
        <v>1640.41345</v>
      </c>
    </row>
    <row r="1562" spans="1:10" s="23" customFormat="1" ht="18" customHeight="1" x14ac:dyDescent="0.25">
      <c r="A1562" s="74" t="s">
        <v>3842</v>
      </c>
      <c r="B1562" s="66" t="s">
        <v>62</v>
      </c>
      <c r="C1562" s="79">
        <f t="shared" si="92"/>
        <v>105.98400000000001</v>
      </c>
      <c r="D1562" s="79">
        <f t="shared" si="93"/>
        <v>82.573599999999999</v>
      </c>
      <c r="E1562" s="76">
        <v>82.573599999999999</v>
      </c>
      <c r="F1562" s="22">
        <v>0</v>
      </c>
      <c r="G1562" s="90">
        <v>0</v>
      </c>
      <c r="H1562" s="22">
        <v>0</v>
      </c>
      <c r="I1562" s="81"/>
      <c r="J1562" s="200">
        <v>188.55760000000001</v>
      </c>
    </row>
    <row r="1563" spans="1:10" s="23" customFormat="1" ht="18" customHeight="1" x14ac:dyDescent="0.25">
      <c r="A1563" s="74" t="s">
        <v>1507</v>
      </c>
      <c r="B1563" s="66" t="s">
        <v>62</v>
      </c>
      <c r="C1563" s="79">
        <f t="shared" si="92"/>
        <v>3324.5046200000002</v>
      </c>
      <c r="D1563" s="79">
        <f t="shared" si="93"/>
        <v>177.07292999999999</v>
      </c>
      <c r="E1563" s="76">
        <v>177.07292999999999</v>
      </c>
      <c r="F1563" s="22">
        <v>0</v>
      </c>
      <c r="G1563" s="90">
        <v>0</v>
      </c>
      <c r="H1563" s="22">
        <v>0</v>
      </c>
      <c r="I1563" s="81"/>
      <c r="J1563" s="200">
        <v>3501.57755</v>
      </c>
    </row>
    <row r="1564" spans="1:10" s="23" customFormat="1" ht="18" customHeight="1" x14ac:dyDescent="0.25">
      <c r="A1564" s="74" t="s">
        <v>1508</v>
      </c>
      <c r="B1564" s="66" t="s">
        <v>62</v>
      </c>
      <c r="C1564" s="79">
        <f t="shared" si="92"/>
        <v>1898.7115799999997</v>
      </c>
      <c r="D1564" s="79">
        <f t="shared" si="93"/>
        <v>162.53304999999997</v>
      </c>
      <c r="E1564" s="76">
        <v>162.53304999999997</v>
      </c>
      <c r="F1564" s="22">
        <v>0</v>
      </c>
      <c r="G1564" s="90">
        <v>0</v>
      </c>
      <c r="H1564" s="22">
        <v>0</v>
      </c>
      <c r="I1564" s="81"/>
      <c r="J1564" s="200">
        <v>2061.2446299999997</v>
      </c>
    </row>
    <row r="1565" spans="1:10" s="23" customFormat="1" ht="18" customHeight="1" x14ac:dyDescent="0.25">
      <c r="A1565" s="74" t="s">
        <v>1509</v>
      </c>
      <c r="B1565" s="66" t="s">
        <v>62</v>
      </c>
      <c r="C1565" s="79">
        <f t="shared" si="92"/>
        <v>2114.3101000000001</v>
      </c>
      <c r="D1565" s="79">
        <f t="shared" ref="D1565:D1595" si="94">E1565</f>
        <v>105.3878</v>
      </c>
      <c r="E1565" s="76">
        <v>105.3878</v>
      </c>
      <c r="F1565" s="22">
        <v>0</v>
      </c>
      <c r="G1565" s="90">
        <v>0</v>
      </c>
      <c r="H1565" s="22">
        <v>0</v>
      </c>
      <c r="I1565" s="81"/>
      <c r="J1565" s="200">
        <v>2219.6979000000001</v>
      </c>
    </row>
    <row r="1566" spans="1:10" s="23" customFormat="1" ht="18" customHeight="1" x14ac:dyDescent="0.25">
      <c r="A1566" s="74" t="s">
        <v>1510</v>
      </c>
      <c r="B1566" s="66" t="s">
        <v>62</v>
      </c>
      <c r="C1566" s="79">
        <f t="shared" si="92"/>
        <v>3862.9110299999998</v>
      </c>
      <c r="D1566" s="79">
        <f t="shared" si="94"/>
        <v>201.75110999999998</v>
      </c>
      <c r="E1566" s="76">
        <v>201.75110999999998</v>
      </c>
      <c r="F1566" s="22">
        <v>0</v>
      </c>
      <c r="G1566" s="90">
        <v>0</v>
      </c>
      <c r="H1566" s="22">
        <v>0</v>
      </c>
      <c r="I1566" s="81"/>
      <c r="J1566" s="200">
        <v>4064.6621399999999</v>
      </c>
    </row>
    <row r="1567" spans="1:10" s="23" customFormat="1" ht="18" customHeight="1" x14ac:dyDescent="0.25">
      <c r="A1567" s="74" t="s">
        <v>1511</v>
      </c>
      <c r="B1567" s="66" t="s">
        <v>62</v>
      </c>
      <c r="C1567" s="79">
        <f t="shared" si="92"/>
        <v>486.39726999999999</v>
      </c>
      <c r="D1567" s="79">
        <f t="shared" si="94"/>
        <v>22.482599999999998</v>
      </c>
      <c r="E1567" s="76">
        <v>22.482599999999998</v>
      </c>
      <c r="F1567" s="22">
        <v>0</v>
      </c>
      <c r="G1567" s="90">
        <v>0</v>
      </c>
      <c r="H1567" s="22">
        <v>0</v>
      </c>
      <c r="I1567" s="81"/>
      <c r="J1567" s="200">
        <v>508.87986999999998</v>
      </c>
    </row>
    <row r="1568" spans="1:10" s="23" customFormat="1" ht="18" customHeight="1" x14ac:dyDescent="0.25">
      <c r="A1568" s="74" t="s">
        <v>1512</v>
      </c>
      <c r="B1568" s="66" t="s">
        <v>62</v>
      </c>
      <c r="C1568" s="79">
        <f t="shared" si="92"/>
        <v>1208.6375</v>
      </c>
      <c r="D1568" s="79">
        <f t="shared" si="94"/>
        <v>57.920730000000006</v>
      </c>
      <c r="E1568" s="76">
        <v>57.920730000000006</v>
      </c>
      <c r="F1568" s="22">
        <v>0</v>
      </c>
      <c r="G1568" s="90">
        <v>0</v>
      </c>
      <c r="H1568" s="22">
        <v>0</v>
      </c>
      <c r="I1568" s="81"/>
      <c r="J1568" s="200">
        <v>1266.5582300000001</v>
      </c>
    </row>
    <row r="1569" spans="1:10" s="23" customFormat="1" ht="18" customHeight="1" x14ac:dyDescent="0.25">
      <c r="A1569" s="74" t="s">
        <v>1513</v>
      </c>
      <c r="B1569" s="66" t="s">
        <v>62</v>
      </c>
      <c r="C1569" s="79">
        <f t="shared" si="92"/>
        <v>400.43290000000002</v>
      </c>
      <c r="D1569" s="79">
        <f t="shared" si="94"/>
        <v>18.356099999999998</v>
      </c>
      <c r="E1569" s="76">
        <v>18.356099999999998</v>
      </c>
      <c r="F1569" s="22">
        <v>0</v>
      </c>
      <c r="G1569" s="90">
        <v>0</v>
      </c>
      <c r="H1569" s="22">
        <v>0</v>
      </c>
      <c r="I1569" s="81"/>
      <c r="J1569" s="200">
        <v>418.78899999999999</v>
      </c>
    </row>
    <row r="1570" spans="1:10" s="23" customFormat="1" ht="18" customHeight="1" x14ac:dyDescent="0.25">
      <c r="A1570" s="74" t="s">
        <v>1514</v>
      </c>
      <c r="B1570" s="66" t="s">
        <v>62</v>
      </c>
      <c r="C1570" s="79">
        <f t="shared" si="92"/>
        <v>571.37486999999999</v>
      </c>
      <c r="D1570" s="79">
        <f t="shared" si="94"/>
        <v>32.8827</v>
      </c>
      <c r="E1570" s="76">
        <v>32.8827</v>
      </c>
      <c r="F1570" s="22">
        <v>0</v>
      </c>
      <c r="G1570" s="90">
        <v>0</v>
      </c>
      <c r="H1570" s="22">
        <v>0</v>
      </c>
      <c r="I1570" s="81"/>
      <c r="J1570" s="200">
        <v>604.25756999999999</v>
      </c>
    </row>
    <row r="1571" spans="1:10" s="23" customFormat="1" ht="18" customHeight="1" x14ac:dyDescent="0.25">
      <c r="A1571" s="74" t="s">
        <v>339</v>
      </c>
      <c r="B1571" s="66" t="s">
        <v>62</v>
      </c>
      <c r="C1571" s="79">
        <f t="shared" si="92"/>
        <v>2639.5457100000003</v>
      </c>
      <c r="D1571" s="79">
        <f t="shared" si="94"/>
        <v>138.67845</v>
      </c>
      <c r="E1571" s="76">
        <v>138.67845</v>
      </c>
      <c r="F1571" s="22">
        <v>0</v>
      </c>
      <c r="G1571" s="90">
        <v>0</v>
      </c>
      <c r="H1571" s="22">
        <v>0</v>
      </c>
      <c r="I1571" s="81">
        <v>2296.81</v>
      </c>
      <c r="J1571" s="200">
        <f>2778.22416-I1571</f>
        <v>481.41416000000027</v>
      </c>
    </row>
    <row r="1572" spans="1:10" s="23" customFormat="1" ht="18" customHeight="1" x14ac:dyDescent="0.25">
      <c r="A1572" s="74" t="s">
        <v>1516</v>
      </c>
      <c r="B1572" s="66" t="s">
        <v>62</v>
      </c>
      <c r="C1572" s="79">
        <f t="shared" si="92"/>
        <v>175.82137</v>
      </c>
      <c r="D1572" s="79">
        <f t="shared" si="94"/>
        <v>9.3394500000000011</v>
      </c>
      <c r="E1572" s="76">
        <v>9.3394500000000011</v>
      </c>
      <c r="F1572" s="22">
        <v>0</v>
      </c>
      <c r="G1572" s="90">
        <v>0</v>
      </c>
      <c r="H1572" s="22">
        <v>0</v>
      </c>
      <c r="I1572" s="81"/>
      <c r="J1572" s="200">
        <v>185.16082</v>
      </c>
    </row>
    <row r="1573" spans="1:10" s="23" customFormat="1" ht="18" customHeight="1" x14ac:dyDescent="0.25">
      <c r="A1573" s="74" t="s">
        <v>1517</v>
      </c>
      <c r="B1573" s="66" t="s">
        <v>62</v>
      </c>
      <c r="C1573" s="79">
        <f t="shared" si="92"/>
        <v>84.709950000000006</v>
      </c>
      <c r="D1573" s="79">
        <f t="shared" si="94"/>
        <v>3.6933000000000002</v>
      </c>
      <c r="E1573" s="76">
        <v>3.6933000000000002</v>
      </c>
      <c r="F1573" s="22">
        <v>0</v>
      </c>
      <c r="G1573" s="90">
        <v>0</v>
      </c>
      <c r="H1573" s="22">
        <v>0</v>
      </c>
      <c r="I1573" s="81"/>
      <c r="J1573" s="200">
        <v>88.40325</v>
      </c>
    </row>
    <row r="1574" spans="1:10" s="23" customFormat="1" ht="18" customHeight="1" x14ac:dyDescent="0.25">
      <c r="A1574" s="74" t="s">
        <v>1518</v>
      </c>
      <c r="B1574" s="66" t="s">
        <v>62</v>
      </c>
      <c r="C1574" s="79">
        <f t="shared" si="92"/>
        <v>162.87715</v>
      </c>
      <c r="D1574" s="79">
        <f t="shared" si="94"/>
        <v>7.7939499999999997</v>
      </c>
      <c r="E1574" s="76">
        <v>7.7939499999999997</v>
      </c>
      <c r="F1574" s="22">
        <v>0</v>
      </c>
      <c r="G1574" s="90">
        <v>0</v>
      </c>
      <c r="H1574" s="22">
        <v>0</v>
      </c>
      <c r="I1574" s="81"/>
      <c r="J1574" s="200">
        <v>170.6711</v>
      </c>
    </row>
    <row r="1575" spans="1:10" s="23" customFormat="1" ht="18" customHeight="1" x14ac:dyDescent="0.25">
      <c r="A1575" s="74" t="s">
        <v>1519</v>
      </c>
      <c r="B1575" s="66" t="s">
        <v>62</v>
      </c>
      <c r="C1575" s="79">
        <f t="shared" si="92"/>
        <v>187.7954</v>
      </c>
      <c r="D1575" s="79">
        <f t="shared" si="94"/>
        <v>8.8055499999999984</v>
      </c>
      <c r="E1575" s="76">
        <v>8.8055499999999984</v>
      </c>
      <c r="F1575" s="22">
        <v>0</v>
      </c>
      <c r="G1575" s="90">
        <v>0</v>
      </c>
      <c r="H1575" s="22">
        <v>0</v>
      </c>
      <c r="I1575" s="81"/>
      <c r="J1575" s="200">
        <v>196.60095000000001</v>
      </c>
    </row>
    <row r="1576" spans="1:10" s="23" customFormat="1" ht="18" customHeight="1" x14ac:dyDescent="0.25">
      <c r="A1576" s="74" t="s">
        <v>3843</v>
      </c>
      <c r="B1576" s="66" t="s">
        <v>62</v>
      </c>
      <c r="C1576" s="79">
        <f t="shared" si="92"/>
        <v>2306.2379000000001</v>
      </c>
      <c r="D1576" s="79">
        <f t="shared" si="94"/>
        <v>99.312020000000004</v>
      </c>
      <c r="E1576" s="76">
        <v>99.312020000000004</v>
      </c>
      <c r="F1576" s="22">
        <v>0</v>
      </c>
      <c r="G1576" s="90">
        <v>0</v>
      </c>
      <c r="H1576" s="22">
        <v>0</v>
      </c>
      <c r="I1576" s="81"/>
      <c r="J1576" s="200">
        <v>2405.5499199999999</v>
      </c>
    </row>
    <row r="1577" spans="1:10" s="23" customFormat="1" ht="18" customHeight="1" x14ac:dyDescent="0.25">
      <c r="A1577" s="74" t="s">
        <v>1520</v>
      </c>
      <c r="B1577" s="66" t="s">
        <v>62</v>
      </c>
      <c r="C1577" s="79">
        <f t="shared" si="92"/>
        <v>182.98189999999997</v>
      </c>
      <c r="D1577" s="79">
        <f t="shared" si="94"/>
        <v>8.1808999999999994</v>
      </c>
      <c r="E1577" s="76">
        <v>8.1808999999999994</v>
      </c>
      <c r="F1577" s="22">
        <v>0</v>
      </c>
      <c r="G1577" s="90">
        <v>0</v>
      </c>
      <c r="H1577" s="22">
        <v>0</v>
      </c>
      <c r="I1577" s="81"/>
      <c r="J1577" s="200">
        <v>191.16279999999998</v>
      </c>
    </row>
    <row r="1578" spans="1:10" s="23" customFormat="1" ht="18" customHeight="1" x14ac:dyDescent="0.25">
      <c r="A1578" s="74" t="s">
        <v>1521</v>
      </c>
      <c r="B1578" s="66" t="s">
        <v>62</v>
      </c>
      <c r="C1578" s="79">
        <f t="shared" si="92"/>
        <v>182.65056000000001</v>
      </c>
      <c r="D1578" s="79">
        <f t="shared" si="94"/>
        <v>6.0534499999999998</v>
      </c>
      <c r="E1578" s="76">
        <v>6.0534499999999998</v>
      </c>
      <c r="F1578" s="22">
        <v>0</v>
      </c>
      <c r="G1578" s="90">
        <v>0</v>
      </c>
      <c r="H1578" s="22">
        <v>0</v>
      </c>
      <c r="I1578" s="81"/>
      <c r="J1578" s="200">
        <v>188.70401000000001</v>
      </c>
    </row>
    <row r="1579" spans="1:10" s="23" customFormat="1" ht="18" customHeight="1" x14ac:dyDescent="0.25">
      <c r="A1579" s="74" t="s">
        <v>1522</v>
      </c>
      <c r="B1579" s="66" t="s">
        <v>62</v>
      </c>
      <c r="C1579" s="79">
        <f t="shared" si="92"/>
        <v>263.98444999999998</v>
      </c>
      <c r="D1579" s="79">
        <f t="shared" si="94"/>
        <v>12.954000000000001</v>
      </c>
      <c r="E1579" s="76">
        <v>12.954000000000001</v>
      </c>
      <c r="F1579" s="22">
        <v>0</v>
      </c>
      <c r="G1579" s="90">
        <v>0</v>
      </c>
      <c r="H1579" s="22">
        <v>0</v>
      </c>
      <c r="I1579" s="81"/>
      <c r="J1579" s="200">
        <v>276.93844999999999</v>
      </c>
    </row>
    <row r="1580" spans="1:10" s="23" customFormat="1" ht="18" customHeight="1" x14ac:dyDescent="0.25">
      <c r="A1580" s="74" t="s">
        <v>1523</v>
      </c>
      <c r="B1580" s="66" t="s">
        <v>62</v>
      </c>
      <c r="C1580" s="79">
        <f t="shared" si="92"/>
        <v>555.00904999999989</v>
      </c>
      <c r="D1580" s="79">
        <f t="shared" si="94"/>
        <v>22.951900000000002</v>
      </c>
      <c r="E1580" s="76">
        <v>22.951900000000002</v>
      </c>
      <c r="F1580" s="22">
        <v>0</v>
      </c>
      <c r="G1580" s="90">
        <v>0</v>
      </c>
      <c r="H1580" s="22">
        <v>0</v>
      </c>
      <c r="I1580" s="81"/>
      <c r="J1580" s="200">
        <v>577.96094999999991</v>
      </c>
    </row>
    <row r="1581" spans="1:10" s="23" customFormat="1" ht="18" customHeight="1" x14ac:dyDescent="0.25">
      <c r="A1581" s="74" t="s">
        <v>1524</v>
      </c>
      <c r="B1581" s="66" t="s">
        <v>62</v>
      </c>
      <c r="C1581" s="79">
        <f t="shared" si="92"/>
        <v>373.32629999999995</v>
      </c>
      <c r="D1581" s="79">
        <f t="shared" si="94"/>
        <v>27.844799999999999</v>
      </c>
      <c r="E1581" s="76">
        <v>27.844799999999999</v>
      </c>
      <c r="F1581" s="22">
        <v>0</v>
      </c>
      <c r="G1581" s="90">
        <v>0</v>
      </c>
      <c r="H1581" s="22">
        <v>0</v>
      </c>
      <c r="I1581" s="81"/>
      <c r="J1581" s="200">
        <v>401.17109999999997</v>
      </c>
    </row>
    <row r="1582" spans="1:10" s="23" customFormat="1" ht="18" customHeight="1" x14ac:dyDescent="0.25">
      <c r="A1582" s="74" t="s">
        <v>1525</v>
      </c>
      <c r="B1582" s="66" t="s">
        <v>62</v>
      </c>
      <c r="C1582" s="79">
        <f t="shared" si="92"/>
        <v>562.75570000000005</v>
      </c>
      <c r="D1582" s="79">
        <f t="shared" si="94"/>
        <v>28.214299999999998</v>
      </c>
      <c r="E1582" s="76">
        <v>28.214299999999998</v>
      </c>
      <c r="F1582" s="22">
        <v>0</v>
      </c>
      <c r="G1582" s="90">
        <v>0</v>
      </c>
      <c r="H1582" s="22">
        <v>0</v>
      </c>
      <c r="I1582" s="81"/>
      <c r="J1582" s="200">
        <v>590.97</v>
      </c>
    </row>
    <row r="1583" spans="1:10" s="23" customFormat="1" ht="18" customHeight="1" x14ac:dyDescent="0.25">
      <c r="A1583" s="74" t="s">
        <v>1526</v>
      </c>
      <c r="B1583" s="66" t="s">
        <v>62</v>
      </c>
      <c r="C1583" s="79">
        <f t="shared" si="92"/>
        <v>51.833400000000005</v>
      </c>
      <c r="D1583" s="79">
        <f t="shared" si="94"/>
        <v>2.0307499999999998</v>
      </c>
      <c r="E1583" s="76">
        <v>2.0307499999999998</v>
      </c>
      <c r="F1583" s="22">
        <v>0</v>
      </c>
      <c r="G1583" s="90">
        <v>0</v>
      </c>
      <c r="H1583" s="22">
        <v>0</v>
      </c>
      <c r="I1583" s="81"/>
      <c r="J1583" s="200">
        <v>53.864150000000002</v>
      </c>
    </row>
    <row r="1584" spans="1:10" s="23" customFormat="1" ht="18" customHeight="1" x14ac:dyDescent="0.25">
      <c r="A1584" s="74" t="s">
        <v>1527</v>
      </c>
      <c r="B1584" s="66" t="s">
        <v>62</v>
      </c>
      <c r="C1584" s="79">
        <f t="shared" si="92"/>
        <v>3816.4315099999999</v>
      </c>
      <c r="D1584" s="79">
        <f t="shared" si="94"/>
        <v>227.57941</v>
      </c>
      <c r="E1584" s="76">
        <v>227.57941</v>
      </c>
      <c r="F1584" s="22">
        <v>0</v>
      </c>
      <c r="G1584" s="90">
        <v>0</v>
      </c>
      <c r="H1584" s="22">
        <v>0</v>
      </c>
      <c r="I1584" s="81"/>
      <c r="J1584" s="200">
        <v>4044.0109199999997</v>
      </c>
    </row>
    <row r="1585" spans="1:10" s="23" customFormat="1" ht="18" customHeight="1" x14ac:dyDescent="0.25">
      <c r="A1585" s="74" t="s">
        <v>1528</v>
      </c>
      <c r="B1585" s="66" t="s">
        <v>62</v>
      </c>
      <c r="C1585" s="79">
        <f t="shared" si="92"/>
        <v>143.51484000000002</v>
      </c>
      <c r="D1585" s="79">
        <f t="shared" si="94"/>
        <v>5.2985500000000005</v>
      </c>
      <c r="E1585" s="76">
        <v>5.2985500000000005</v>
      </c>
      <c r="F1585" s="22">
        <v>0</v>
      </c>
      <c r="G1585" s="90">
        <v>0</v>
      </c>
      <c r="H1585" s="22">
        <v>0</v>
      </c>
      <c r="I1585" s="81"/>
      <c r="J1585" s="200">
        <v>148.81339000000003</v>
      </c>
    </row>
    <row r="1586" spans="1:10" s="23" customFormat="1" ht="18" customHeight="1" x14ac:dyDescent="0.25">
      <c r="A1586" s="74" t="s">
        <v>3844</v>
      </c>
      <c r="B1586" s="66" t="s">
        <v>62</v>
      </c>
      <c r="C1586" s="79">
        <f t="shared" si="92"/>
        <v>1340.8584499999999</v>
      </c>
      <c r="D1586" s="79">
        <f t="shared" si="94"/>
        <v>58.780149999999999</v>
      </c>
      <c r="E1586" s="76">
        <v>58.780149999999999</v>
      </c>
      <c r="F1586" s="22">
        <v>0</v>
      </c>
      <c r="G1586" s="90">
        <v>0</v>
      </c>
      <c r="H1586" s="22">
        <v>0</v>
      </c>
      <c r="I1586" s="81">
        <v>578.29999999999995</v>
      </c>
      <c r="J1586" s="200">
        <v>821.33860000000004</v>
      </c>
    </row>
    <row r="1587" spans="1:10" s="23" customFormat="1" ht="18" customHeight="1" x14ac:dyDescent="0.25">
      <c r="A1587" s="74" t="s">
        <v>3845</v>
      </c>
      <c r="B1587" s="66" t="s">
        <v>62</v>
      </c>
      <c r="C1587" s="79">
        <f t="shared" si="92"/>
        <v>2067.6736899999996</v>
      </c>
      <c r="D1587" s="79">
        <f t="shared" si="94"/>
        <v>184.03154999999998</v>
      </c>
      <c r="E1587" s="76">
        <v>184.03154999999998</v>
      </c>
      <c r="F1587" s="22">
        <v>0</v>
      </c>
      <c r="G1587" s="90">
        <v>0</v>
      </c>
      <c r="H1587" s="22">
        <v>0</v>
      </c>
      <c r="I1587" s="81"/>
      <c r="J1587" s="200">
        <v>2251.7052399999998</v>
      </c>
    </row>
    <row r="1588" spans="1:10" s="23" customFormat="1" ht="18" customHeight="1" x14ac:dyDescent="0.25">
      <c r="A1588" s="74" t="s">
        <v>3846</v>
      </c>
      <c r="B1588" s="66" t="s">
        <v>62</v>
      </c>
      <c r="C1588" s="79">
        <f t="shared" si="92"/>
        <v>210.01966000000002</v>
      </c>
      <c r="D1588" s="79">
        <f t="shared" si="94"/>
        <v>5.5386499999999996</v>
      </c>
      <c r="E1588" s="76">
        <v>5.5386499999999996</v>
      </c>
      <c r="F1588" s="22">
        <v>0</v>
      </c>
      <c r="G1588" s="90">
        <v>0</v>
      </c>
      <c r="H1588" s="22">
        <v>0</v>
      </c>
      <c r="I1588" s="81"/>
      <c r="J1588" s="200">
        <v>215.55831000000001</v>
      </c>
    </row>
    <row r="1589" spans="1:10" s="23" customFormat="1" ht="18" customHeight="1" x14ac:dyDescent="0.25">
      <c r="A1589" s="74" t="s">
        <v>1529</v>
      </c>
      <c r="B1589" s="66" t="s">
        <v>62</v>
      </c>
      <c r="C1589" s="79">
        <f t="shared" si="92"/>
        <v>1457.58897</v>
      </c>
      <c r="D1589" s="79">
        <f t="shared" si="94"/>
        <v>102.73639999999999</v>
      </c>
      <c r="E1589" s="76">
        <v>102.73639999999999</v>
      </c>
      <c r="F1589" s="22">
        <v>0</v>
      </c>
      <c r="G1589" s="90">
        <v>0</v>
      </c>
      <c r="H1589" s="22">
        <v>0</v>
      </c>
      <c r="I1589" s="81"/>
      <c r="J1589" s="200">
        <v>1560.32537</v>
      </c>
    </row>
    <row r="1590" spans="1:10" s="23" customFormat="1" ht="18" customHeight="1" x14ac:dyDescent="0.25">
      <c r="A1590" s="74" t="s">
        <v>1530</v>
      </c>
      <c r="B1590" s="66" t="s">
        <v>62</v>
      </c>
      <c r="C1590" s="79">
        <f t="shared" si="92"/>
        <v>1355.0083199999999</v>
      </c>
      <c r="D1590" s="79">
        <f t="shared" si="94"/>
        <v>128.9599</v>
      </c>
      <c r="E1590" s="76">
        <v>128.9599</v>
      </c>
      <c r="F1590" s="22">
        <v>0</v>
      </c>
      <c r="G1590" s="90">
        <v>0</v>
      </c>
      <c r="H1590" s="22">
        <v>0</v>
      </c>
      <c r="I1590" s="81"/>
      <c r="J1590" s="200">
        <v>1483.96822</v>
      </c>
    </row>
    <row r="1591" spans="1:10" s="23" customFormat="1" ht="18" customHeight="1" x14ac:dyDescent="0.25">
      <c r="A1591" s="74" t="s">
        <v>1531</v>
      </c>
      <c r="B1591" s="66" t="s">
        <v>62</v>
      </c>
      <c r="C1591" s="79">
        <f t="shared" si="92"/>
        <v>1533.16066</v>
      </c>
      <c r="D1591" s="79">
        <f t="shared" si="94"/>
        <v>100.48089</v>
      </c>
      <c r="E1591" s="76">
        <v>100.48089</v>
      </c>
      <c r="F1591" s="22">
        <v>0</v>
      </c>
      <c r="G1591" s="90">
        <v>0</v>
      </c>
      <c r="H1591" s="22">
        <v>0</v>
      </c>
      <c r="I1591" s="81"/>
      <c r="J1591" s="200">
        <v>1633.6415500000001</v>
      </c>
    </row>
    <row r="1592" spans="1:10" s="23" customFormat="1" ht="18" customHeight="1" x14ac:dyDescent="0.25">
      <c r="A1592" s="74" t="s">
        <v>1532</v>
      </c>
      <c r="B1592" s="66" t="s">
        <v>62</v>
      </c>
      <c r="C1592" s="79">
        <f t="shared" si="92"/>
        <v>822.54448000000002</v>
      </c>
      <c r="D1592" s="79">
        <f t="shared" si="94"/>
        <v>39.016800000000003</v>
      </c>
      <c r="E1592" s="76">
        <v>39.016800000000003</v>
      </c>
      <c r="F1592" s="22">
        <v>0</v>
      </c>
      <c r="G1592" s="90">
        <v>0</v>
      </c>
      <c r="H1592" s="22">
        <v>0</v>
      </c>
      <c r="I1592" s="81"/>
      <c r="J1592" s="200">
        <v>861.56128000000001</v>
      </c>
    </row>
    <row r="1593" spans="1:10" s="23" customFormat="1" ht="18" customHeight="1" x14ac:dyDescent="0.25">
      <c r="A1593" s="74" t="s">
        <v>1533</v>
      </c>
      <c r="B1593" s="66" t="s">
        <v>62</v>
      </c>
      <c r="C1593" s="79">
        <f t="shared" si="92"/>
        <v>30.070299999999996</v>
      </c>
      <c r="D1593" s="79">
        <f t="shared" si="94"/>
        <v>0.92300000000000004</v>
      </c>
      <c r="E1593" s="76">
        <v>0.92300000000000004</v>
      </c>
      <c r="F1593" s="22">
        <v>0</v>
      </c>
      <c r="G1593" s="90">
        <v>0</v>
      </c>
      <c r="H1593" s="22">
        <v>0</v>
      </c>
      <c r="I1593" s="81"/>
      <c r="J1593" s="200">
        <v>30.993299999999998</v>
      </c>
    </row>
    <row r="1594" spans="1:10" s="23" customFormat="1" ht="18" customHeight="1" x14ac:dyDescent="0.25">
      <c r="A1594" s="74" t="s">
        <v>1534</v>
      </c>
      <c r="B1594" s="66" t="s">
        <v>62</v>
      </c>
      <c r="C1594" s="79">
        <f t="shared" si="92"/>
        <v>966.28253000000007</v>
      </c>
      <c r="D1594" s="79">
        <f t="shared" si="94"/>
        <v>46.854440000000004</v>
      </c>
      <c r="E1594" s="76">
        <v>46.854440000000004</v>
      </c>
      <c r="F1594" s="22">
        <v>0</v>
      </c>
      <c r="G1594" s="90">
        <v>0</v>
      </c>
      <c r="H1594" s="22">
        <v>0</v>
      </c>
      <c r="I1594" s="81"/>
      <c r="J1594" s="200">
        <v>1013.13697</v>
      </c>
    </row>
    <row r="1595" spans="1:10" s="23" customFormat="1" ht="18" customHeight="1" x14ac:dyDescent="0.25">
      <c r="A1595" s="74" t="s">
        <v>1535</v>
      </c>
      <c r="B1595" s="66" t="s">
        <v>62</v>
      </c>
      <c r="C1595" s="79">
        <f t="shared" ref="C1595:C1658" si="95">J1595+I1595-E1595</f>
        <v>915.25649999999996</v>
      </c>
      <c r="D1595" s="79">
        <f t="shared" si="94"/>
        <v>38.239510000000003</v>
      </c>
      <c r="E1595" s="76">
        <v>38.239510000000003</v>
      </c>
      <c r="F1595" s="22">
        <v>0</v>
      </c>
      <c r="G1595" s="90">
        <v>0</v>
      </c>
      <c r="H1595" s="22">
        <v>0</v>
      </c>
      <c r="I1595" s="81"/>
      <c r="J1595" s="200">
        <v>953.49600999999996</v>
      </c>
    </row>
    <row r="1596" spans="1:10" s="23" customFormat="1" ht="18" customHeight="1" x14ac:dyDescent="0.25">
      <c r="A1596" s="74" t="s">
        <v>3847</v>
      </c>
      <c r="B1596" s="66" t="s">
        <v>62</v>
      </c>
      <c r="C1596" s="79">
        <f t="shared" si="95"/>
        <v>495.01213000000001</v>
      </c>
      <c r="D1596" s="89">
        <v>0</v>
      </c>
      <c r="E1596" s="76">
        <v>35.868949999999998</v>
      </c>
      <c r="F1596" s="22">
        <v>0</v>
      </c>
      <c r="G1596" s="90">
        <v>0</v>
      </c>
      <c r="H1596" s="22">
        <v>0</v>
      </c>
      <c r="I1596" s="81"/>
      <c r="J1596" s="200">
        <v>530.88108</v>
      </c>
    </row>
    <row r="1597" spans="1:10" s="23" customFormat="1" ht="18" customHeight="1" x14ac:dyDescent="0.25">
      <c r="A1597" s="74" t="s">
        <v>1536</v>
      </c>
      <c r="B1597" s="66" t="s">
        <v>62</v>
      </c>
      <c r="C1597" s="79">
        <f t="shared" si="95"/>
        <v>1267.79784</v>
      </c>
      <c r="D1597" s="79">
        <f t="shared" ref="D1597:D1620" si="96">E1597</f>
        <v>74.871750000000006</v>
      </c>
      <c r="E1597" s="76">
        <v>74.871750000000006</v>
      </c>
      <c r="F1597" s="22">
        <v>0</v>
      </c>
      <c r="G1597" s="90">
        <v>0</v>
      </c>
      <c r="H1597" s="22">
        <v>0</v>
      </c>
      <c r="I1597" s="81"/>
      <c r="J1597" s="200">
        <v>1342.66959</v>
      </c>
    </row>
    <row r="1598" spans="1:10" s="23" customFormat="1" ht="18" customHeight="1" x14ac:dyDescent="0.25">
      <c r="A1598" s="74" t="s">
        <v>1537</v>
      </c>
      <c r="B1598" s="66" t="s">
        <v>62</v>
      </c>
      <c r="C1598" s="79">
        <f t="shared" si="95"/>
        <v>1189.15185</v>
      </c>
      <c r="D1598" s="79">
        <f t="shared" si="96"/>
        <v>55.3855</v>
      </c>
      <c r="E1598" s="76">
        <v>55.3855</v>
      </c>
      <c r="F1598" s="22">
        <v>0</v>
      </c>
      <c r="G1598" s="90">
        <v>0</v>
      </c>
      <c r="H1598" s="22">
        <v>0</v>
      </c>
      <c r="I1598" s="81"/>
      <c r="J1598" s="200">
        <v>1244.5373500000001</v>
      </c>
    </row>
    <row r="1599" spans="1:10" s="23" customFormat="1" ht="18" customHeight="1" x14ac:dyDescent="0.25">
      <c r="A1599" s="74" t="s">
        <v>1538</v>
      </c>
      <c r="B1599" s="66" t="s">
        <v>62</v>
      </c>
      <c r="C1599" s="79">
        <f t="shared" si="95"/>
        <v>2075.8322700000003</v>
      </c>
      <c r="D1599" s="79">
        <f t="shared" si="96"/>
        <v>96.925749999999994</v>
      </c>
      <c r="E1599" s="76">
        <v>96.925749999999994</v>
      </c>
      <c r="F1599" s="22">
        <v>0</v>
      </c>
      <c r="G1599" s="90">
        <v>0</v>
      </c>
      <c r="H1599" s="22">
        <v>0</v>
      </c>
      <c r="I1599" s="81"/>
      <c r="J1599" s="200">
        <v>2172.7580200000002</v>
      </c>
    </row>
    <row r="1600" spans="1:10" s="23" customFormat="1" ht="18" customHeight="1" x14ac:dyDescent="0.25">
      <c r="A1600" s="74" t="s">
        <v>3848</v>
      </c>
      <c r="B1600" s="66" t="s">
        <v>62</v>
      </c>
      <c r="C1600" s="79">
        <f t="shared" si="95"/>
        <v>1354.6886100000002</v>
      </c>
      <c r="D1600" s="79">
        <f t="shared" si="96"/>
        <v>51.263800000000003</v>
      </c>
      <c r="E1600" s="76">
        <v>51.263800000000003</v>
      </c>
      <c r="F1600" s="22">
        <v>0</v>
      </c>
      <c r="G1600" s="90">
        <v>0</v>
      </c>
      <c r="H1600" s="22">
        <v>0</v>
      </c>
      <c r="I1600" s="81"/>
      <c r="J1600" s="200">
        <v>1405.9524100000001</v>
      </c>
    </row>
    <row r="1601" spans="1:11" s="23" customFormat="1" ht="18" customHeight="1" x14ac:dyDescent="0.25">
      <c r="A1601" s="74" t="s">
        <v>1539</v>
      </c>
      <c r="B1601" s="66" t="s">
        <v>62</v>
      </c>
      <c r="C1601" s="79">
        <f t="shared" si="95"/>
        <v>1293.3513</v>
      </c>
      <c r="D1601" s="79">
        <f t="shared" si="96"/>
        <v>55.525150000000004</v>
      </c>
      <c r="E1601" s="76">
        <v>55.525150000000004</v>
      </c>
      <c r="F1601" s="22">
        <v>0</v>
      </c>
      <c r="G1601" s="90">
        <v>0</v>
      </c>
      <c r="H1601" s="22">
        <v>0</v>
      </c>
      <c r="I1601" s="81"/>
      <c r="J1601" s="78">
        <v>1348.87645</v>
      </c>
    </row>
    <row r="1602" spans="1:11" s="23" customFormat="1" ht="18" customHeight="1" x14ac:dyDescent="0.25">
      <c r="A1602" s="74" t="s">
        <v>3849</v>
      </c>
      <c r="B1602" s="66" t="s">
        <v>62</v>
      </c>
      <c r="C1602" s="79">
        <f t="shared" si="95"/>
        <v>3295.8016499999999</v>
      </c>
      <c r="D1602" s="79">
        <f t="shared" si="96"/>
        <v>208.91526999999999</v>
      </c>
      <c r="E1602" s="76">
        <v>208.91526999999999</v>
      </c>
      <c r="F1602" s="22">
        <v>0</v>
      </c>
      <c r="G1602" s="90">
        <v>0</v>
      </c>
      <c r="H1602" s="22">
        <v>0</v>
      </c>
      <c r="I1602" s="81">
        <v>3470.41</v>
      </c>
      <c r="J1602" s="200">
        <v>34.306919999999998</v>
      </c>
    </row>
    <row r="1603" spans="1:11" s="23" customFormat="1" ht="18" customHeight="1" x14ac:dyDescent="0.25">
      <c r="A1603" s="74" t="s">
        <v>1540</v>
      </c>
      <c r="B1603" s="66" t="s">
        <v>62</v>
      </c>
      <c r="C1603" s="79">
        <f t="shared" si="95"/>
        <v>1057.99091</v>
      </c>
      <c r="D1603" s="79">
        <f t="shared" si="96"/>
        <v>60.734819999999999</v>
      </c>
      <c r="E1603" s="76">
        <v>60.734819999999999</v>
      </c>
      <c r="F1603" s="22">
        <v>0</v>
      </c>
      <c r="G1603" s="90">
        <v>0</v>
      </c>
      <c r="H1603" s="22">
        <v>0</v>
      </c>
      <c r="I1603" s="81"/>
      <c r="J1603" s="200">
        <v>1118.7257299999999</v>
      </c>
    </row>
    <row r="1604" spans="1:11" s="23" customFormat="1" ht="18" customHeight="1" x14ac:dyDescent="0.25">
      <c r="A1604" s="74" t="s">
        <v>1541</v>
      </c>
      <c r="B1604" s="66" t="s">
        <v>62</v>
      </c>
      <c r="C1604" s="79">
        <f t="shared" si="95"/>
        <v>4436.7821699999995</v>
      </c>
      <c r="D1604" s="79">
        <f t="shared" si="96"/>
        <v>218.7431</v>
      </c>
      <c r="E1604" s="76">
        <v>218.7431</v>
      </c>
      <c r="F1604" s="22">
        <v>0</v>
      </c>
      <c r="G1604" s="90">
        <v>0</v>
      </c>
      <c r="H1604" s="22">
        <v>0</v>
      </c>
      <c r="I1604" s="81"/>
      <c r="J1604" s="200">
        <v>4655.5252699999992</v>
      </c>
    </row>
    <row r="1605" spans="1:11" s="23" customFormat="1" ht="18" customHeight="1" x14ac:dyDescent="0.25">
      <c r="A1605" s="74" t="s">
        <v>3850</v>
      </c>
      <c r="B1605" s="66" t="s">
        <v>62</v>
      </c>
      <c r="C1605" s="79">
        <f t="shared" si="95"/>
        <v>801.61196000000007</v>
      </c>
      <c r="D1605" s="79">
        <f t="shared" si="96"/>
        <v>132.02360000000002</v>
      </c>
      <c r="E1605" s="76">
        <v>132.02360000000002</v>
      </c>
      <c r="F1605" s="22">
        <v>0</v>
      </c>
      <c r="G1605" s="90">
        <v>0</v>
      </c>
      <c r="H1605" s="22">
        <v>0</v>
      </c>
      <c r="I1605" s="81"/>
      <c r="J1605" s="200">
        <v>933.63556000000005</v>
      </c>
      <c r="K1605" s="196"/>
    </row>
    <row r="1606" spans="1:11" s="23" customFormat="1" ht="18" customHeight="1" x14ac:dyDescent="0.25">
      <c r="A1606" s="74" t="s">
        <v>3851</v>
      </c>
      <c r="B1606" s="66" t="s">
        <v>62</v>
      </c>
      <c r="C1606" s="79">
        <f t="shared" si="95"/>
        <v>2915.5487000000003</v>
      </c>
      <c r="D1606" s="79">
        <f t="shared" si="96"/>
        <v>251.27107000000001</v>
      </c>
      <c r="E1606" s="76">
        <v>251.27107000000001</v>
      </c>
      <c r="F1606" s="22">
        <v>0</v>
      </c>
      <c r="G1606" s="90">
        <v>0</v>
      </c>
      <c r="H1606" s="22">
        <v>0</v>
      </c>
      <c r="I1606" s="81"/>
      <c r="J1606" s="200">
        <v>3166.8197700000001</v>
      </c>
      <c r="K1606" s="196"/>
    </row>
    <row r="1607" spans="1:11" s="23" customFormat="1" ht="18" customHeight="1" x14ac:dyDescent="0.25">
      <c r="A1607" s="74" t="s">
        <v>3852</v>
      </c>
      <c r="B1607" s="66" t="s">
        <v>62</v>
      </c>
      <c r="C1607" s="79">
        <f t="shared" si="95"/>
        <v>376.01343000000008</v>
      </c>
      <c r="D1607" s="79">
        <f t="shared" si="96"/>
        <v>189.17517999999998</v>
      </c>
      <c r="E1607" s="76">
        <v>189.17517999999998</v>
      </c>
      <c r="F1607" s="22">
        <v>0</v>
      </c>
      <c r="G1607" s="90">
        <v>0</v>
      </c>
      <c r="H1607" s="22">
        <v>0</v>
      </c>
      <c r="I1607" s="81"/>
      <c r="J1607" s="200">
        <v>565.18861000000004</v>
      </c>
      <c r="K1607" s="196"/>
    </row>
    <row r="1608" spans="1:11" s="23" customFormat="1" ht="18" customHeight="1" x14ac:dyDescent="0.25">
      <c r="A1608" s="74" t="s">
        <v>1003</v>
      </c>
      <c r="B1608" s="66" t="s">
        <v>62</v>
      </c>
      <c r="C1608" s="79">
        <f t="shared" si="95"/>
        <v>1587.0462499999999</v>
      </c>
      <c r="D1608" s="79">
        <f t="shared" si="96"/>
        <v>95.604600000000005</v>
      </c>
      <c r="E1608" s="76">
        <v>95.604600000000005</v>
      </c>
      <c r="F1608" s="22">
        <v>0</v>
      </c>
      <c r="G1608" s="90">
        <v>0</v>
      </c>
      <c r="H1608" s="22">
        <v>0</v>
      </c>
      <c r="I1608" s="81"/>
      <c r="J1608" s="200">
        <v>1682.65085</v>
      </c>
      <c r="K1608" s="196"/>
    </row>
    <row r="1609" spans="1:11" s="23" customFormat="1" ht="18" customHeight="1" x14ac:dyDescent="0.25">
      <c r="A1609" s="74" t="s">
        <v>3853</v>
      </c>
      <c r="B1609" s="66" t="s">
        <v>62</v>
      </c>
      <c r="C1609" s="79">
        <f t="shared" si="95"/>
        <v>445.95645999999999</v>
      </c>
      <c r="D1609" s="79">
        <f t="shared" si="96"/>
        <v>95.752399999999994</v>
      </c>
      <c r="E1609" s="76">
        <v>95.752399999999994</v>
      </c>
      <c r="F1609" s="22">
        <v>0</v>
      </c>
      <c r="G1609" s="90">
        <v>0</v>
      </c>
      <c r="H1609" s="22">
        <v>0</v>
      </c>
      <c r="I1609" s="81"/>
      <c r="J1609" s="200">
        <v>541.70885999999996</v>
      </c>
      <c r="K1609" s="196"/>
    </row>
    <row r="1610" spans="1:11" s="23" customFormat="1" ht="18" customHeight="1" x14ac:dyDescent="0.25">
      <c r="A1610" s="74" t="s">
        <v>3854</v>
      </c>
      <c r="B1610" s="66" t="s">
        <v>62</v>
      </c>
      <c r="C1610" s="79">
        <f t="shared" si="95"/>
        <v>493.30495999999999</v>
      </c>
      <c r="D1610" s="79">
        <f t="shared" si="96"/>
        <v>451.03631999999999</v>
      </c>
      <c r="E1610" s="76">
        <v>451.03631999999999</v>
      </c>
      <c r="F1610" s="22">
        <v>0</v>
      </c>
      <c r="G1610" s="90">
        <v>0</v>
      </c>
      <c r="H1610" s="22">
        <v>0</v>
      </c>
      <c r="I1610" s="81">
        <f>406.36+334</f>
        <v>740.36</v>
      </c>
      <c r="J1610" s="200">
        <v>203.98128</v>
      </c>
      <c r="K1610" s="196"/>
    </row>
    <row r="1611" spans="1:11" s="23" customFormat="1" ht="18" customHeight="1" x14ac:dyDescent="0.25">
      <c r="A1611" s="74" t="s">
        <v>3855</v>
      </c>
      <c r="B1611" s="66" t="s">
        <v>62</v>
      </c>
      <c r="C1611" s="79">
        <f t="shared" si="95"/>
        <v>860.56702999999993</v>
      </c>
      <c r="D1611" s="79">
        <f t="shared" si="96"/>
        <v>159.29920000000001</v>
      </c>
      <c r="E1611" s="76">
        <v>159.29920000000001</v>
      </c>
      <c r="F1611" s="22">
        <v>0</v>
      </c>
      <c r="G1611" s="90">
        <v>0</v>
      </c>
      <c r="H1611" s="22">
        <v>0</v>
      </c>
      <c r="I1611" s="81"/>
      <c r="J1611" s="200">
        <v>1019.86623</v>
      </c>
      <c r="K1611" s="196"/>
    </row>
    <row r="1612" spans="1:11" s="23" customFormat="1" ht="18" customHeight="1" x14ac:dyDescent="0.25">
      <c r="A1612" s="74" t="s">
        <v>3856</v>
      </c>
      <c r="B1612" s="66" t="s">
        <v>62</v>
      </c>
      <c r="C1612" s="79">
        <f t="shared" si="95"/>
        <v>685.71784000000002</v>
      </c>
      <c r="D1612" s="79">
        <f t="shared" si="96"/>
        <v>62.175849999999997</v>
      </c>
      <c r="E1612" s="76">
        <v>62.175849999999997</v>
      </c>
      <c r="F1612" s="22">
        <v>0</v>
      </c>
      <c r="G1612" s="90">
        <v>0</v>
      </c>
      <c r="H1612" s="22">
        <v>0</v>
      </c>
      <c r="I1612" s="81">
        <v>686.04</v>
      </c>
      <c r="J1612" s="200">
        <v>61.85369</v>
      </c>
      <c r="K1612" s="196"/>
    </row>
    <row r="1613" spans="1:11" s="23" customFormat="1" ht="18" customHeight="1" x14ac:dyDescent="0.25">
      <c r="A1613" s="74" t="s">
        <v>3857</v>
      </c>
      <c r="B1613" s="66" t="s">
        <v>62</v>
      </c>
      <c r="C1613" s="79">
        <f t="shared" si="95"/>
        <v>750.04334999999992</v>
      </c>
      <c r="D1613" s="79">
        <f t="shared" si="96"/>
        <v>61.035350000000001</v>
      </c>
      <c r="E1613" s="76">
        <v>61.035350000000001</v>
      </c>
      <c r="F1613" s="22">
        <v>0</v>
      </c>
      <c r="G1613" s="90">
        <v>0</v>
      </c>
      <c r="H1613" s="22">
        <v>0</v>
      </c>
      <c r="I1613" s="81"/>
      <c r="J1613" s="200">
        <v>811.07869999999991</v>
      </c>
      <c r="K1613" s="196"/>
    </row>
    <row r="1614" spans="1:11" s="23" customFormat="1" ht="18" customHeight="1" x14ac:dyDescent="0.25">
      <c r="A1614" s="74" t="s">
        <v>3858</v>
      </c>
      <c r="B1614" s="66" t="s">
        <v>62</v>
      </c>
      <c r="C1614" s="79">
        <f t="shared" si="95"/>
        <v>1406.2524000000001</v>
      </c>
      <c r="D1614" s="79">
        <f t="shared" si="96"/>
        <v>123.64179</v>
      </c>
      <c r="E1614" s="76">
        <v>123.64179</v>
      </c>
      <c r="F1614" s="22">
        <v>0</v>
      </c>
      <c r="G1614" s="90">
        <v>0</v>
      </c>
      <c r="H1614" s="22">
        <v>0</v>
      </c>
      <c r="I1614" s="81"/>
      <c r="J1614" s="200">
        <v>1529.89419</v>
      </c>
      <c r="K1614" s="196"/>
    </row>
    <row r="1615" spans="1:11" s="23" customFormat="1" ht="18" customHeight="1" x14ac:dyDescent="0.25">
      <c r="A1615" s="74" t="s">
        <v>3859</v>
      </c>
      <c r="B1615" s="66" t="s">
        <v>62</v>
      </c>
      <c r="C1615" s="79">
        <f t="shared" si="95"/>
        <v>492.56711000000007</v>
      </c>
      <c r="D1615" s="79">
        <f t="shared" si="96"/>
        <v>98.215699999999998</v>
      </c>
      <c r="E1615" s="76">
        <v>98.215699999999998</v>
      </c>
      <c r="F1615" s="22">
        <v>0</v>
      </c>
      <c r="G1615" s="90">
        <v>0</v>
      </c>
      <c r="H1615" s="22">
        <v>0</v>
      </c>
      <c r="I1615" s="81"/>
      <c r="J1615" s="200">
        <v>590.78281000000004</v>
      </c>
      <c r="K1615" s="196"/>
    </row>
    <row r="1616" spans="1:11" s="23" customFormat="1" ht="18" customHeight="1" x14ac:dyDescent="0.25">
      <c r="A1616" s="74" t="s">
        <v>3860</v>
      </c>
      <c r="B1616" s="66" t="s">
        <v>62</v>
      </c>
      <c r="C1616" s="79">
        <f t="shared" si="95"/>
        <v>1412.3970300000001</v>
      </c>
      <c r="D1616" s="79">
        <f t="shared" si="96"/>
        <v>88.365850000000009</v>
      </c>
      <c r="E1616" s="76">
        <v>88.365850000000009</v>
      </c>
      <c r="F1616" s="22">
        <v>0</v>
      </c>
      <c r="G1616" s="90">
        <v>0</v>
      </c>
      <c r="H1616" s="22">
        <v>0</v>
      </c>
      <c r="I1616" s="81"/>
      <c r="J1616" s="200">
        <v>1500.76288</v>
      </c>
      <c r="K1616" s="196"/>
    </row>
    <row r="1617" spans="1:11" s="23" customFormat="1" ht="18" customHeight="1" x14ac:dyDescent="0.25">
      <c r="A1617" s="74" t="s">
        <v>3861</v>
      </c>
      <c r="B1617" s="66" t="s">
        <v>62</v>
      </c>
      <c r="C1617" s="79">
        <f t="shared" si="95"/>
        <v>1965.56459</v>
      </c>
      <c r="D1617" s="79">
        <f t="shared" si="96"/>
        <v>257.14240999999998</v>
      </c>
      <c r="E1617" s="76">
        <v>257.14240999999998</v>
      </c>
      <c r="F1617" s="22">
        <v>0</v>
      </c>
      <c r="G1617" s="90">
        <v>0</v>
      </c>
      <c r="H1617" s="22">
        <v>0</v>
      </c>
      <c r="I1617" s="81"/>
      <c r="J1617" s="200">
        <v>2222.7069999999999</v>
      </c>
      <c r="K1617" s="196"/>
    </row>
    <row r="1618" spans="1:11" s="23" customFormat="1" ht="18" customHeight="1" x14ac:dyDescent="0.25">
      <c r="A1618" s="74" t="s">
        <v>3862</v>
      </c>
      <c r="B1618" s="66" t="s">
        <v>62</v>
      </c>
      <c r="C1618" s="79">
        <f t="shared" si="95"/>
        <v>1043.1215699999998</v>
      </c>
      <c r="D1618" s="79">
        <f t="shared" si="96"/>
        <v>101.38481</v>
      </c>
      <c r="E1618" s="76">
        <v>101.38481</v>
      </c>
      <c r="F1618" s="22">
        <v>0</v>
      </c>
      <c r="G1618" s="90">
        <v>0</v>
      </c>
      <c r="H1618" s="22">
        <v>0</v>
      </c>
      <c r="I1618" s="81"/>
      <c r="J1618" s="200">
        <v>1144.5063799999998</v>
      </c>
      <c r="K1618" s="196"/>
    </row>
    <row r="1619" spans="1:11" s="23" customFormat="1" ht="18" customHeight="1" x14ac:dyDescent="0.25">
      <c r="A1619" s="74" t="s">
        <v>1542</v>
      </c>
      <c r="B1619" s="66" t="s">
        <v>62</v>
      </c>
      <c r="C1619" s="79">
        <f t="shared" si="95"/>
        <v>1742.9256600000001</v>
      </c>
      <c r="D1619" s="79">
        <f t="shared" si="96"/>
        <v>85.591700000000003</v>
      </c>
      <c r="E1619" s="76">
        <v>85.591700000000003</v>
      </c>
      <c r="F1619" s="22">
        <v>0</v>
      </c>
      <c r="G1619" s="90">
        <v>0</v>
      </c>
      <c r="H1619" s="22">
        <v>0</v>
      </c>
      <c r="I1619" s="81"/>
      <c r="J1619" s="200">
        <v>1828.5173600000001</v>
      </c>
    </row>
    <row r="1620" spans="1:11" s="23" customFormat="1" ht="18" customHeight="1" x14ac:dyDescent="0.25">
      <c r="A1620" s="74" t="s">
        <v>1543</v>
      </c>
      <c r="B1620" s="66" t="s">
        <v>62</v>
      </c>
      <c r="C1620" s="79">
        <f t="shared" si="95"/>
        <v>2259.3039399999998</v>
      </c>
      <c r="D1620" s="79">
        <f t="shared" si="96"/>
        <v>176.54098000000002</v>
      </c>
      <c r="E1620" s="76">
        <v>176.54098000000002</v>
      </c>
      <c r="F1620" s="22">
        <v>0</v>
      </c>
      <c r="G1620" s="90">
        <v>0</v>
      </c>
      <c r="H1620" s="22">
        <v>0</v>
      </c>
      <c r="I1620" s="81"/>
      <c r="J1620" s="200">
        <v>2435.84492</v>
      </c>
    </row>
    <row r="1621" spans="1:11" s="23" customFormat="1" ht="18" customHeight="1" x14ac:dyDescent="0.25">
      <c r="A1621" s="74" t="s">
        <v>1544</v>
      </c>
      <c r="B1621" s="66" t="s">
        <v>62</v>
      </c>
      <c r="C1621" s="79">
        <f t="shared" si="95"/>
        <v>2262.8778299999999</v>
      </c>
      <c r="D1621" s="80">
        <v>0</v>
      </c>
      <c r="E1621" s="76">
        <v>135.88829999999999</v>
      </c>
      <c r="F1621" s="22">
        <v>0</v>
      </c>
      <c r="G1621" s="90">
        <v>0</v>
      </c>
      <c r="H1621" s="22">
        <v>0</v>
      </c>
      <c r="I1621" s="81"/>
      <c r="J1621" s="200">
        <v>2398.76613</v>
      </c>
    </row>
    <row r="1622" spans="1:11" s="23" customFormat="1" ht="18" customHeight="1" x14ac:dyDescent="0.25">
      <c r="A1622" s="74" t="s">
        <v>3863</v>
      </c>
      <c r="B1622" s="66" t="s">
        <v>62</v>
      </c>
      <c r="C1622" s="79">
        <f t="shared" si="95"/>
        <v>11.857599999999991</v>
      </c>
      <c r="D1622" s="79">
        <f t="shared" ref="D1622:D1653" si="97">E1622</f>
        <v>135.54497000000001</v>
      </c>
      <c r="E1622" s="76">
        <v>135.54497000000001</v>
      </c>
      <c r="F1622" s="22">
        <v>0</v>
      </c>
      <c r="G1622" s="90">
        <v>0</v>
      </c>
      <c r="H1622" s="22">
        <v>0</v>
      </c>
      <c r="I1622" s="81"/>
      <c r="J1622" s="200">
        <v>147.40257</v>
      </c>
    </row>
    <row r="1623" spans="1:11" s="23" customFormat="1" ht="18" customHeight="1" x14ac:dyDescent="0.25">
      <c r="A1623" s="74" t="s">
        <v>1545</v>
      </c>
      <c r="B1623" s="66" t="s">
        <v>62</v>
      </c>
      <c r="C1623" s="79">
        <f t="shared" si="95"/>
        <v>2274.6349</v>
      </c>
      <c r="D1623" s="79">
        <f t="shared" si="97"/>
        <v>138.33664000000002</v>
      </c>
      <c r="E1623" s="76">
        <v>138.33664000000002</v>
      </c>
      <c r="F1623" s="22">
        <v>0</v>
      </c>
      <c r="G1623" s="90">
        <v>0</v>
      </c>
      <c r="H1623" s="22">
        <v>0</v>
      </c>
      <c r="I1623" s="81"/>
      <c r="J1623" s="200">
        <v>2412.97154</v>
      </c>
    </row>
    <row r="1624" spans="1:11" s="23" customFormat="1" ht="18" customHeight="1" x14ac:dyDescent="0.25">
      <c r="A1624" s="74" t="s">
        <v>1546</v>
      </c>
      <c r="B1624" s="66" t="s">
        <v>62</v>
      </c>
      <c r="C1624" s="79">
        <f t="shared" si="95"/>
        <v>2262.9252000000001</v>
      </c>
      <c r="D1624" s="79">
        <f t="shared" si="97"/>
        <v>163.05255</v>
      </c>
      <c r="E1624" s="76">
        <v>163.05255</v>
      </c>
      <c r="F1624" s="22">
        <v>0</v>
      </c>
      <c r="G1624" s="90">
        <v>0</v>
      </c>
      <c r="H1624" s="22">
        <v>0</v>
      </c>
      <c r="I1624" s="81"/>
      <c r="J1624" s="200">
        <v>2425.97775</v>
      </c>
    </row>
    <row r="1625" spans="1:11" s="23" customFormat="1" ht="18" customHeight="1" x14ac:dyDescent="0.25">
      <c r="A1625" s="74" t="s">
        <v>1547</v>
      </c>
      <c r="B1625" s="66" t="s">
        <v>62</v>
      </c>
      <c r="C1625" s="79">
        <f t="shared" si="95"/>
        <v>2746.3714599999998</v>
      </c>
      <c r="D1625" s="79">
        <f t="shared" si="97"/>
        <v>143.36274</v>
      </c>
      <c r="E1625" s="76">
        <v>143.36274</v>
      </c>
      <c r="F1625" s="22">
        <v>0</v>
      </c>
      <c r="G1625" s="90">
        <v>0</v>
      </c>
      <c r="H1625" s="22">
        <v>0</v>
      </c>
      <c r="I1625" s="81"/>
      <c r="J1625" s="200">
        <v>2889.7341999999999</v>
      </c>
    </row>
    <row r="1626" spans="1:11" s="23" customFormat="1" ht="18" customHeight="1" x14ac:dyDescent="0.25">
      <c r="A1626" s="74" t="s">
        <v>1548</v>
      </c>
      <c r="B1626" s="66" t="s">
        <v>62</v>
      </c>
      <c r="C1626" s="79">
        <f t="shared" si="95"/>
        <v>3187.2627799999996</v>
      </c>
      <c r="D1626" s="79">
        <f t="shared" si="97"/>
        <v>171.43774999999999</v>
      </c>
      <c r="E1626" s="76">
        <v>171.43774999999999</v>
      </c>
      <c r="F1626" s="22">
        <v>0</v>
      </c>
      <c r="G1626" s="90">
        <v>0</v>
      </c>
      <c r="H1626" s="22">
        <v>0</v>
      </c>
      <c r="I1626" s="81"/>
      <c r="J1626" s="200">
        <v>3358.7005299999996</v>
      </c>
    </row>
    <row r="1627" spans="1:11" s="23" customFormat="1" ht="18" customHeight="1" x14ac:dyDescent="0.25">
      <c r="A1627" s="74" t="s">
        <v>1549</v>
      </c>
      <c r="B1627" s="66" t="s">
        <v>62</v>
      </c>
      <c r="C1627" s="79">
        <f t="shared" si="95"/>
        <v>2374.32413</v>
      </c>
      <c r="D1627" s="79">
        <f t="shared" si="97"/>
        <v>122.5102</v>
      </c>
      <c r="E1627" s="76">
        <v>122.5102</v>
      </c>
      <c r="F1627" s="22">
        <v>0</v>
      </c>
      <c r="G1627" s="90">
        <v>0</v>
      </c>
      <c r="H1627" s="22">
        <v>0</v>
      </c>
      <c r="I1627" s="81"/>
      <c r="J1627" s="200">
        <v>2496.8343300000001</v>
      </c>
    </row>
    <row r="1628" spans="1:11" s="23" customFormat="1" ht="18" customHeight="1" x14ac:dyDescent="0.25">
      <c r="A1628" s="74" t="s">
        <v>1550</v>
      </c>
      <c r="B1628" s="66" t="s">
        <v>62</v>
      </c>
      <c r="C1628" s="79">
        <f t="shared" si="95"/>
        <v>3008.6195299999999</v>
      </c>
      <c r="D1628" s="79">
        <f t="shared" si="97"/>
        <v>149.71991</v>
      </c>
      <c r="E1628" s="76">
        <v>149.71991</v>
      </c>
      <c r="F1628" s="22">
        <v>0</v>
      </c>
      <c r="G1628" s="90">
        <v>0</v>
      </c>
      <c r="H1628" s="22">
        <v>0</v>
      </c>
      <c r="I1628" s="81"/>
      <c r="J1628" s="200">
        <v>3158.3394399999997</v>
      </c>
    </row>
    <row r="1629" spans="1:11" s="23" customFormat="1" ht="18" customHeight="1" x14ac:dyDescent="0.25">
      <c r="A1629" s="74" t="s">
        <v>3864</v>
      </c>
      <c r="B1629" s="66" t="s">
        <v>62</v>
      </c>
      <c r="C1629" s="79">
        <f t="shared" si="95"/>
        <v>1335.99784</v>
      </c>
      <c r="D1629" s="79">
        <f t="shared" si="97"/>
        <v>64.496539999999996</v>
      </c>
      <c r="E1629" s="76">
        <v>64.496539999999996</v>
      </c>
      <c r="F1629" s="22">
        <v>0</v>
      </c>
      <c r="G1629" s="90">
        <v>0</v>
      </c>
      <c r="H1629" s="22">
        <v>0</v>
      </c>
      <c r="I1629" s="81">
        <v>1200</v>
      </c>
      <c r="J1629" s="200">
        <v>200.49438000000001</v>
      </c>
    </row>
    <row r="1630" spans="1:11" s="23" customFormat="1" ht="18" customHeight="1" x14ac:dyDescent="0.25">
      <c r="A1630" s="74" t="s">
        <v>1551</v>
      </c>
      <c r="B1630" s="66" t="s">
        <v>62</v>
      </c>
      <c r="C1630" s="79">
        <f t="shared" si="95"/>
        <v>1435.19742</v>
      </c>
      <c r="D1630" s="79">
        <f t="shared" si="97"/>
        <v>69.145089999999996</v>
      </c>
      <c r="E1630" s="76">
        <v>69.145089999999996</v>
      </c>
      <c r="F1630" s="22">
        <v>0</v>
      </c>
      <c r="G1630" s="90">
        <v>0</v>
      </c>
      <c r="H1630" s="22">
        <v>0</v>
      </c>
      <c r="I1630" s="81"/>
      <c r="J1630" s="200">
        <v>1504.3425099999999</v>
      </c>
    </row>
    <row r="1631" spans="1:11" s="23" customFormat="1" ht="18" customHeight="1" x14ac:dyDescent="0.25">
      <c r="A1631" s="74" t="s">
        <v>1552</v>
      </c>
      <c r="B1631" s="66" t="s">
        <v>62</v>
      </c>
      <c r="C1631" s="79">
        <f t="shared" si="95"/>
        <v>2299.0496000000003</v>
      </c>
      <c r="D1631" s="79">
        <f t="shared" si="97"/>
        <v>131.55260000000001</v>
      </c>
      <c r="E1631" s="76">
        <v>131.55260000000001</v>
      </c>
      <c r="F1631" s="22">
        <v>0</v>
      </c>
      <c r="G1631" s="90">
        <v>0</v>
      </c>
      <c r="H1631" s="22">
        <v>0</v>
      </c>
      <c r="I1631" s="81"/>
      <c r="J1631" s="200">
        <v>2430.6022000000003</v>
      </c>
    </row>
    <row r="1632" spans="1:11" s="23" customFormat="1" ht="18" customHeight="1" x14ac:dyDescent="0.25">
      <c r="A1632" s="74" t="s">
        <v>3865</v>
      </c>
      <c r="B1632" s="66" t="s">
        <v>62</v>
      </c>
      <c r="C1632" s="79">
        <f t="shared" si="95"/>
        <v>1395.9036699999999</v>
      </c>
      <c r="D1632" s="79">
        <f t="shared" si="97"/>
        <v>72.946600000000004</v>
      </c>
      <c r="E1632" s="76">
        <v>72.946600000000004</v>
      </c>
      <c r="F1632" s="22">
        <v>0</v>
      </c>
      <c r="G1632" s="90">
        <v>0</v>
      </c>
      <c r="H1632" s="22">
        <v>0</v>
      </c>
      <c r="I1632" s="81">
        <v>1300</v>
      </c>
      <c r="J1632" s="200">
        <v>168.85026999999999</v>
      </c>
    </row>
    <row r="1633" spans="1:10" s="23" customFormat="1" ht="18" customHeight="1" x14ac:dyDescent="0.25">
      <c r="A1633" s="74" t="s">
        <v>1004</v>
      </c>
      <c r="B1633" s="66" t="s">
        <v>62</v>
      </c>
      <c r="C1633" s="79">
        <f t="shared" si="95"/>
        <v>2387.3675399999997</v>
      </c>
      <c r="D1633" s="79">
        <f t="shared" si="97"/>
        <v>265.50623999999999</v>
      </c>
      <c r="E1633" s="76">
        <v>265.50623999999999</v>
      </c>
      <c r="F1633" s="22">
        <v>0</v>
      </c>
      <c r="G1633" s="90">
        <v>0</v>
      </c>
      <c r="H1633" s="22">
        <v>0</v>
      </c>
      <c r="I1633" s="81">
        <v>3052.84</v>
      </c>
      <c r="J1633" s="200">
        <f>2652.87378-I1633</f>
        <v>-399.96622000000025</v>
      </c>
    </row>
    <row r="1634" spans="1:10" s="23" customFormat="1" ht="18" customHeight="1" x14ac:dyDescent="0.25">
      <c r="A1634" s="74" t="s">
        <v>1553</v>
      </c>
      <c r="B1634" s="66" t="s">
        <v>62</v>
      </c>
      <c r="C1634" s="79">
        <f t="shared" si="95"/>
        <v>3209.1367100000002</v>
      </c>
      <c r="D1634" s="79">
        <f t="shared" si="97"/>
        <v>176.59235000000001</v>
      </c>
      <c r="E1634" s="76">
        <v>176.59235000000001</v>
      </c>
      <c r="F1634" s="22">
        <v>0</v>
      </c>
      <c r="G1634" s="90">
        <v>0</v>
      </c>
      <c r="H1634" s="22">
        <v>0</v>
      </c>
      <c r="I1634" s="81"/>
      <c r="J1634" s="200">
        <v>3385.7290600000001</v>
      </c>
    </row>
    <row r="1635" spans="1:10" s="23" customFormat="1" ht="18" customHeight="1" x14ac:dyDescent="0.25">
      <c r="A1635" s="74" t="s">
        <v>1554</v>
      </c>
      <c r="B1635" s="66" t="s">
        <v>62</v>
      </c>
      <c r="C1635" s="79">
        <f t="shared" si="95"/>
        <v>109.61520000000002</v>
      </c>
      <c r="D1635" s="79">
        <f t="shared" si="97"/>
        <v>3.9104000000000001</v>
      </c>
      <c r="E1635" s="76">
        <v>3.9104000000000001</v>
      </c>
      <c r="F1635" s="22">
        <v>0</v>
      </c>
      <c r="G1635" s="90">
        <v>0</v>
      </c>
      <c r="H1635" s="22">
        <v>0</v>
      </c>
      <c r="I1635" s="81"/>
      <c r="J1635" s="200">
        <v>113.52560000000001</v>
      </c>
    </row>
    <row r="1636" spans="1:10" s="23" customFormat="1" ht="18" customHeight="1" x14ac:dyDescent="0.25">
      <c r="A1636" s="74" t="s">
        <v>3866</v>
      </c>
      <c r="B1636" s="66" t="s">
        <v>62</v>
      </c>
      <c r="C1636" s="79">
        <f t="shared" si="95"/>
        <v>2335.7637800000002</v>
      </c>
      <c r="D1636" s="79">
        <f t="shared" si="97"/>
        <v>94.346350000000001</v>
      </c>
      <c r="E1636" s="76">
        <v>94.346350000000001</v>
      </c>
      <c r="F1636" s="22">
        <v>0</v>
      </c>
      <c r="G1636" s="90">
        <v>0</v>
      </c>
      <c r="H1636" s="22">
        <v>0</v>
      </c>
      <c r="I1636" s="81">
        <v>1575.57</v>
      </c>
      <c r="J1636" s="200">
        <v>854.54012999999998</v>
      </c>
    </row>
    <row r="1637" spans="1:10" s="23" customFormat="1" ht="18" customHeight="1" x14ac:dyDescent="0.25">
      <c r="A1637" s="74" t="s">
        <v>3867</v>
      </c>
      <c r="B1637" s="66" t="s">
        <v>62</v>
      </c>
      <c r="C1637" s="79">
        <f t="shared" si="95"/>
        <v>1542.41848</v>
      </c>
      <c r="D1637" s="79">
        <f t="shared" si="97"/>
        <v>119.1579</v>
      </c>
      <c r="E1637" s="76">
        <v>119.1579</v>
      </c>
      <c r="F1637" s="22">
        <v>0</v>
      </c>
      <c r="G1637" s="90">
        <v>0</v>
      </c>
      <c r="H1637" s="22">
        <v>0</v>
      </c>
      <c r="I1637" s="81"/>
      <c r="J1637" s="200">
        <v>1661.57638</v>
      </c>
    </row>
    <row r="1638" spans="1:10" s="23" customFormat="1" ht="18" customHeight="1" x14ac:dyDescent="0.25">
      <c r="A1638" s="74" t="s">
        <v>1555</v>
      </c>
      <c r="B1638" s="66" t="s">
        <v>62</v>
      </c>
      <c r="C1638" s="79">
        <f t="shared" si="95"/>
        <v>2265.6269000000002</v>
      </c>
      <c r="D1638" s="79">
        <f t="shared" si="97"/>
        <v>124.8972</v>
      </c>
      <c r="E1638" s="76">
        <v>124.8972</v>
      </c>
      <c r="F1638" s="22">
        <v>0</v>
      </c>
      <c r="G1638" s="90">
        <v>0</v>
      </c>
      <c r="H1638" s="22">
        <v>0</v>
      </c>
      <c r="I1638" s="81"/>
      <c r="J1638" s="200">
        <v>2390.5241000000001</v>
      </c>
    </row>
    <row r="1639" spans="1:10" s="23" customFormat="1" ht="18" customHeight="1" x14ac:dyDescent="0.25">
      <c r="A1639" s="74" t="s">
        <v>3868</v>
      </c>
      <c r="B1639" s="66" t="s">
        <v>62</v>
      </c>
      <c r="C1639" s="79">
        <f t="shared" si="95"/>
        <v>630.00048000000004</v>
      </c>
      <c r="D1639" s="79">
        <f t="shared" si="97"/>
        <v>38.464800000000004</v>
      </c>
      <c r="E1639" s="76">
        <v>38.464800000000004</v>
      </c>
      <c r="F1639" s="22">
        <v>0</v>
      </c>
      <c r="G1639" s="90">
        <v>0</v>
      </c>
      <c r="H1639" s="22">
        <v>0</v>
      </c>
      <c r="I1639" s="81"/>
      <c r="J1639" s="200">
        <v>668.46528000000001</v>
      </c>
    </row>
    <row r="1640" spans="1:10" s="23" customFormat="1" ht="18" customHeight="1" x14ac:dyDescent="0.25">
      <c r="A1640" s="74" t="s">
        <v>1556</v>
      </c>
      <c r="B1640" s="66" t="s">
        <v>62</v>
      </c>
      <c r="C1640" s="79">
        <f t="shared" si="95"/>
        <v>5633.2360100000005</v>
      </c>
      <c r="D1640" s="79">
        <f t="shared" si="97"/>
        <v>317.93609999999995</v>
      </c>
      <c r="E1640" s="76">
        <v>317.93609999999995</v>
      </c>
      <c r="F1640" s="22">
        <v>0</v>
      </c>
      <c r="G1640" s="90">
        <v>0</v>
      </c>
      <c r="H1640" s="22">
        <v>0</v>
      </c>
      <c r="I1640" s="81"/>
      <c r="J1640" s="200">
        <v>5951.1721100000004</v>
      </c>
    </row>
    <row r="1641" spans="1:10" s="23" customFormat="1" ht="18" customHeight="1" x14ac:dyDescent="0.25">
      <c r="A1641" s="74" t="s">
        <v>1557</v>
      </c>
      <c r="B1641" s="66" t="s">
        <v>62</v>
      </c>
      <c r="C1641" s="79">
        <f t="shared" si="95"/>
        <v>2396.5649100000001</v>
      </c>
      <c r="D1641" s="79">
        <f t="shared" si="97"/>
        <v>131.65690000000001</v>
      </c>
      <c r="E1641" s="76">
        <v>131.65690000000001</v>
      </c>
      <c r="F1641" s="22">
        <v>0</v>
      </c>
      <c r="G1641" s="90">
        <v>0</v>
      </c>
      <c r="H1641" s="22">
        <v>0</v>
      </c>
      <c r="I1641" s="81"/>
      <c r="J1641" s="200">
        <v>2528.22181</v>
      </c>
    </row>
    <row r="1642" spans="1:10" s="23" customFormat="1" ht="18" customHeight="1" x14ac:dyDescent="0.25">
      <c r="A1642" s="74" t="s">
        <v>1558</v>
      </c>
      <c r="B1642" s="66" t="s">
        <v>62</v>
      </c>
      <c r="C1642" s="79">
        <f t="shared" si="95"/>
        <v>3125.4672400000004</v>
      </c>
      <c r="D1642" s="79">
        <f t="shared" si="97"/>
        <v>189.20364999999998</v>
      </c>
      <c r="E1642" s="76">
        <v>189.20364999999998</v>
      </c>
      <c r="F1642" s="22">
        <v>0</v>
      </c>
      <c r="G1642" s="90">
        <v>0</v>
      </c>
      <c r="H1642" s="22">
        <v>0</v>
      </c>
      <c r="I1642" s="81"/>
      <c r="J1642" s="200">
        <v>3314.6708900000003</v>
      </c>
    </row>
    <row r="1643" spans="1:10" s="23" customFormat="1" ht="18" customHeight="1" x14ac:dyDescent="0.25">
      <c r="A1643" s="74" t="s">
        <v>1559</v>
      </c>
      <c r="B1643" s="66" t="s">
        <v>62</v>
      </c>
      <c r="C1643" s="79">
        <f t="shared" si="95"/>
        <v>2823.7533900000003</v>
      </c>
      <c r="D1643" s="79">
        <f t="shared" si="97"/>
        <v>154.85594</v>
      </c>
      <c r="E1643" s="76">
        <v>154.85594</v>
      </c>
      <c r="F1643" s="22">
        <v>0</v>
      </c>
      <c r="G1643" s="90">
        <v>0</v>
      </c>
      <c r="H1643" s="22">
        <v>0</v>
      </c>
      <c r="I1643" s="81"/>
      <c r="J1643" s="200">
        <v>2978.6093300000002</v>
      </c>
    </row>
    <row r="1644" spans="1:10" s="23" customFormat="1" ht="18" customHeight="1" x14ac:dyDescent="0.25">
      <c r="A1644" s="74" t="s">
        <v>1560</v>
      </c>
      <c r="B1644" s="66" t="s">
        <v>62</v>
      </c>
      <c r="C1644" s="79">
        <f t="shared" si="95"/>
        <v>1194.47964</v>
      </c>
      <c r="D1644" s="79">
        <f t="shared" si="97"/>
        <v>67.917100000000005</v>
      </c>
      <c r="E1644" s="76">
        <v>67.917100000000005</v>
      </c>
      <c r="F1644" s="22">
        <v>0</v>
      </c>
      <c r="G1644" s="90">
        <v>0</v>
      </c>
      <c r="H1644" s="22">
        <v>0</v>
      </c>
      <c r="I1644" s="81"/>
      <c r="J1644" s="200">
        <v>1262.3967399999999</v>
      </c>
    </row>
    <row r="1645" spans="1:10" s="23" customFormat="1" ht="18" customHeight="1" x14ac:dyDescent="0.25">
      <c r="A1645" s="74" t="s">
        <v>1561</v>
      </c>
      <c r="B1645" s="66" t="s">
        <v>62</v>
      </c>
      <c r="C1645" s="79">
        <f t="shared" si="95"/>
        <v>4792.2141199999996</v>
      </c>
      <c r="D1645" s="79">
        <f t="shared" si="97"/>
        <v>269.74943000000002</v>
      </c>
      <c r="E1645" s="76">
        <v>269.74943000000002</v>
      </c>
      <c r="F1645" s="22">
        <v>0</v>
      </c>
      <c r="G1645" s="90">
        <v>0</v>
      </c>
      <c r="H1645" s="22">
        <v>0</v>
      </c>
      <c r="I1645" s="81"/>
      <c r="J1645" s="200">
        <v>5061.9635499999995</v>
      </c>
    </row>
    <row r="1646" spans="1:10" s="23" customFormat="1" ht="18" customHeight="1" x14ac:dyDescent="0.25">
      <c r="A1646" s="74" t="s">
        <v>1562</v>
      </c>
      <c r="B1646" s="66" t="s">
        <v>62</v>
      </c>
      <c r="C1646" s="79">
        <f t="shared" si="95"/>
        <v>3882.4144900000001</v>
      </c>
      <c r="D1646" s="79">
        <f t="shared" si="97"/>
        <v>202.82770000000002</v>
      </c>
      <c r="E1646" s="76">
        <v>202.82770000000002</v>
      </c>
      <c r="F1646" s="22">
        <v>0</v>
      </c>
      <c r="G1646" s="90">
        <v>0</v>
      </c>
      <c r="H1646" s="22">
        <v>0</v>
      </c>
      <c r="I1646" s="81"/>
      <c r="J1646" s="200">
        <v>4085.2421899999999</v>
      </c>
    </row>
    <row r="1647" spans="1:10" s="23" customFormat="1" ht="18" customHeight="1" x14ac:dyDescent="0.25">
      <c r="A1647" s="74" t="s">
        <v>1563</v>
      </c>
      <c r="B1647" s="66" t="s">
        <v>62</v>
      </c>
      <c r="C1647" s="79">
        <f t="shared" si="95"/>
        <v>4107.4824899999994</v>
      </c>
      <c r="D1647" s="79">
        <f t="shared" si="97"/>
        <v>260.02372000000003</v>
      </c>
      <c r="E1647" s="76">
        <v>260.02372000000003</v>
      </c>
      <c r="F1647" s="22">
        <v>0</v>
      </c>
      <c r="G1647" s="90">
        <v>0</v>
      </c>
      <c r="H1647" s="22">
        <v>0</v>
      </c>
      <c r="I1647" s="81"/>
      <c r="J1647" s="200">
        <v>4367.5062099999996</v>
      </c>
    </row>
    <row r="1648" spans="1:10" s="23" customFormat="1" ht="18" customHeight="1" x14ac:dyDescent="0.25">
      <c r="A1648" s="74" t="s">
        <v>1564</v>
      </c>
      <c r="B1648" s="66" t="s">
        <v>62</v>
      </c>
      <c r="C1648" s="79">
        <f t="shared" si="95"/>
        <v>3146.6378600000003</v>
      </c>
      <c r="D1648" s="79">
        <f t="shared" si="97"/>
        <v>163.51795000000001</v>
      </c>
      <c r="E1648" s="76">
        <v>163.51795000000001</v>
      </c>
      <c r="F1648" s="22">
        <v>0</v>
      </c>
      <c r="G1648" s="90">
        <v>0</v>
      </c>
      <c r="H1648" s="22">
        <v>0</v>
      </c>
      <c r="I1648" s="81"/>
      <c r="J1648" s="200">
        <v>3310.1558100000002</v>
      </c>
    </row>
    <row r="1649" spans="1:10" s="23" customFormat="1" ht="18" customHeight="1" x14ac:dyDescent="0.25">
      <c r="A1649" s="74" t="s">
        <v>3869</v>
      </c>
      <c r="B1649" s="66" t="s">
        <v>62</v>
      </c>
      <c r="C1649" s="79">
        <f t="shared" si="95"/>
        <v>1969.9841099999999</v>
      </c>
      <c r="D1649" s="79">
        <f t="shared" si="97"/>
        <v>107.32671999999999</v>
      </c>
      <c r="E1649" s="76">
        <v>107.32671999999999</v>
      </c>
      <c r="F1649" s="22">
        <v>0</v>
      </c>
      <c r="G1649" s="90">
        <v>0</v>
      </c>
      <c r="H1649" s="22">
        <v>0</v>
      </c>
      <c r="I1649" s="81">
        <v>1157.83</v>
      </c>
      <c r="J1649" s="200">
        <v>919.48082999999997</v>
      </c>
    </row>
    <row r="1650" spans="1:10" s="23" customFormat="1" ht="18" customHeight="1" x14ac:dyDescent="0.25">
      <c r="A1650" s="74" t="s">
        <v>1005</v>
      </c>
      <c r="B1650" s="66" t="s">
        <v>62</v>
      </c>
      <c r="C1650" s="79">
        <f t="shared" si="95"/>
        <v>2223.2703999999999</v>
      </c>
      <c r="D1650" s="79">
        <f t="shared" si="97"/>
        <v>152.71514999999999</v>
      </c>
      <c r="E1650" s="76">
        <v>152.71514999999999</v>
      </c>
      <c r="F1650" s="22">
        <v>0</v>
      </c>
      <c r="G1650" s="90">
        <v>0</v>
      </c>
      <c r="H1650" s="22">
        <v>0</v>
      </c>
      <c r="I1650" s="81"/>
      <c r="J1650" s="200">
        <v>2375.9855499999999</v>
      </c>
    </row>
    <row r="1651" spans="1:10" s="23" customFormat="1" ht="18" customHeight="1" x14ac:dyDescent="0.25">
      <c r="A1651" s="74" t="s">
        <v>1565</v>
      </c>
      <c r="B1651" s="66" t="s">
        <v>62</v>
      </c>
      <c r="C1651" s="79">
        <f t="shared" si="95"/>
        <v>2260.26071</v>
      </c>
      <c r="D1651" s="79">
        <f t="shared" si="97"/>
        <v>158.01514</v>
      </c>
      <c r="E1651" s="76">
        <v>158.01514</v>
      </c>
      <c r="F1651" s="22">
        <v>0</v>
      </c>
      <c r="G1651" s="90">
        <v>0</v>
      </c>
      <c r="H1651" s="22">
        <v>0</v>
      </c>
      <c r="I1651" s="81"/>
      <c r="J1651" s="200">
        <v>2418.27585</v>
      </c>
    </row>
    <row r="1652" spans="1:10" s="23" customFormat="1" ht="18" customHeight="1" x14ac:dyDescent="0.25">
      <c r="A1652" s="74" t="s">
        <v>1566</v>
      </c>
      <c r="B1652" s="66" t="s">
        <v>62</v>
      </c>
      <c r="C1652" s="79">
        <f t="shared" si="95"/>
        <v>2346.7437500000005</v>
      </c>
      <c r="D1652" s="79">
        <f t="shared" si="97"/>
        <v>195.91773999999998</v>
      </c>
      <c r="E1652" s="76">
        <v>195.91773999999998</v>
      </c>
      <c r="F1652" s="22">
        <v>0</v>
      </c>
      <c r="G1652" s="90">
        <v>0</v>
      </c>
      <c r="H1652" s="22">
        <v>0</v>
      </c>
      <c r="I1652" s="81"/>
      <c r="J1652" s="200">
        <v>2542.6614900000004</v>
      </c>
    </row>
    <row r="1653" spans="1:10" s="23" customFormat="1" ht="18" customHeight="1" x14ac:dyDescent="0.25">
      <c r="A1653" s="74" t="s">
        <v>3870</v>
      </c>
      <c r="B1653" s="66" t="s">
        <v>62</v>
      </c>
      <c r="C1653" s="79">
        <f t="shared" si="95"/>
        <v>63.787590000000009</v>
      </c>
      <c r="D1653" s="79">
        <f t="shared" si="97"/>
        <v>83.507809999999992</v>
      </c>
      <c r="E1653" s="76">
        <v>83.507809999999992</v>
      </c>
      <c r="F1653" s="22">
        <v>0</v>
      </c>
      <c r="G1653" s="90">
        <v>0</v>
      </c>
      <c r="H1653" s="22">
        <v>0</v>
      </c>
      <c r="I1653" s="81"/>
      <c r="J1653" s="200">
        <v>147.2954</v>
      </c>
    </row>
    <row r="1654" spans="1:10" s="23" customFormat="1" ht="18" customHeight="1" x14ac:dyDescent="0.25">
      <c r="A1654" s="74" t="s">
        <v>1567</v>
      </c>
      <c r="B1654" s="66" t="s">
        <v>62</v>
      </c>
      <c r="C1654" s="79">
        <f t="shared" si="95"/>
        <v>2780.72955</v>
      </c>
      <c r="D1654" s="79">
        <f t="shared" ref="D1654:D1685" si="98">E1654</f>
        <v>149.7912</v>
      </c>
      <c r="E1654" s="76">
        <v>149.7912</v>
      </c>
      <c r="F1654" s="22">
        <v>0</v>
      </c>
      <c r="G1654" s="90">
        <v>0</v>
      </c>
      <c r="H1654" s="22">
        <v>0</v>
      </c>
      <c r="I1654" s="81"/>
      <c r="J1654" s="200">
        <v>2930.5207500000001</v>
      </c>
    </row>
    <row r="1655" spans="1:10" s="23" customFormat="1" ht="18" customHeight="1" x14ac:dyDescent="0.25">
      <c r="A1655" s="74" t="s">
        <v>1568</v>
      </c>
      <c r="B1655" s="66" t="s">
        <v>62</v>
      </c>
      <c r="C1655" s="79">
        <f t="shared" si="95"/>
        <v>1923.4852900000001</v>
      </c>
      <c r="D1655" s="79">
        <f t="shared" si="98"/>
        <v>92.709759999999989</v>
      </c>
      <c r="E1655" s="76">
        <v>92.709759999999989</v>
      </c>
      <c r="F1655" s="22">
        <v>0</v>
      </c>
      <c r="G1655" s="90">
        <v>0</v>
      </c>
      <c r="H1655" s="22">
        <v>0</v>
      </c>
      <c r="I1655" s="81"/>
      <c r="J1655" s="200">
        <v>2016.19505</v>
      </c>
    </row>
    <row r="1656" spans="1:10" s="23" customFormat="1" ht="18" customHeight="1" x14ac:dyDescent="0.25">
      <c r="A1656" s="74" t="s">
        <v>1569</v>
      </c>
      <c r="B1656" s="66" t="s">
        <v>62</v>
      </c>
      <c r="C1656" s="79">
        <f t="shared" si="95"/>
        <v>1042.9883800000002</v>
      </c>
      <c r="D1656" s="79">
        <f t="shared" si="98"/>
        <v>96.474199999999996</v>
      </c>
      <c r="E1656" s="76">
        <v>96.474199999999996</v>
      </c>
      <c r="F1656" s="22">
        <v>0</v>
      </c>
      <c r="G1656" s="90">
        <v>0</v>
      </c>
      <c r="H1656" s="22">
        <v>0</v>
      </c>
      <c r="I1656" s="81"/>
      <c r="J1656" s="200">
        <v>1139.4625800000001</v>
      </c>
    </row>
    <row r="1657" spans="1:10" s="23" customFormat="1" ht="18" customHeight="1" x14ac:dyDescent="0.25">
      <c r="A1657" s="74" t="s">
        <v>1570</v>
      </c>
      <c r="B1657" s="66" t="s">
        <v>62</v>
      </c>
      <c r="C1657" s="79">
        <f t="shared" si="95"/>
        <v>1241.3755999999998</v>
      </c>
      <c r="D1657" s="79">
        <f t="shared" si="98"/>
        <v>57.37435</v>
      </c>
      <c r="E1657" s="76">
        <v>57.37435</v>
      </c>
      <c r="F1657" s="22">
        <v>0</v>
      </c>
      <c r="G1657" s="90">
        <v>0</v>
      </c>
      <c r="H1657" s="22">
        <v>0</v>
      </c>
      <c r="I1657" s="81"/>
      <c r="J1657" s="200">
        <v>1298.7499499999999</v>
      </c>
    </row>
    <row r="1658" spans="1:10" s="23" customFormat="1" ht="18" customHeight="1" x14ac:dyDescent="0.25">
      <c r="A1658" s="74" t="s">
        <v>1571</v>
      </c>
      <c r="B1658" s="66" t="s">
        <v>62</v>
      </c>
      <c r="C1658" s="79">
        <f t="shared" si="95"/>
        <v>914.04324999999994</v>
      </c>
      <c r="D1658" s="79">
        <f t="shared" si="98"/>
        <v>45.065599999999996</v>
      </c>
      <c r="E1658" s="76">
        <v>45.065599999999996</v>
      </c>
      <c r="F1658" s="22">
        <v>0</v>
      </c>
      <c r="G1658" s="90">
        <v>0</v>
      </c>
      <c r="H1658" s="22">
        <v>0</v>
      </c>
      <c r="I1658" s="81"/>
      <c r="J1658" s="200">
        <v>959.10884999999996</v>
      </c>
    </row>
    <row r="1659" spans="1:10" s="23" customFormat="1" ht="18" customHeight="1" x14ac:dyDescent="0.25">
      <c r="A1659" s="74" t="s">
        <v>410</v>
      </c>
      <c r="B1659" s="66" t="s">
        <v>62</v>
      </c>
      <c r="C1659" s="79">
        <f t="shared" ref="C1659:C1721" si="99">J1659+I1659-E1659</f>
        <v>1292.1845000000001</v>
      </c>
      <c r="D1659" s="79">
        <f t="shared" si="98"/>
        <v>104.1722</v>
      </c>
      <c r="E1659" s="76">
        <v>104.1722</v>
      </c>
      <c r="F1659" s="22">
        <v>0</v>
      </c>
      <c r="G1659" s="90">
        <v>0</v>
      </c>
      <c r="H1659" s="22">
        <v>0</v>
      </c>
      <c r="I1659" s="81"/>
      <c r="J1659" s="200">
        <v>1396.3567</v>
      </c>
    </row>
    <row r="1660" spans="1:10" s="23" customFormat="1" ht="18" customHeight="1" x14ac:dyDescent="0.25">
      <c r="A1660" s="74" t="s">
        <v>1572</v>
      </c>
      <c r="B1660" s="66" t="s">
        <v>62</v>
      </c>
      <c r="C1660" s="79">
        <f t="shared" si="99"/>
        <v>1337.84725</v>
      </c>
      <c r="D1660" s="79">
        <f t="shared" si="98"/>
        <v>100.21781</v>
      </c>
      <c r="E1660" s="76">
        <v>100.21781</v>
      </c>
      <c r="F1660" s="22">
        <v>0</v>
      </c>
      <c r="G1660" s="90">
        <v>0</v>
      </c>
      <c r="H1660" s="22">
        <v>0</v>
      </c>
      <c r="I1660" s="81"/>
      <c r="J1660" s="200">
        <v>1438.0650600000001</v>
      </c>
    </row>
    <row r="1661" spans="1:10" s="23" customFormat="1" ht="18" customHeight="1" x14ac:dyDescent="0.25">
      <c r="A1661" s="74" t="s">
        <v>1573</v>
      </c>
      <c r="B1661" s="66" t="s">
        <v>62</v>
      </c>
      <c r="C1661" s="79">
        <f t="shared" si="99"/>
        <v>264.66485000000006</v>
      </c>
      <c r="D1661" s="79">
        <f t="shared" si="98"/>
        <v>14.254799999999999</v>
      </c>
      <c r="E1661" s="76">
        <v>14.254799999999999</v>
      </c>
      <c r="F1661" s="22">
        <v>0</v>
      </c>
      <c r="G1661" s="90">
        <v>0</v>
      </c>
      <c r="H1661" s="22">
        <v>0</v>
      </c>
      <c r="I1661" s="81"/>
      <c r="J1661" s="200">
        <v>278.91965000000005</v>
      </c>
    </row>
    <row r="1662" spans="1:10" s="23" customFormat="1" ht="18" customHeight="1" x14ac:dyDescent="0.25">
      <c r="A1662" s="74" t="s">
        <v>1574</v>
      </c>
      <c r="B1662" s="66" t="s">
        <v>62</v>
      </c>
      <c r="C1662" s="79">
        <f t="shared" si="99"/>
        <v>128.22110000000001</v>
      </c>
      <c r="D1662" s="79">
        <f t="shared" si="98"/>
        <v>5.6390500000000001</v>
      </c>
      <c r="E1662" s="76">
        <v>5.6390500000000001</v>
      </c>
      <c r="F1662" s="22">
        <v>0</v>
      </c>
      <c r="G1662" s="90">
        <v>0</v>
      </c>
      <c r="H1662" s="22">
        <v>0</v>
      </c>
      <c r="I1662" s="81"/>
      <c r="J1662" s="200">
        <v>133.86015</v>
      </c>
    </row>
    <row r="1663" spans="1:10" s="23" customFormat="1" ht="18" customHeight="1" x14ac:dyDescent="0.25">
      <c r="A1663" s="74" t="s">
        <v>1575</v>
      </c>
      <c r="B1663" s="66" t="s">
        <v>62</v>
      </c>
      <c r="C1663" s="79">
        <f t="shared" si="99"/>
        <v>372.81550000000004</v>
      </c>
      <c r="D1663" s="79">
        <f t="shared" si="98"/>
        <v>19.236900000000002</v>
      </c>
      <c r="E1663" s="76">
        <v>19.236900000000002</v>
      </c>
      <c r="F1663" s="22">
        <v>0</v>
      </c>
      <c r="G1663" s="90">
        <v>0</v>
      </c>
      <c r="H1663" s="22">
        <v>0</v>
      </c>
      <c r="I1663" s="81"/>
      <c r="J1663" s="200">
        <v>392.05240000000003</v>
      </c>
    </row>
    <row r="1664" spans="1:10" s="23" customFormat="1" ht="18" customHeight="1" x14ac:dyDescent="0.25">
      <c r="A1664" s="74" t="s">
        <v>1576</v>
      </c>
      <c r="B1664" s="66" t="s">
        <v>62</v>
      </c>
      <c r="C1664" s="79">
        <f t="shared" si="99"/>
        <v>313.37514999999996</v>
      </c>
      <c r="D1664" s="79">
        <f t="shared" si="98"/>
        <v>14.847950000000001</v>
      </c>
      <c r="E1664" s="76">
        <v>14.847950000000001</v>
      </c>
      <c r="F1664" s="22">
        <v>0</v>
      </c>
      <c r="G1664" s="90">
        <v>0</v>
      </c>
      <c r="H1664" s="22">
        <v>0</v>
      </c>
      <c r="I1664" s="81"/>
      <c r="J1664" s="200">
        <v>328.22309999999999</v>
      </c>
    </row>
    <row r="1665" spans="1:11" s="23" customFormat="1" ht="18" customHeight="1" x14ac:dyDescent="0.25">
      <c r="A1665" s="74" t="s">
        <v>1577</v>
      </c>
      <c r="B1665" s="66" t="s">
        <v>62</v>
      </c>
      <c r="C1665" s="79">
        <f t="shared" si="99"/>
        <v>61.295900000000003</v>
      </c>
      <c r="D1665" s="79">
        <f t="shared" si="98"/>
        <v>2.8898999999999999</v>
      </c>
      <c r="E1665" s="76">
        <v>2.8898999999999999</v>
      </c>
      <c r="F1665" s="22">
        <v>0</v>
      </c>
      <c r="G1665" s="90">
        <v>0</v>
      </c>
      <c r="H1665" s="22">
        <v>0</v>
      </c>
      <c r="I1665" s="81"/>
      <c r="J1665" s="200">
        <v>64.1858</v>
      </c>
    </row>
    <row r="1666" spans="1:11" s="23" customFormat="1" ht="18" customHeight="1" x14ac:dyDescent="0.25">
      <c r="A1666" s="74" t="s">
        <v>1578</v>
      </c>
      <c r="B1666" s="66" t="s">
        <v>62</v>
      </c>
      <c r="C1666" s="79">
        <f t="shared" si="99"/>
        <v>90.586399999999998</v>
      </c>
      <c r="D1666" s="79">
        <f t="shared" si="98"/>
        <v>3.48725</v>
      </c>
      <c r="E1666" s="76">
        <v>3.48725</v>
      </c>
      <c r="F1666" s="22">
        <v>0</v>
      </c>
      <c r="G1666" s="90">
        <v>0</v>
      </c>
      <c r="H1666" s="22">
        <v>0</v>
      </c>
      <c r="I1666" s="81"/>
      <c r="J1666" s="200">
        <v>94.073650000000001</v>
      </c>
    </row>
    <row r="1667" spans="1:11" s="23" customFormat="1" ht="18" customHeight="1" x14ac:dyDescent="0.25">
      <c r="A1667" s="74" t="s">
        <v>1579</v>
      </c>
      <c r="B1667" s="66" t="s">
        <v>62</v>
      </c>
      <c r="C1667" s="79">
        <f t="shared" si="99"/>
        <v>142.36950000000002</v>
      </c>
      <c r="D1667" s="79">
        <f t="shared" si="98"/>
        <v>6.3667499999999997</v>
      </c>
      <c r="E1667" s="76">
        <v>6.3667499999999997</v>
      </c>
      <c r="F1667" s="22">
        <v>0</v>
      </c>
      <c r="G1667" s="90">
        <v>0</v>
      </c>
      <c r="H1667" s="22">
        <v>0</v>
      </c>
      <c r="I1667" s="81"/>
      <c r="J1667" s="200">
        <v>148.73625000000001</v>
      </c>
    </row>
    <row r="1668" spans="1:11" s="23" customFormat="1" ht="18" customHeight="1" x14ac:dyDescent="0.25">
      <c r="A1668" s="74" t="s">
        <v>3871</v>
      </c>
      <c r="B1668" s="66" t="s">
        <v>62</v>
      </c>
      <c r="C1668" s="79">
        <f t="shared" si="99"/>
        <v>592.64702</v>
      </c>
      <c r="D1668" s="79">
        <f t="shared" si="98"/>
        <v>122.03319999999999</v>
      </c>
      <c r="E1668" s="76">
        <v>122.03319999999999</v>
      </c>
      <c r="F1668" s="22">
        <v>0</v>
      </c>
      <c r="G1668" s="90">
        <v>0</v>
      </c>
      <c r="H1668" s="22">
        <v>0</v>
      </c>
      <c r="I1668" s="81"/>
      <c r="J1668" s="200">
        <v>714.68021999999996</v>
      </c>
      <c r="K1668" s="196"/>
    </row>
    <row r="1669" spans="1:11" s="23" customFormat="1" ht="18" customHeight="1" x14ac:dyDescent="0.25">
      <c r="A1669" s="74" t="s">
        <v>3872</v>
      </c>
      <c r="B1669" s="66" t="s">
        <v>62</v>
      </c>
      <c r="C1669" s="79">
        <f t="shared" si="99"/>
        <v>1062.29775</v>
      </c>
      <c r="D1669" s="79">
        <f t="shared" si="98"/>
        <v>88.392649999999989</v>
      </c>
      <c r="E1669" s="76">
        <v>88.392649999999989</v>
      </c>
      <c r="F1669" s="22">
        <v>0</v>
      </c>
      <c r="G1669" s="90">
        <v>0</v>
      </c>
      <c r="H1669" s="22">
        <v>0</v>
      </c>
      <c r="I1669" s="81"/>
      <c r="J1669" s="200">
        <v>1150.6904</v>
      </c>
      <c r="K1669" s="196"/>
    </row>
    <row r="1670" spans="1:11" s="23" customFormat="1" ht="18" customHeight="1" x14ac:dyDescent="0.25">
      <c r="A1670" s="74" t="s">
        <v>3873</v>
      </c>
      <c r="B1670" s="66" t="s">
        <v>62</v>
      </c>
      <c r="C1670" s="79">
        <f t="shared" si="99"/>
        <v>1276.94823</v>
      </c>
      <c r="D1670" s="79">
        <f t="shared" si="98"/>
        <v>77.579220000000007</v>
      </c>
      <c r="E1670" s="76">
        <v>77.579220000000007</v>
      </c>
      <c r="F1670" s="22">
        <v>0</v>
      </c>
      <c r="G1670" s="90">
        <v>0</v>
      </c>
      <c r="H1670" s="22">
        <v>0</v>
      </c>
      <c r="I1670" s="81">
        <v>595.01</v>
      </c>
      <c r="J1670" s="200">
        <v>759.51744999999994</v>
      </c>
      <c r="K1670" s="196"/>
    </row>
    <row r="1671" spans="1:11" s="23" customFormat="1" ht="18" customHeight="1" x14ac:dyDescent="0.25">
      <c r="A1671" s="74" t="s">
        <v>3874</v>
      </c>
      <c r="B1671" s="66" t="s">
        <v>62</v>
      </c>
      <c r="C1671" s="79">
        <f t="shared" si="99"/>
        <v>546.21226999999999</v>
      </c>
      <c r="D1671" s="79">
        <f t="shared" si="98"/>
        <v>43.447499999999998</v>
      </c>
      <c r="E1671" s="76">
        <v>43.447499999999998</v>
      </c>
      <c r="F1671" s="22">
        <v>0</v>
      </c>
      <c r="G1671" s="90">
        <v>0</v>
      </c>
      <c r="H1671" s="22">
        <v>0</v>
      </c>
      <c r="I1671" s="81"/>
      <c r="J1671" s="200">
        <v>589.65976999999998</v>
      </c>
      <c r="K1671" s="196"/>
    </row>
    <row r="1672" spans="1:11" s="23" customFormat="1" ht="18" customHeight="1" x14ac:dyDescent="0.25">
      <c r="A1672" s="74" t="s">
        <v>3875</v>
      </c>
      <c r="B1672" s="66" t="s">
        <v>62</v>
      </c>
      <c r="C1672" s="79">
        <f t="shared" si="99"/>
        <v>601.69720000000007</v>
      </c>
      <c r="D1672" s="79">
        <f t="shared" si="98"/>
        <v>66.037600000000012</v>
      </c>
      <c r="E1672" s="76">
        <v>66.037600000000012</v>
      </c>
      <c r="F1672" s="22">
        <v>0</v>
      </c>
      <c r="G1672" s="90">
        <v>0</v>
      </c>
      <c r="H1672" s="22">
        <v>0</v>
      </c>
      <c r="I1672" s="81"/>
      <c r="J1672" s="200">
        <v>667.73480000000006</v>
      </c>
      <c r="K1672" s="196"/>
    </row>
    <row r="1673" spans="1:11" s="23" customFormat="1" ht="18" customHeight="1" x14ac:dyDescent="0.25">
      <c r="A1673" s="74" t="s">
        <v>1581</v>
      </c>
      <c r="B1673" s="66" t="s">
        <v>62</v>
      </c>
      <c r="C1673" s="79">
        <f t="shared" si="99"/>
        <v>1791.1332500000001</v>
      </c>
      <c r="D1673" s="79">
        <f t="shared" si="98"/>
        <v>103.577</v>
      </c>
      <c r="E1673" s="76">
        <v>103.577</v>
      </c>
      <c r="F1673" s="22">
        <v>0</v>
      </c>
      <c r="G1673" s="90">
        <v>0</v>
      </c>
      <c r="H1673" s="22">
        <v>0</v>
      </c>
      <c r="I1673" s="81"/>
      <c r="J1673" s="200">
        <v>1894.7102500000001</v>
      </c>
      <c r="K1673" s="196"/>
    </row>
    <row r="1674" spans="1:11" s="23" customFormat="1" ht="18" customHeight="1" x14ac:dyDescent="0.25">
      <c r="A1674" s="74" t="s">
        <v>3876</v>
      </c>
      <c r="B1674" s="66" t="s">
        <v>62</v>
      </c>
      <c r="C1674" s="79">
        <f t="shared" si="99"/>
        <v>575.16934000000003</v>
      </c>
      <c r="D1674" s="79">
        <f t="shared" si="98"/>
        <v>58.007620000000003</v>
      </c>
      <c r="E1674" s="76">
        <v>58.007620000000003</v>
      </c>
      <c r="F1674" s="22">
        <v>0</v>
      </c>
      <c r="G1674" s="90">
        <v>0</v>
      </c>
      <c r="H1674" s="22">
        <v>0</v>
      </c>
      <c r="I1674" s="81"/>
      <c r="J1674" s="200">
        <v>633.17696000000001</v>
      </c>
      <c r="K1674" s="196"/>
    </row>
    <row r="1675" spans="1:11" s="23" customFormat="1" ht="18" customHeight="1" x14ac:dyDescent="0.25">
      <c r="A1675" s="74" t="s">
        <v>1582</v>
      </c>
      <c r="B1675" s="66" t="s">
        <v>62</v>
      </c>
      <c r="C1675" s="79">
        <f t="shared" si="99"/>
        <v>2062.52405</v>
      </c>
      <c r="D1675" s="79">
        <f t="shared" si="98"/>
        <v>112.51900000000001</v>
      </c>
      <c r="E1675" s="76">
        <v>112.51900000000001</v>
      </c>
      <c r="F1675" s="22">
        <v>0</v>
      </c>
      <c r="G1675" s="90">
        <v>0</v>
      </c>
      <c r="H1675" s="22">
        <v>0</v>
      </c>
      <c r="I1675" s="81"/>
      <c r="J1675" s="200">
        <v>2175.0430499999998</v>
      </c>
      <c r="K1675" s="196"/>
    </row>
    <row r="1676" spans="1:11" s="23" customFormat="1" ht="18" customHeight="1" x14ac:dyDescent="0.25">
      <c r="A1676" s="74" t="s">
        <v>3877</v>
      </c>
      <c r="B1676" s="66" t="s">
        <v>62</v>
      </c>
      <c r="C1676" s="79">
        <f t="shared" si="99"/>
        <v>5685.2663400000001</v>
      </c>
      <c r="D1676" s="79">
        <f t="shared" si="98"/>
        <v>322.07340999999997</v>
      </c>
      <c r="E1676" s="76">
        <v>322.07340999999997</v>
      </c>
      <c r="F1676" s="22">
        <v>0</v>
      </c>
      <c r="G1676" s="90">
        <v>0</v>
      </c>
      <c r="H1676" s="22">
        <v>0</v>
      </c>
      <c r="I1676" s="81"/>
      <c r="J1676" s="200">
        <v>6007.3397500000001</v>
      </c>
      <c r="K1676" s="196"/>
    </row>
    <row r="1677" spans="1:11" s="23" customFormat="1" ht="18" customHeight="1" x14ac:dyDescent="0.25">
      <c r="A1677" s="74" t="s">
        <v>3878</v>
      </c>
      <c r="B1677" s="66" t="s">
        <v>62</v>
      </c>
      <c r="C1677" s="79">
        <f t="shared" si="99"/>
        <v>1167.8084899999999</v>
      </c>
      <c r="D1677" s="79">
        <f t="shared" si="98"/>
        <v>68.834910000000008</v>
      </c>
      <c r="E1677" s="76">
        <v>68.834910000000008</v>
      </c>
      <c r="F1677" s="22">
        <v>0</v>
      </c>
      <c r="G1677" s="90">
        <v>0</v>
      </c>
      <c r="H1677" s="22">
        <v>0</v>
      </c>
      <c r="I1677" s="81"/>
      <c r="J1677" s="200">
        <v>1236.6433999999999</v>
      </c>
    </row>
    <row r="1678" spans="1:11" s="23" customFormat="1" ht="18" customHeight="1" x14ac:dyDescent="0.25">
      <c r="A1678" s="74" t="s">
        <v>1583</v>
      </c>
      <c r="B1678" s="66" t="s">
        <v>62</v>
      </c>
      <c r="C1678" s="79">
        <f t="shared" si="99"/>
        <v>3993.5741199999993</v>
      </c>
      <c r="D1678" s="79">
        <f t="shared" si="98"/>
        <v>275.71759000000003</v>
      </c>
      <c r="E1678" s="76">
        <v>275.71759000000003</v>
      </c>
      <c r="F1678" s="22">
        <v>0</v>
      </c>
      <c r="G1678" s="90">
        <v>0</v>
      </c>
      <c r="H1678" s="22">
        <v>0</v>
      </c>
      <c r="I1678" s="81"/>
      <c r="J1678" s="200">
        <v>4269.2917099999995</v>
      </c>
    </row>
    <row r="1679" spans="1:11" s="23" customFormat="1" ht="18" customHeight="1" x14ac:dyDescent="0.25">
      <c r="A1679" s="74" t="s">
        <v>3879</v>
      </c>
      <c r="B1679" s="66" t="s">
        <v>62</v>
      </c>
      <c r="C1679" s="79">
        <f t="shared" si="99"/>
        <v>2290.2526599999997</v>
      </c>
      <c r="D1679" s="79">
        <f t="shared" si="98"/>
        <v>194.31548000000001</v>
      </c>
      <c r="E1679" s="76">
        <v>194.31548000000001</v>
      </c>
      <c r="F1679" s="22">
        <v>0</v>
      </c>
      <c r="G1679" s="90">
        <v>0</v>
      </c>
      <c r="H1679" s="22">
        <v>0</v>
      </c>
      <c r="I1679" s="81"/>
      <c r="J1679" s="200">
        <v>2484.5681399999999</v>
      </c>
    </row>
    <row r="1680" spans="1:11" s="23" customFormat="1" ht="18" customHeight="1" x14ac:dyDescent="0.25">
      <c r="A1680" s="74" t="s">
        <v>1584</v>
      </c>
      <c r="B1680" s="66" t="s">
        <v>62</v>
      </c>
      <c r="C1680" s="79">
        <f t="shared" si="99"/>
        <v>1538.46361</v>
      </c>
      <c r="D1680" s="79">
        <f t="shared" si="98"/>
        <v>72.953810000000004</v>
      </c>
      <c r="E1680" s="76">
        <v>72.953810000000004</v>
      </c>
      <c r="F1680" s="22">
        <v>0</v>
      </c>
      <c r="G1680" s="90">
        <v>0</v>
      </c>
      <c r="H1680" s="22">
        <v>0</v>
      </c>
      <c r="I1680" s="81">
        <v>1122.5</v>
      </c>
      <c r="J1680" s="200">
        <f>1611.41742-I1680</f>
        <v>488.91741999999999</v>
      </c>
    </row>
    <row r="1681" spans="1:11" s="23" customFormat="1" ht="18" customHeight="1" x14ac:dyDescent="0.25">
      <c r="A1681" s="74" t="s">
        <v>1585</v>
      </c>
      <c r="B1681" s="66" t="s">
        <v>62</v>
      </c>
      <c r="C1681" s="79">
        <f t="shared" si="99"/>
        <v>1014.0477000000002</v>
      </c>
      <c r="D1681" s="79">
        <f t="shared" si="98"/>
        <v>70.277149999999992</v>
      </c>
      <c r="E1681" s="76">
        <v>70.277149999999992</v>
      </c>
      <c r="F1681" s="22">
        <v>0</v>
      </c>
      <c r="G1681" s="90">
        <v>0</v>
      </c>
      <c r="H1681" s="22">
        <v>0</v>
      </c>
      <c r="I1681" s="81"/>
      <c r="J1681" s="200">
        <v>1084.3248500000002</v>
      </c>
    </row>
    <row r="1682" spans="1:11" s="23" customFormat="1" ht="18" customHeight="1" x14ac:dyDescent="0.25">
      <c r="A1682" s="74" t="s">
        <v>1586</v>
      </c>
      <c r="B1682" s="66" t="s">
        <v>62</v>
      </c>
      <c r="C1682" s="79">
        <f t="shared" si="99"/>
        <v>1640.40563</v>
      </c>
      <c r="D1682" s="79">
        <f t="shared" si="98"/>
        <v>89.182749999999999</v>
      </c>
      <c r="E1682" s="76">
        <v>89.182749999999999</v>
      </c>
      <c r="F1682" s="22">
        <v>0</v>
      </c>
      <c r="G1682" s="90">
        <v>0</v>
      </c>
      <c r="H1682" s="22">
        <v>0</v>
      </c>
      <c r="I1682" s="81"/>
      <c r="J1682" s="200">
        <v>1729.5883799999999</v>
      </c>
    </row>
    <row r="1683" spans="1:11" s="23" customFormat="1" ht="18" customHeight="1" x14ac:dyDescent="0.25">
      <c r="A1683" s="74" t="s">
        <v>3880</v>
      </c>
      <c r="B1683" s="66" t="s">
        <v>62</v>
      </c>
      <c r="C1683" s="79">
        <f t="shared" si="99"/>
        <v>919.27467999999999</v>
      </c>
      <c r="D1683" s="79">
        <f t="shared" si="98"/>
        <v>48.315150000000003</v>
      </c>
      <c r="E1683" s="76">
        <v>48.315150000000003</v>
      </c>
      <c r="F1683" s="22">
        <v>0</v>
      </c>
      <c r="G1683" s="90">
        <v>0</v>
      </c>
      <c r="H1683" s="22">
        <v>0</v>
      </c>
      <c r="I1683" s="81">
        <v>553</v>
      </c>
      <c r="J1683" s="200">
        <v>414.58983000000001</v>
      </c>
      <c r="K1683" s="196"/>
    </row>
    <row r="1684" spans="1:11" s="23" customFormat="1" ht="18" customHeight="1" x14ac:dyDescent="0.25">
      <c r="A1684" s="74" t="s">
        <v>3881</v>
      </c>
      <c r="B1684" s="66" t="s">
        <v>62</v>
      </c>
      <c r="C1684" s="79">
        <f t="shared" si="99"/>
        <v>1519.57329</v>
      </c>
      <c r="D1684" s="79">
        <f t="shared" si="98"/>
        <v>69.218399999999988</v>
      </c>
      <c r="E1684" s="76">
        <v>69.218399999999988</v>
      </c>
      <c r="F1684" s="22">
        <v>0</v>
      </c>
      <c r="G1684" s="90">
        <v>0</v>
      </c>
      <c r="H1684" s="22">
        <v>0</v>
      </c>
      <c r="I1684" s="81">
        <v>998.78</v>
      </c>
      <c r="J1684" s="200">
        <v>590.01168999999993</v>
      </c>
      <c r="K1684" s="196"/>
    </row>
    <row r="1685" spans="1:11" s="23" customFormat="1" ht="18" customHeight="1" x14ac:dyDescent="0.25">
      <c r="A1685" s="74" t="s">
        <v>3882</v>
      </c>
      <c r="B1685" s="66" t="s">
        <v>62</v>
      </c>
      <c r="C1685" s="79">
        <f t="shared" si="99"/>
        <v>1133.1221800000001</v>
      </c>
      <c r="D1685" s="79">
        <f t="shared" si="98"/>
        <v>70.271100000000004</v>
      </c>
      <c r="E1685" s="76">
        <v>70.271100000000004</v>
      </c>
      <c r="F1685" s="22">
        <v>0</v>
      </c>
      <c r="G1685" s="90">
        <v>0</v>
      </c>
      <c r="H1685" s="22">
        <v>0</v>
      </c>
      <c r="I1685" s="81"/>
      <c r="J1685" s="200">
        <v>1203.39328</v>
      </c>
      <c r="K1685" s="196"/>
    </row>
    <row r="1686" spans="1:11" s="23" customFormat="1" ht="18" customHeight="1" x14ac:dyDescent="0.25">
      <c r="A1686" s="74" t="s">
        <v>3883</v>
      </c>
      <c r="B1686" s="66" t="s">
        <v>62</v>
      </c>
      <c r="C1686" s="79">
        <f t="shared" si="99"/>
        <v>2294.0648000000001</v>
      </c>
      <c r="D1686" s="79">
        <f t="shared" ref="D1686:D1693" si="100">E1686</f>
        <v>118.08177000000001</v>
      </c>
      <c r="E1686" s="76">
        <v>118.08177000000001</v>
      </c>
      <c r="F1686" s="22">
        <v>0</v>
      </c>
      <c r="G1686" s="90">
        <v>0</v>
      </c>
      <c r="H1686" s="22">
        <v>0</v>
      </c>
      <c r="I1686" s="81"/>
      <c r="J1686" s="200">
        <v>2412.1465699999999</v>
      </c>
      <c r="K1686" s="196"/>
    </row>
    <row r="1687" spans="1:11" s="23" customFormat="1" ht="18" customHeight="1" x14ac:dyDescent="0.25">
      <c r="A1687" s="74" t="s">
        <v>3884</v>
      </c>
      <c r="B1687" s="66" t="s">
        <v>62</v>
      </c>
      <c r="C1687" s="79">
        <f t="shared" si="99"/>
        <v>470.88183000000009</v>
      </c>
      <c r="D1687" s="79">
        <f t="shared" si="100"/>
        <v>69.797710000000009</v>
      </c>
      <c r="E1687" s="76">
        <v>69.797710000000009</v>
      </c>
      <c r="F1687" s="22">
        <v>0</v>
      </c>
      <c r="G1687" s="90">
        <v>0</v>
      </c>
      <c r="H1687" s="22">
        <v>0</v>
      </c>
      <c r="I1687" s="81"/>
      <c r="J1687" s="200">
        <v>540.67954000000009</v>
      </c>
      <c r="K1687" s="196"/>
    </row>
    <row r="1688" spans="1:11" s="23" customFormat="1" ht="18" customHeight="1" x14ac:dyDescent="0.25">
      <c r="A1688" s="74" t="s">
        <v>3885</v>
      </c>
      <c r="B1688" s="66" t="s">
        <v>62</v>
      </c>
      <c r="C1688" s="79">
        <f t="shared" si="99"/>
        <v>439.60397</v>
      </c>
      <c r="D1688" s="79">
        <f t="shared" si="100"/>
        <v>49.4572</v>
      </c>
      <c r="E1688" s="76">
        <v>49.4572</v>
      </c>
      <c r="F1688" s="22">
        <v>0</v>
      </c>
      <c r="G1688" s="90">
        <v>0</v>
      </c>
      <c r="H1688" s="22">
        <v>0</v>
      </c>
      <c r="I1688" s="81"/>
      <c r="J1688" s="200">
        <v>489.06117</v>
      </c>
      <c r="K1688" s="196"/>
    </row>
    <row r="1689" spans="1:11" s="23" customFormat="1" ht="18" customHeight="1" x14ac:dyDescent="0.25">
      <c r="A1689" s="74" t="s">
        <v>3886</v>
      </c>
      <c r="B1689" s="66" t="s">
        <v>62</v>
      </c>
      <c r="C1689" s="79">
        <f t="shared" si="99"/>
        <v>405.25013000000001</v>
      </c>
      <c r="D1689" s="79">
        <f t="shared" si="100"/>
        <v>44.448949999999996</v>
      </c>
      <c r="E1689" s="76">
        <v>44.448949999999996</v>
      </c>
      <c r="F1689" s="22">
        <v>0</v>
      </c>
      <c r="G1689" s="90">
        <v>0</v>
      </c>
      <c r="H1689" s="22">
        <v>0</v>
      </c>
      <c r="I1689" s="81"/>
      <c r="J1689" s="200">
        <v>449.69908000000004</v>
      </c>
      <c r="K1689" s="196"/>
    </row>
    <row r="1690" spans="1:11" s="23" customFormat="1" ht="18" customHeight="1" x14ac:dyDescent="0.25">
      <c r="A1690" s="74" t="s">
        <v>3887</v>
      </c>
      <c r="B1690" s="66" t="s">
        <v>62</v>
      </c>
      <c r="C1690" s="79">
        <f t="shared" si="99"/>
        <v>212.65903</v>
      </c>
      <c r="D1690" s="79">
        <f t="shared" si="100"/>
        <v>24.126349999999999</v>
      </c>
      <c r="E1690" s="76">
        <v>24.126349999999999</v>
      </c>
      <c r="F1690" s="22">
        <v>0</v>
      </c>
      <c r="G1690" s="90">
        <v>0</v>
      </c>
      <c r="H1690" s="22">
        <v>0</v>
      </c>
      <c r="I1690" s="81"/>
      <c r="J1690" s="200">
        <v>236.78538</v>
      </c>
      <c r="K1690" s="196"/>
    </row>
    <row r="1691" spans="1:11" s="23" customFormat="1" ht="18" customHeight="1" x14ac:dyDescent="0.25">
      <c r="A1691" s="74" t="s">
        <v>3888</v>
      </c>
      <c r="B1691" s="66" t="s">
        <v>62</v>
      </c>
      <c r="C1691" s="79">
        <f t="shared" si="99"/>
        <v>636.09416999999996</v>
      </c>
      <c r="D1691" s="79">
        <f t="shared" si="100"/>
        <v>59.386400000000002</v>
      </c>
      <c r="E1691" s="76">
        <v>59.386400000000002</v>
      </c>
      <c r="F1691" s="22">
        <v>0</v>
      </c>
      <c r="G1691" s="90">
        <v>0</v>
      </c>
      <c r="H1691" s="22">
        <v>0</v>
      </c>
      <c r="I1691" s="81"/>
      <c r="J1691" s="200">
        <v>695.48056999999994</v>
      </c>
      <c r="K1691" s="196"/>
    </row>
    <row r="1692" spans="1:11" s="23" customFormat="1" ht="18" customHeight="1" x14ac:dyDescent="0.25">
      <c r="A1692" s="74" t="s">
        <v>1587</v>
      </c>
      <c r="B1692" s="66" t="s">
        <v>62</v>
      </c>
      <c r="C1692" s="79">
        <f t="shared" si="99"/>
        <v>1629.0652700000001</v>
      </c>
      <c r="D1692" s="79">
        <f t="shared" si="100"/>
        <v>87.246949999999998</v>
      </c>
      <c r="E1692" s="76">
        <v>87.246949999999998</v>
      </c>
      <c r="F1692" s="22">
        <v>0</v>
      </c>
      <c r="G1692" s="90">
        <v>0</v>
      </c>
      <c r="H1692" s="22">
        <v>0</v>
      </c>
      <c r="I1692" s="81"/>
      <c r="J1692" s="200">
        <v>1716.31222</v>
      </c>
    </row>
    <row r="1693" spans="1:11" s="23" customFormat="1" ht="18" customHeight="1" x14ac:dyDescent="0.25">
      <c r="A1693" s="74" t="s">
        <v>1588</v>
      </c>
      <c r="B1693" s="66" t="s">
        <v>62</v>
      </c>
      <c r="C1693" s="79">
        <f t="shared" si="99"/>
        <v>985.37955000000011</v>
      </c>
      <c r="D1693" s="79">
        <f t="shared" si="100"/>
        <v>46.185900000000004</v>
      </c>
      <c r="E1693" s="76">
        <v>46.185900000000004</v>
      </c>
      <c r="F1693" s="22">
        <v>0</v>
      </c>
      <c r="G1693" s="90">
        <v>0</v>
      </c>
      <c r="H1693" s="22">
        <v>0</v>
      </c>
      <c r="I1693" s="81"/>
      <c r="J1693" s="200">
        <v>1031.5654500000001</v>
      </c>
    </row>
    <row r="1694" spans="1:11" s="23" customFormat="1" ht="18" customHeight="1" x14ac:dyDescent="0.25">
      <c r="A1694" s="74" t="s">
        <v>3889</v>
      </c>
      <c r="B1694" s="66" t="s">
        <v>62</v>
      </c>
      <c r="C1694" s="79">
        <f t="shared" si="99"/>
        <v>1340.4559800000002</v>
      </c>
      <c r="D1694" s="80">
        <v>0</v>
      </c>
      <c r="E1694" s="76">
        <v>83.654020000000003</v>
      </c>
      <c r="F1694" s="22">
        <v>0</v>
      </c>
      <c r="G1694" s="90">
        <v>0</v>
      </c>
      <c r="H1694" s="22">
        <v>0</v>
      </c>
      <c r="I1694" s="81">
        <v>643.4</v>
      </c>
      <c r="J1694" s="200">
        <v>780.71</v>
      </c>
    </row>
    <row r="1695" spans="1:11" s="23" customFormat="1" ht="18" customHeight="1" x14ac:dyDescent="0.25">
      <c r="A1695" s="74" t="s">
        <v>1589</v>
      </c>
      <c r="B1695" s="66" t="s">
        <v>62</v>
      </c>
      <c r="C1695" s="79">
        <f t="shared" si="99"/>
        <v>43.38</v>
      </c>
      <c r="D1695" s="79">
        <f t="shared" ref="D1695:D1708" si="101">E1695</f>
        <v>0</v>
      </c>
      <c r="E1695" s="76">
        <v>0</v>
      </c>
      <c r="F1695" s="22">
        <v>0</v>
      </c>
      <c r="G1695" s="90">
        <v>0</v>
      </c>
      <c r="H1695" s="22">
        <v>0</v>
      </c>
      <c r="I1695" s="81"/>
      <c r="J1695" s="200">
        <v>43.38</v>
      </c>
    </row>
    <row r="1696" spans="1:11" s="23" customFormat="1" ht="18" customHeight="1" x14ac:dyDescent="0.25">
      <c r="A1696" s="74" t="s">
        <v>1590</v>
      </c>
      <c r="B1696" s="66" t="s">
        <v>62</v>
      </c>
      <c r="C1696" s="79">
        <f t="shared" si="99"/>
        <v>160.19310000000002</v>
      </c>
      <c r="D1696" s="79">
        <f t="shared" si="101"/>
        <v>8.172600000000001</v>
      </c>
      <c r="E1696" s="76">
        <v>8.172600000000001</v>
      </c>
      <c r="F1696" s="22">
        <v>0</v>
      </c>
      <c r="G1696" s="90">
        <v>0</v>
      </c>
      <c r="H1696" s="22">
        <v>0</v>
      </c>
      <c r="I1696" s="81"/>
      <c r="J1696" s="200">
        <v>168.3657</v>
      </c>
    </row>
    <row r="1697" spans="1:10" s="23" customFormat="1" ht="18" customHeight="1" x14ac:dyDescent="0.25">
      <c r="A1697" s="74" t="s">
        <v>1591</v>
      </c>
      <c r="B1697" s="66" t="s">
        <v>62</v>
      </c>
      <c r="C1697" s="79">
        <f t="shared" si="99"/>
        <v>931.53019999999992</v>
      </c>
      <c r="D1697" s="79">
        <f t="shared" si="101"/>
        <v>52.244500000000002</v>
      </c>
      <c r="E1697" s="76">
        <v>52.244500000000002</v>
      </c>
      <c r="F1697" s="22">
        <v>0</v>
      </c>
      <c r="G1697" s="90">
        <v>0</v>
      </c>
      <c r="H1697" s="22">
        <v>0</v>
      </c>
      <c r="I1697" s="81"/>
      <c r="J1697" s="200">
        <v>983.77469999999994</v>
      </c>
    </row>
    <row r="1698" spans="1:10" s="23" customFormat="1" ht="18" customHeight="1" x14ac:dyDescent="0.25">
      <c r="A1698" s="74" t="s">
        <v>1592</v>
      </c>
      <c r="B1698" s="66" t="s">
        <v>62</v>
      </c>
      <c r="C1698" s="79">
        <f t="shared" si="99"/>
        <v>606.08898999999997</v>
      </c>
      <c r="D1698" s="79">
        <f t="shared" si="101"/>
        <v>35.031550000000003</v>
      </c>
      <c r="E1698" s="76">
        <v>35.031550000000003</v>
      </c>
      <c r="F1698" s="22">
        <v>0</v>
      </c>
      <c r="G1698" s="90">
        <v>0</v>
      </c>
      <c r="H1698" s="22">
        <v>0</v>
      </c>
      <c r="I1698" s="81"/>
      <c r="J1698" s="200">
        <v>641.12054000000001</v>
      </c>
    </row>
    <row r="1699" spans="1:10" s="23" customFormat="1" ht="18" customHeight="1" x14ac:dyDescent="0.25">
      <c r="A1699" s="74" t="s">
        <v>1593</v>
      </c>
      <c r="B1699" s="66" t="s">
        <v>62</v>
      </c>
      <c r="C1699" s="79">
        <f t="shared" si="99"/>
        <v>5403.9830499999998</v>
      </c>
      <c r="D1699" s="79">
        <f t="shared" si="101"/>
        <v>318.84296000000001</v>
      </c>
      <c r="E1699" s="76">
        <v>318.84296000000001</v>
      </c>
      <c r="F1699" s="22">
        <v>0</v>
      </c>
      <c r="G1699" s="90">
        <v>0</v>
      </c>
      <c r="H1699" s="22">
        <v>0</v>
      </c>
      <c r="I1699" s="81"/>
      <c r="J1699" s="200">
        <v>5722.8260099999998</v>
      </c>
    </row>
    <row r="1700" spans="1:10" s="23" customFormat="1" ht="18" customHeight="1" x14ac:dyDescent="0.25">
      <c r="A1700" s="74" t="s">
        <v>3890</v>
      </c>
      <c r="B1700" s="66" t="s">
        <v>62</v>
      </c>
      <c r="C1700" s="79">
        <f t="shared" si="99"/>
        <v>1841.7189900000001</v>
      </c>
      <c r="D1700" s="79">
        <f t="shared" si="101"/>
        <v>222.94062</v>
      </c>
      <c r="E1700" s="76">
        <v>222.94062</v>
      </c>
      <c r="F1700" s="22">
        <v>0</v>
      </c>
      <c r="G1700" s="90">
        <v>0</v>
      </c>
      <c r="H1700" s="22">
        <v>0</v>
      </c>
      <c r="I1700" s="81"/>
      <c r="J1700" s="200">
        <v>2064.6596100000002</v>
      </c>
    </row>
    <row r="1701" spans="1:10" s="23" customFormat="1" ht="18" customHeight="1" x14ac:dyDescent="0.25">
      <c r="A1701" s="74" t="s">
        <v>3891</v>
      </c>
      <c r="B1701" s="66" t="s">
        <v>62</v>
      </c>
      <c r="C1701" s="79">
        <f t="shared" si="99"/>
        <v>1741.7120399999999</v>
      </c>
      <c r="D1701" s="79">
        <f t="shared" si="101"/>
        <v>137.85139999999998</v>
      </c>
      <c r="E1701" s="76">
        <v>137.85139999999998</v>
      </c>
      <c r="F1701" s="22">
        <v>0</v>
      </c>
      <c r="G1701" s="90">
        <v>0</v>
      </c>
      <c r="H1701" s="22">
        <v>0</v>
      </c>
      <c r="I1701" s="81">
        <f>647.61+452.39</f>
        <v>1100</v>
      </c>
      <c r="J1701" s="200">
        <v>779.56344000000001</v>
      </c>
    </row>
    <row r="1702" spans="1:10" s="23" customFormat="1" ht="18" customHeight="1" x14ac:dyDescent="0.25">
      <c r="A1702" s="74" t="s">
        <v>3892</v>
      </c>
      <c r="B1702" s="66" t="s">
        <v>62</v>
      </c>
      <c r="C1702" s="79">
        <f t="shared" si="99"/>
        <v>1550.9175499999999</v>
      </c>
      <c r="D1702" s="79">
        <f t="shared" si="101"/>
        <v>151.05420000000001</v>
      </c>
      <c r="E1702" s="76">
        <v>151.05420000000001</v>
      </c>
      <c r="F1702" s="22">
        <v>0</v>
      </c>
      <c r="G1702" s="90">
        <v>0</v>
      </c>
      <c r="H1702" s="22">
        <v>0</v>
      </c>
      <c r="I1702" s="81"/>
      <c r="J1702" s="200">
        <v>1701.9717499999999</v>
      </c>
    </row>
    <row r="1703" spans="1:10" s="23" customFormat="1" ht="18" customHeight="1" x14ac:dyDescent="0.25">
      <c r="A1703" s="74" t="s">
        <v>3893</v>
      </c>
      <c r="B1703" s="66" t="s">
        <v>62</v>
      </c>
      <c r="C1703" s="79">
        <f t="shared" si="99"/>
        <v>1819.1546599999999</v>
      </c>
      <c r="D1703" s="79">
        <f t="shared" si="101"/>
        <v>96.565749999999994</v>
      </c>
      <c r="E1703" s="76">
        <v>96.565749999999994</v>
      </c>
      <c r="F1703" s="22">
        <v>0</v>
      </c>
      <c r="G1703" s="90">
        <v>0</v>
      </c>
      <c r="H1703" s="22">
        <v>0</v>
      </c>
      <c r="I1703" s="81"/>
      <c r="J1703" s="200">
        <v>1915.7204099999999</v>
      </c>
    </row>
    <row r="1704" spans="1:10" s="23" customFormat="1" ht="18" customHeight="1" x14ac:dyDescent="0.25">
      <c r="A1704" s="74" t="s">
        <v>1594</v>
      </c>
      <c r="B1704" s="66" t="s">
        <v>62</v>
      </c>
      <c r="C1704" s="79">
        <f t="shared" si="99"/>
        <v>46.473099999999995</v>
      </c>
      <c r="D1704" s="79">
        <f t="shared" si="101"/>
        <v>1.5755999999999999</v>
      </c>
      <c r="E1704" s="76">
        <v>1.5755999999999999</v>
      </c>
      <c r="F1704" s="22">
        <v>0</v>
      </c>
      <c r="G1704" s="90">
        <v>0</v>
      </c>
      <c r="H1704" s="22">
        <v>0</v>
      </c>
      <c r="I1704" s="81"/>
      <c r="J1704" s="200">
        <v>48.048699999999997</v>
      </c>
    </row>
    <row r="1705" spans="1:10" s="23" customFormat="1" ht="18" customHeight="1" x14ac:dyDescent="0.25">
      <c r="A1705" s="74" t="s">
        <v>3894</v>
      </c>
      <c r="B1705" s="66" t="s">
        <v>62</v>
      </c>
      <c r="C1705" s="79">
        <f t="shared" si="99"/>
        <v>1247.3961400000001</v>
      </c>
      <c r="D1705" s="79">
        <f t="shared" si="101"/>
        <v>102.1724</v>
      </c>
      <c r="E1705" s="76">
        <v>102.1724</v>
      </c>
      <c r="F1705" s="22">
        <v>0</v>
      </c>
      <c r="G1705" s="90">
        <v>0</v>
      </c>
      <c r="H1705" s="22">
        <v>0</v>
      </c>
      <c r="I1705" s="81"/>
      <c r="J1705" s="200">
        <v>1349.56854</v>
      </c>
    </row>
    <row r="1706" spans="1:10" s="23" customFormat="1" ht="18" customHeight="1" x14ac:dyDescent="0.25">
      <c r="A1706" s="74" t="s">
        <v>3895</v>
      </c>
      <c r="B1706" s="66" t="s">
        <v>62</v>
      </c>
      <c r="C1706" s="79">
        <f t="shared" si="99"/>
        <v>1366.0552399999999</v>
      </c>
      <c r="D1706" s="79">
        <f t="shared" si="101"/>
        <v>164.05120000000002</v>
      </c>
      <c r="E1706" s="76">
        <v>164.05120000000002</v>
      </c>
      <c r="F1706" s="22">
        <v>0</v>
      </c>
      <c r="G1706" s="90">
        <v>0</v>
      </c>
      <c r="H1706" s="22">
        <v>0</v>
      </c>
      <c r="I1706" s="81"/>
      <c r="J1706" s="200">
        <v>1530.10644</v>
      </c>
    </row>
    <row r="1707" spans="1:10" s="23" customFormat="1" ht="18" customHeight="1" x14ac:dyDescent="0.25">
      <c r="A1707" s="74" t="s">
        <v>1595</v>
      </c>
      <c r="B1707" s="66" t="s">
        <v>62</v>
      </c>
      <c r="C1707" s="79">
        <f t="shared" si="99"/>
        <v>2454.0007299999997</v>
      </c>
      <c r="D1707" s="79">
        <f t="shared" si="101"/>
        <v>132.8109</v>
      </c>
      <c r="E1707" s="76">
        <v>132.8109</v>
      </c>
      <c r="F1707" s="22">
        <v>0</v>
      </c>
      <c r="G1707" s="90">
        <v>0</v>
      </c>
      <c r="H1707" s="22">
        <v>0</v>
      </c>
      <c r="I1707" s="81"/>
      <c r="J1707" s="200">
        <v>2586.8116299999997</v>
      </c>
    </row>
    <row r="1708" spans="1:10" s="23" customFormat="1" ht="18" customHeight="1" x14ac:dyDescent="0.25">
      <c r="A1708" s="74" t="s">
        <v>1596</v>
      </c>
      <c r="B1708" s="66" t="s">
        <v>62</v>
      </c>
      <c r="C1708" s="79">
        <f t="shared" si="99"/>
        <v>2195.4424999999997</v>
      </c>
      <c r="D1708" s="79">
        <f t="shared" si="101"/>
        <v>160.48564999999999</v>
      </c>
      <c r="E1708" s="76">
        <v>160.48564999999999</v>
      </c>
      <c r="F1708" s="22">
        <v>0</v>
      </c>
      <c r="G1708" s="90">
        <v>0</v>
      </c>
      <c r="H1708" s="22">
        <v>0</v>
      </c>
      <c r="I1708" s="81"/>
      <c r="J1708" s="200">
        <v>2355.9281499999997</v>
      </c>
    </row>
    <row r="1709" spans="1:10" s="23" customFormat="1" ht="18" customHeight="1" x14ac:dyDescent="0.25">
      <c r="A1709" s="74" t="s">
        <v>1597</v>
      </c>
      <c r="B1709" s="66" t="s">
        <v>62</v>
      </c>
      <c r="C1709" s="79">
        <f t="shared" si="99"/>
        <v>1187.3124499999999</v>
      </c>
      <c r="D1709" s="80">
        <v>0</v>
      </c>
      <c r="E1709" s="76">
        <v>53.027999999999999</v>
      </c>
      <c r="F1709" s="22">
        <v>0</v>
      </c>
      <c r="G1709" s="90">
        <v>0</v>
      </c>
      <c r="H1709" s="22">
        <v>0</v>
      </c>
      <c r="I1709" s="81"/>
      <c r="J1709" s="200">
        <v>1240.3404499999999</v>
      </c>
    </row>
    <row r="1710" spans="1:10" s="23" customFormat="1" ht="18" customHeight="1" x14ac:dyDescent="0.25">
      <c r="A1710" s="74" t="s">
        <v>3896</v>
      </c>
      <c r="B1710" s="66" t="s">
        <v>62</v>
      </c>
      <c r="C1710" s="79">
        <f t="shared" si="99"/>
        <v>3875.5282699999998</v>
      </c>
      <c r="D1710" s="79">
        <f>E1710</f>
        <v>233.50560999999999</v>
      </c>
      <c r="E1710" s="76">
        <v>233.50560999999999</v>
      </c>
      <c r="F1710" s="22">
        <v>0</v>
      </c>
      <c r="G1710" s="90">
        <v>0</v>
      </c>
      <c r="H1710" s="22">
        <v>0</v>
      </c>
      <c r="I1710" s="81"/>
      <c r="J1710" s="200">
        <v>4109.03388</v>
      </c>
    </row>
    <row r="1711" spans="1:10" s="23" customFormat="1" ht="18" customHeight="1" x14ac:dyDescent="0.25">
      <c r="A1711" s="74" t="s">
        <v>1598</v>
      </c>
      <c r="B1711" s="66" t="s">
        <v>62</v>
      </c>
      <c r="C1711" s="79">
        <f t="shared" si="99"/>
        <v>1285.39068</v>
      </c>
      <c r="D1711" s="79">
        <f>E1711</f>
        <v>70.683800000000005</v>
      </c>
      <c r="E1711" s="76">
        <v>70.683800000000005</v>
      </c>
      <c r="F1711" s="22">
        <v>0</v>
      </c>
      <c r="G1711" s="90">
        <v>0</v>
      </c>
      <c r="H1711" s="22">
        <v>0</v>
      </c>
      <c r="I1711" s="81"/>
      <c r="J1711" s="200">
        <v>1356.07448</v>
      </c>
    </row>
    <row r="1712" spans="1:10" s="23" customFormat="1" ht="18" customHeight="1" x14ac:dyDescent="0.25">
      <c r="A1712" s="74" t="s">
        <v>1599</v>
      </c>
      <c r="B1712" s="66" t="s">
        <v>62</v>
      </c>
      <c r="C1712" s="79">
        <f t="shared" si="99"/>
        <v>1384.8053200000002</v>
      </c>
      <c r="D1712" s="79">
        <f>E1712</f>
        <v>68.064240000000012</v>
      </c>
      <c r="E1712" s="76">
        <v>68.064240000000012</v>
      </c>
      <c r="F1712" s="22">
        <v>0</v>
      </c>
      <c r="G1712" s="90">
        <v>0</v>
      </c>
      <c r="H1712" s="22">
        <v>0</v>
      </c>
      <c r="I1712" s="81"/>
      <c r="J1712" s="200">
        <v>1452.8695600000001</v>
      </c>
    </row>
    <row r="1713" spans="1:10" s="23" customFormat="1" ht="18" customHeight="1" x14ac:dyDescent="0.25">
      <c r="A1713" s="74" t="s">
        <v>3897</v>
      </c>
      <c r="B1713" s="66" t="s">
        <v>62</v>
      </c>
      <c r="C1713" s="79">
        <f t="shared" si="99"/>
        <v>1481.6443300000001</v>
      </c>
      <c r="D1713" s="79">
        <f>E1713</f>
        <v>69.718999999999994</v>
      </c>
      <c r="E1713" s="76">
        <v>69.718999999999994</v>
      </c>
      <c r="F1713" s="22">
        <v>0</v>
      </c>
      <c r="G1713" s="90">
        <v>0</v>
      </c>
      <c r="H1713" s="22">
        <v>0</v>
      </c>
      <c r="I1713" s="81">
        <v>1200.67</v>
      </c>
      <c r="J1713" s="200">
        <v>350.69333</v>
      </c>
    </row>
    <row r="1714" spans="1:10" s="23" customFormat="1" ht="18" customHeight="1" x14ac:dyDescent="0.25">
      <c r="A1714" s="74" t="s">
        <v>3898</v>
      </c>
      <c r="B1714" s="66" t="s">
        <v>62</v>
      </c>
      <c r="C1714" s="79">
        <f t="shared" si="99"/>
        <v>193.88601000000003</v>
      </c>
      <c r="D1714" s="79">
        <f>E1714</f>
        <v>77.08005</v>
      </c>
      <c r="E1714" s="76">
        <v>77.08005</v>
      </c>
      <c r="F1714" s="22">
        <v>0</v>
      </c>
      <c r="G1714" s="90">
        <v>0</v>
      </c>
      <c r="H1714" s="22">
        <v>0</v>
      </c>
      <c r="I1714" s="81"/>
      <c r="J1714" s="200">
        <v>270.96606000000003</v>
      </c>
    </row>
    <row r="1715" spans="1:10" s="23" customFormat="1" ht="18" customHeight="1" x14ac:dyDescent="0.25">
      <c r="A1715" s="74" t="s">
        <v>3899</v>
      </c>
      <c r="B1715" s="66" t="s">
        <v>62</v>
      </c>
      <c r="C1715" s="79">
        <f t="shared" si="99"/>
        <v>1046.3907400000001</v>
      </c>
      <c r="D1715" s="80">
        <v>0</v>
      </c>
      <c r="E1715" s="76">
        <v>59.43985</v>
      </c>
      <c r="F1715" s="22">
        <v>0</v>
      </c>
      <c r="G1715" s="90">
        <v>0</v>
      </c>
      <c r="H1715" s="22">
        <v>0</v>
      </c>
      <c r="I1715" s="81">
        <v>1064.03</v>
      </c>
      <c r="J1715" s="200">
        <v>41.80059</v>
      </c>
    </row>
    <row r="1716" spans="1:10" s="23" customFormat="1" ht="18" customHeight="1" x14ac:dyDescent="0.25">
      <c r="A1716" s="74" t="s">
        <v>3900</v>
      </c>
      <c r="B1716" s="66" t="s">
        <v>62</v>
      </c>
      <c r="C1716" s="79">
        <f t="shared" si="99"/>
        <v>4052.0331999999999</v>
      </c>
      <c r="D1716" s="79">
        <f t="shared" ref="D1716:D1734" si="102">E1716</f>
        <v>196.65448999999998</v>
      </c>
      <c r="E1716" s="76">
        <v>196.65448999999998</v>
      </c>
      <c r="F1716" s="22">
        <v>0</v>
      </c>
      <c r="G1716" s="90">
        <v>0</v>
      </c>
      <c r="H1716" s="22">
        <v>0</v>
      </c>
      <c r="I1716" s="81">
        <f>544.02+277.06+177.8</f>
        <v>998.87999999999988</v>
      </c>
      <c r="J1716" s="200">
        <v>3249.8076900000001</v>
      </c>
    </row>
    <row r="1717" spans="1:10" s="23" customFormat="1" ht="18" customHeight="1" x14ac:dyDescent="0.25">
      <c r="A1717" s="74" t="s">
        <v>3901</v>
      </c>
      <c r="B1717" s="66" t="s">
        <v>62</v>
      </c>
      <c r="C1717" s="79">
        <f t="shared" si="99"/>
        <v>6872.89221</v>
      </c>
      <c r="D1717" s="79">
        <f t="shared" si="102"/>
        <v>320.25557000000003</v>
      </c>
      <c r="E1717" s="76">
        <v>320.25557000000003</v>
      </c>
      <c r="F1717" s="22">
        <v>0</v>
      </c>
      <c r="G1717" s="90">
        <v>0</v>
      </c>
      <c r="H1717" s="22">
        <v>0</v>
      </c>
      <c r="I1717" s="81"/>
      <c r="J1717" s="200">
        <v>7193.1477800000002</v>
      </c>
    </row>
    <row r="1718" spans="1:10" s="23" customFormat="1" ht="18" customHeight="1" x14ac:dyDescent="0.25">
      <c r="A1718" s="74" t="s">
        <v>1600</v>
      </c>
      <c r="B1718" s="66" t="s">
        <v>62</v>
      </c>
      <c r="C1718" s="79">
        <f t="shared" si="99"/>
        <v>2073.9619799999996</v>
      </c>
      <c r="D1718" s="79">
        <f t="shared" si="102"/>
        <v>97.269149999999996</v>
      </c>
      <c r="E1718" s="76">
        <v>97.269149999999996</v>
      </c>
      <c r="F1718" s="22">
        <v>0</v>
      </c>
      <c r="G1718" s="90">
        <v>0</v>
      </c>
      <c r="H1718" s="22">
        <v>0</v>
      </c>
      <c r="I1718" s="81"/>
      <c r="J1718" s="200">
        <v>2171.2311299999997</v>
      </c>
    </row>
    <row r="1719" spans="1:10" s="23" customFormat="1" ht="18" customHeight="1" x14ac:dyDescent="0.25">
      <c r="A1719" s="74" t="s">
        <v>1601</v>
      </c>
      <c r="B1719" s="66" t="s">
        <v>62</v>
      </c>
      <c r="C1719" s="79">
        <f t="shared" si="99"/>
        <v>1.056</v>
      </c>
      <c r="D1719" s="79">
        <f t="shared" si="102"/>
        <v>0</v>
      </c>
      <c r="E1719" s="76">
        <v>0</v>
      </c>
      <c r="F1719" s="22">
        <v>0</v>
      </c>
      <c r="G1719" s="90">
        <v>0</v>
      </c>
      <c r="H1719" s="22">
        <v>0</v>
      </c>
      <c r="I1719" s="81"/>
      <c r="J1719" s="200">
        <v>1.056</v>
      </c>
    </row>
    <row r="1720" spans="1:10" s="23" customFormat="1" ht="18" customHeight="1" x14ac:dyDescent="0.25">
      <c r="A1720" s="74" t="s">
        <v>1602</v>
      </c>
      <c r="B1720" s="66" t="s">
        <v>62</v>
      </c>
      <c r="C1720" s="79">
        <f t="shared" si="99"/>
        <v>1424.8424799999998</v>
      </c>
      <c r="D1720" s="79">
        <f t="shared" si="102"/>
        <v>64.88391</v>
      </c>
      <c r="E1720" s="76">
        <v>64.88391</v>
      </c>
      <c r="F1720" s="22">
        <v>0</v>
      </c>
      <c r="G1720" s="90">
        <v>0</v>
      </c>
      <c r="H1720" s="22">
        <v>0</v>
      </c>
      <c r="I1720" s="81"/>
      <c r="J1720" s="200">
        <v>1489.7263899999998</v>
      </c>
    </row>
    <row r="1721" spans="1:10" s="23" customFormat="1" ht="18" customHeight="1" x14ac:dyDescent="0.25">
      <c r="A1721" s="74" t="s">
        <v>1603</v>
      </c>
      <c r="B1721" s="66" t="s">
        <v>62</v>
      </c>
      <c r="C1721" s="79">
        <f t="shared" si="99"/>
        <v>156.82846000000001</v>
      </c>
      <c r="D1721" s="79">
        <f t="shared" si="102"/>
        <v>7.2214999999999998</v>
      </c>
      <c r="E1721" s="76">
        <v>7.2214999999999998</v>
      </c>
      <c r="F1721" s="22">
        <v>0</v>
      </c>
      <c r="G1721" s="90">
        <v>0</v>
      </c>
      <c r="H1721" s="22">
        <v>0</v>
      </c>
      <c r="I1721" s="81"/>
      <c r="J1721" s="200">
        <v>164.04996</v>
      </c>
    </row>
    <row r="1722" spans="1:10" s="23" customFormat="1" ht="18" customHeight="1" x14ac:dyDescent="0.25">
      <c r="A1722" s="74" t="s">
        <v>1604</v>
      </c>
      <c r="B1722" s="66" t="s">
        <v>62</v>
      </c>
      <c r="C1722" s="79">
        <f t="shared" ref="C1722:C1781" si="103">J1722+I1722-E1722</f>
        <v>116.7552</v>
      </c>
      <c r="D1722" s="79">
        <f t="shared" si="102"/>
        <v>4.1970499999999999</v>
      </c>
      <c r="E1722" s="76">
        <v>4.1970499999999999</v>
      </c>
      <c r="F1722" s="22">
        <v>0</v>
      </c>
      <c r="G1722" s="90">
        <v>0</v>
      </c>
      <c r="H1722" s="22">
        <v>0</v>
      </c>
      <c r="I1722" s="81"/>
      <c r="J1722" s="200">
        <v>120.95225000000001</v>
      </c>
    </row>
    <row r="1723" spans="1:10" s="23" customFormat="1" ht="18" customHeight="1" x14ac:dyDescent="0.25">
      <c r="A1723" s="74" t="s">
        <v>1605</v>
      </c>
      <c r="B1723" s="66" t="s">
        <v>62</v>
      </c>
      <c r="C1723" s="79">
        <f t="shared" si="103"/>
        <v>81.037499999999994</v>
      </c>
      <c r="D1723" s="79">
        <f t="shared" si="102"/>
        <v>2.0481500000000001</v>
      </c>
      <c r="E1723" s="76">
        <v>2.0481500000000001</v>
      </c>
      <c r="F1723" s="22">
        <v>0</v>
      </c>
      <c r="G1723" s="90">
        <v>0</v>
      </c>
      <c r="H1723" s="22">
        <v>0</v>
      </c>
      <c r="I1723" s="81"/>
      <c r="J1723" s="200">
        <v>83.085650000000001</v>
      </c>
    </row>
    <row r="1724" spans="1:10" s="23" customFormat="1" ht="18" customHeight="1" x14ac:dyDescent="0.25">
      <c r="A1724" s="74" t="s">
        <v>3902</v>
      </c>
      <c r="B1724" s="66" t="s">
        <v>62</v>
      </c>
      <c r="C1724" s="79">
        <f t="shared" si="103"/>
        <v>1069.7031399999998</v>
      </c>
      <c r="D1724" s="79">
        <f t="shared" si="102"/>
        <v>52.735199999999999</v>
      </c>
      <c r="E1724" s="76">
        <v>52.735199999999999</v>
      </c>
      <c r="F1724" s="22">
        <v>0</v>
      </c>
      <c r="G1724" s="90">
        <v>0</v>
      </c>
      <c r="H1724" s="22">
        <v>0</v>
      </c>
      <c r="I1724" s="81"/>
      <c r="J1724" s="200">
        <v>1122.4383399999999</v>
      </c>
    </row>
    <row r="1725" spans="1:10" s="23" customFormat="1" ht="18" customHeight="1" x14ac:dyDescent="0.25">
      <c r="A1725" s="74" t="s">
        <v>1606</v>
      </c>
      <c r="B1725" s="66" t="s">
        <v>62</v>
      </c>
      <c r="C1725" s="79">
        <f t="shared" si="103"/>
        <v>537.92740000000003</v>
      </c>
      <c r="D1725" s="79">
        <f t="shared" si="102"/>
        <v>35.524000000000001</v>
      </c>
      <c r="E1725" s="76">
        <v>35.524000000000001</v>
      </c>
      <c r="F1725" s="22">
        <v>0</v>
      </c>
      <c r="G1725" s="90">
        <v>0</v>
      </c>
      <c r="H1725" s="22">
        <v>0</v>
      </c>
      <c r="I1725" s="81"/>
      <c r="J1725" s="200">
        <v>573.45140000000004</v>
      </c>
    </row>
    <row r="1726" spans="1:10" s="23" customFormat="1" ht="18" customHeight="1" x14ac:dyDescent="0.25">
      <c r="A1726" s="74" t="s">
        <v>1607</v>
      </c>
      <c r="B1726" s="66" t="s">
        <v>62</v>
      </c>
      <c r="C1726" s="79">
        <f t="shared" si="103"/>
        <v>598.50434999999993</v>
      </c>
      <c r="D1726" s="79">
        <f t="shared" si="102"/>
        <v>33.055599999999998</v>
      </c>
      <c r="E1726" s="76">
        <v>33.055599999999998</v>
      </c>
      <c r="F1726" s="22">
        <v>0</v>
      </c>
      <c r="G1726" s="90">
        <v>0</v>
      </c>
      <c r="H1726" s="22">
        <v>0</v>
      </c>
      <c r="I1726" s="81"/>
      <c r="J1726" s="200">
        <v>631.55994999999996</v>
      </c>
    </row>
    <row r="1727" spans="1:10" s="23" customFormat="1" ht="18" customHeight="1" x14ac:dyDescent="0.25">
      <c r="A1727" s="74" t="s">
        <v>1608</v>
      </c>
      <c r="B1727" s="66" t="s">
        <v>62</v>
      </c>
      <c r="C1727" s="79">
        <f t="shared" si="103"/>
        <v>4.0685000000000002</v>
      </c>
      <c r="D1727" s="79">
        <f t="shared" si="102"/>
        <v>0</v>
      </c>
      <c r="E1727" s="76">
        <v>0</v>
      </c>
      <c r="F1727" s="22">
        <v>0</v>
      </c>
      <c r="G1727" s="90">
        <v>0</v>
      </c>
      <c r="H1727" s="22">
        <v>0</v>
      </c>
      <c r="I1727" s="81"/>
      <c r="J1727" s="200">
        <v>4.0685000000000002</v>
      </c>
    </row>
    <row r="1728" spans="1:10" s="23" customFormat="1" ht="18" customHeight="1" x14ac:dyDescent="0.25">
      <c r="A1728" s="74" t="s">
        <v>1609</v>
      </c>
      <c r="B1728" s="66" t="s">
        <v>62</v>
      </c>
      <c r="C1728" s="79">
        <f t="shared" si="103"/>
        <v>1111.51124</v>
      </c>
      <c r="D1728" s="79">
        <f t="shared" si="102"/>
        <v>84.583699999999993</v>
      </c>
      <c r="E1728" s="76">
        <v>84.583699999999993</v>
      </c>
      <c r="F1728" s="22">
        <v>0</v>
      </c>
      <c r="G1728" s="90">
        <v>0</v>
      </c>
      <c r="H1728" s="22">
        <v>0</v>
      </c>
      <c r="I1728" s="81"/>
      <c r="J1728" s="200">
        <v>1196.09494</v>
      </c>
    </row>
    <row r="1729" spans="1:10" s="23" customFormat="1" ht="18" customHeight="1" x14ac:dyDescent="0.25">
      <c r="A1729" s="74" t="s">
        <v>1610</v>
      </c>
      <c r="B1729" s="66" t="s">
        <v>62</v>
      </c>
      <c r="C1729" s="79">
        <f t="shared" si="103"/>
        <v>963.72175000000004</v>
      </c>
      <c r="D1729" s="79">
        <f t="shared" si="102"/>
        <v>53.389400000000002</v>
      </c>
      <c r="E1729" s="76">
        <v>53.389400000000002</v>
      </c>
      <c r="F1729" s="22">
        <v>0</v>
      </c>
      <c r="G1729" s="90">
        <v>0</v>
      </c>
      <c r="H1729" s="22">
        <v>0</v>
      </c>
      <c r="I1729" s="81"/>
      <c r="J1729" s="200">
        <v>1017.1111500000001</v>
      </c>
    </row>
    <row r="1730" spans="1:10" s="23" customFormat="1" ht="18" customHeight="1" x14ac:dyDescent="0.25">
      <c r="A1730" s="74" t="s">
        <v>1611</v>
      </c>
      <c r="B1730" s="66" t="s">
        <v>62</v>
      </c>
      <c r="C1730" s="79">
        <f t="shared" si="103"/>
        <v>1000.93134</v>
      </c>
      <c r="D1730" s="79">
        <f t="shared" si="102"/>
        <v>64.364400000000003</v>
      </c>
      <c r="E1730" s="76">
        <v>64.364400000000003</v>
      </c>
      <c r="F1730" s="22">
        <v>0</v>
      </c>
      <c r="G1730" s="90">
        <v>0</v>
      </c>
      <c r="H1730" s="22">
        <v>0</v>
      </c>
      <c r="I1730" s="81"/>
      <c r="J1730" s="200">
        <v>1065.29574</v>
      </c>
    </row>
    <row r="1731" spans="1:10" s="23" customFormat="1" ht="18" customHeight="1" x14ac:dyDescent="0.25">
      <c r="A1731" s="74" t="s">
        <v>1612</v>
      </c>
      <c r="B1731" s="66" t="s">
        <v>62</v>
      </c>
      <c r="C1731" s="79">
        <f t="shared" si="103"/>
        <v>2009.5495900000001</v>
      </c>
      <c r="D1731" s="79">
        <f t="shared" si="102"/>
        <v>254.87475000000001</v>
      </c>
      <c r="E1731" s="76">
        <v>254.87475000000001</v>
      </c>
      <c r="F1731" s="22">
        <v>0</v>
      </c>
      <c r="G1731" s="90">
        <v>0</v>
      </c>
      <c r="H1731" s="22">
        <v>0</v>
      </c>
      <c r="I1731" s="81"/>
      <c r="J1731" s="200">
        <v>2264.42434</v>
      </c>
    </row>
    <row r="1732" spans="1:10" s="23" customFormat="1" ht="18" customHeight="1" x14ac:dyDescent="0.25">
      <c r="A1732" s="74" t="s">
        <v>1613</v>
      </c>
      <c r="B1732" s="66" t="s">
        <v>62</v>
      </c>
      <c r="C1732" s="79">
        <f t="shared" si="103"/>
        <v>823.08163999999999</v>
      </c>
      <c r="D1732" s="79">
        <f t="shared" si="102"/>
        <v>171.42121</v>
      </c>
      <c r="E1732" s="76">
        <v>171.42121</v>
      </c>
      <c r="F1732" s="22">
        <v>0</v>
      </c>
      <c r="G1732" s="90">
        <v>0</v>
      </c>
      <c r="H1732" s="22">
        <v>0</v>
      </c>
      <c r="I1732" s="81"/>
      <c r="J1732" s="200">
        <v>994.50284999999997</v>
      </c>
    </row>
    <row r="1733" spans="1:10" s="23" customFormat="1" ht="18" customHeight="1" x14ac:dyDescent="0.25">
      <c r="A1733" s="74" t="s">
        <v>1614</v>
      </c>
      <c r="B1733" s="66" t="s">
        <v>62</v>
      </c>
      <c r="C1733" s="79">
        <f t="shared" si="103"/>
        <v>1057.9547700000003</v>
      </c>
      <c r="D1733" s="79">
        <f t="shared" si="102"/>
        <v>69.6173</v>
      </c>
      <c r="E1733" s="76">
        <v>69.6173</v>
      </c>
      <c r="F1733" s="22">
        <v>0</v>
      </c>
      <c r="G1733" s="90">
        <v>0</v>
      </c>
      <c r="H1733" s="22">
        <v>0</v>
      </c>
      <c r="I1733" s="81"/>
      <c r="J1733" s="200">
        <v>1127.5720700000002</v>
      </c>
    </row>
    <row r="1734" spans="1:10" s="23" customFormat="1" ht="18" customHeight="1" x14ac:dyDescent="0.25">
      <c r="A1734" s="74" t="s">
        <v>1615</v>
      </c>
      <c r="B1734" s="66" t="s">
        <v>62</v>
      </c>
      <c r="C1734" s="79">
        <f t="shared" si="103"/>
        <v>105.09420000000001</v>
      </c>
      <c r="D1734" s="79">
        <f t="shared" si="102"/>
        <v>5.4638999999999998</v>
      </c>
      <c r="E1734" s="76">
        <v>5.4638999999999998</v>
      </c>
      <c r="F1734" s="22">
        <v>0</v>
      </c>
      <c r="G1734" s="90">
        <v>0</v>
      </c>
      <c r="H1734" s="22">
        <v>0</v>
      </c>
      <c r="I1734" s="81"/>
      <c r="J1734" s="200">
        <v>110.55810000000001</v>
      </c>
    </row>
    <row r="1735" spans="1:10" s="23" customFormat="1" ht="18" customHeight="1" x14ac:dyDescent="0.25">
      <c r="A1735" s="74" t="s">
        <v>1616</v>
      </c>
      <c r="B1735" s="66" t="s">
        <v>62</v>
      </c>
      <c r="C1735" s="79">
        <f t="shared" si="103"/>
        <v>1712.4973399999999</v>
      </c>
      <c r="D1735" s="80">
        <v>0</v>
      </c>
      <c r="E1735" s="76">
        <v>85.721310000000003</v>
      </c>
      <c r="F1735" s="22">
        <v>0</v>
      </c>
      <c r="G1735" s="90">
        <v>0</v>
      </c>
      <c r="H1735" s="22">
        <v>0</v>
      </c>
      <c r="I1735" s="81"/>
      <c r="J1735" s="200">
        <v>1798.2186499999998</v>
      </c>
    </row>
    <row r="1736" spans="1:10" s="23" customFormat="1" ht="18" customHeight="1" x14ac:dyDescent="0.25">
      <c r="A1736" s="74" t="s">
        <v>3903</v>
      </c>
      <c r="B1736" s="66" t="s">
        <v>62</v>
      </c>
      <c r="C1736" s="79">
        <f t="shared" si="103"/>
        <v>280.72840000000002</v>
      </c>
      <c r="D1736" s="79">
        <f t="shared" ref="D1736:D1764" si="104">E1736</f>
        <v>7.2411499999999993</v>
      </c>
      <c r="E1736" s="76">
        <v>7.2411499999999993</v>
      </c>
      <c r="F1736" s="22">
        <v>0</v>
      </c>
      <c r="G1736" s="90">
        <v>0</v>
      </c>
      <c r="H1736" s="22">
        <v>0</v>
      </c>
      <c r="I1736" s="81"/>
      <c r="J1736" s="200">
        <v>287.96955000000003</v>
      </c>
    </row>
    <row r="1737" spans="1:10" s="23" customFormat="1" ht="18" customHeight="1" x14ac:dyDescent="0.25">
      <c r="A1737" s="74" t="s">
        <v>1617</v>
      </c>
      <c r="B1737" s="66" t="s">
        <v>62</v>
      </c>
      <c r="C1737" s="79">
        <f t="shared" si="103"/>
        <v>875.98626000000002</v>
      </c>
      <c r="D1737" s="79">
        <f t="shared" si="104"/>
        <v>44.756949999999996</v>
      </c>
      <c r="E1737" s="76">
        <v>44.756949999999996</v>
      </c>
      <c r="F1737" s="22">
        <v>0</v>
      </c>
      <c r="G1737" s="90">
        <v>0</v>
      </c>
      <c r="H1737" s="22">
        <v>0</v>
      </c>
      <c r="I1737" s="81"/>
      <c r="J1737" s="200">
        <v>920.74320999999998</v>
      </c>
    </row>
    <row r="1738" spans="1:10" s="23" customFormat="1" ht="18" customHeight="1" x14ac:dyDescent="0.25">
      <c r="A1738" s="74" t="s">
        <v>1618</v>
      </c>
      <c r="B1738" s="66" t="s">
        <v>62</v>
      </c>
      <c r="C1738" s="79">
        <f t="shared" si="103"/>
        <v>182.82424</v>
      </c>
      <c r="D1738" s="79">
        <f t="shared" si="104"/>
        <v>10.71355</v>
      </c>
      <c r="E1738" s="76">
        <v>10.71355</v>
      </c>
      <c r="F1738" s="22">
        <v>0</v>
      </c>
      <c r="G1738" s="90">
        <v>0</v>
      </c>
      <c r="H1738" s="22">
        <v>0</v>
      </c>
      <c r="I1738" s="81"/>
      <c r="J1738" s="200">
        <v>193.53779</v>
      </c>
    </row>
    <row r="1739" spans="1:10" s="23" customFormat="1" ht="18" customHeight="1" x14ac:dyDescent="0.25">
      <c r="A1739" s="74" t="s">
        <v>1619</v>
      </c>
      <c r="B1739" s="66" t="s">
        <v>62</v>
      </c>
      <c r="C1739" s="79">
        <f t="shared" si="103"/>
        <v>350.91450000000003</v>
      </c>
      <c r="D1739" s="79">
        <f t="shared" si="104"/>
        <v>16.837049999999998</v>
      </c>
      <c r="E1739" s="76">
        <v>16.837049999999998</v>
      </c>
      <c r="F1739" s="22">
        <v>0</v>
      </c>
      <c r="G1739" s="90">
        <v>0</v>
      </c>
      <c r="H1739" s="22">
        <v>0</v>
      </c>
      <c r="I1739" s="81"/>
      <c r="J1739" s="200">
        <v>367.75155000000001</v>
      </c>
    </row>
    <row r="1740" spans="1:10" s="23" customFormat="1" ht="18" customHeight="1" x14ac:dyDescent="0.25">
      <c r="A1740" s="74" t="s">
        <v>3904</v>
      </c>
      <c r="B1740" s="66" t="s">
        <v>62</v>
      </c>
      <c r="C1740" s="79">
        <f t="shared" si="103"/>
        <v>2240.3340399999997</v>
      </c>
      <c r="D1740" s="79">
        <f t="shared" si="104"/>
        <v>111.327</v>
      </c>
      <c r="E1740" s="76">
        <v>111.327</v>
      </c>
      <c r="F1740" s="22">
        <v>0</v>
      </c>
      <c r="G1740" s="90">
        <v>0</v>
      </c>
      <c r="H1740" s="22">
        <v>0</v>
      </c>
      <c r="I1740" s="81"/>
      <c r="J1740" s="200">
        <v>2351.66104</v>
      </c>
    </row>
    <row r="1741" spans="1:10" s="23" customFormat="1" ht="18" customHeight="1" x14ac:dyDescent="0.25">
      <c r="A1741" s="74" t="s">
        <v>3905</v>
      </c>
      <c r="B1741" s="66" t="s">
        <v>62</v>
      </c>
      <c r="C1741" s="79">
        <f t="shared" si="103"/>
        <v>1.35</v>
      </c>
      <c r="D1741" s="79">
        <f t="shared" si="104"/>
        <v>0</v>
      </c>
      <c r="E1741" s="76">
        <v>0</v>
      </c>
      <c r="F1741" s="22">
        <v>0</v>
      </c>
      <c r="G1741" s="90">
        <v>0</v>
      </c>
      <c r="H1741" s="22">
        <v>0</v>
      </c>
      <c r="I1741" s="81"/>
      <c r="J1741" s="200">
        <v>1.35</v>
      </c>
    </row>
    <row r="1742" spans="1:10" s="23" customFormat="1" ht="18" customHeight="1" x14ac:dyDescent="0.25">
      <c r="A1742" s="74" t="s">
        <v>1621</v>
      </c>
      <c r="B1742" s="66" t="s">
        <v>62</v>
      </c>
      <c r="C1742" s="79">
        <f t="shared" si="103"/>
        <v>245.66566000000003</v>
      </c>
      <c r="D1742" s="79">
        <f t="shared" si="104"/>
        <v>13.945549999999999</v>
      </c>
      <c r="E1742" s="76">
        <v>13.945549999999999</v>
      </c>
      <c r="F1742" s="22">
        <v>0</v>
      </c>
      <c r="G1742" s="90">
        <v>0</v>
      </c>
      <c r="H1742" s="22">
        <v>0</v>
      </c>
      <c r="I1742" s="81">
        <v>625.96</v>
      </c>
      <c r="J1742" s="200">
        <f>259.61121-I1742</f>
        <v>-366.34879000000001</v>
      </c>
    </row>
    <row r="1743" spans="1:10" s="23" customFormat="1" ht="18" customHeight="1" x14ac:dyDescent="0.25">
      <c r="A1743" s="74" t="s">
        <v>1622</v>
      </c>
      <c r="B1743" s="66" t="s">
        <v>62</v>
      </c>
      <c r="C1743" s="79">
        <f t="shared" si="103"/>
        <v>209.6634</v>
      </c>
      <c r="D1743" s="79">
        <f t="shared" si="104"/>
        <v>11.0891</v>
      </c>
      <c r="E1743" s="76">
        <v>11.0891</v>
      </c>
      <c r="F1743" s="22">
        <v>0</v>
      </c>
      <c r="G1743" s="90">
        <v>0</v>
      </c>
      <c r="H1743" s="22">
        <v>0</v>
      </c>
      <c r="I1743" s="81"/>
      <c r="J1743" s="200">
        <v>220.7525</v>
      </c>
    </row>
    <row r="1744" spans="1:10" s="23" customFormat="1" ht="18" customHeight="1" x14ac:dyDescent="0.25">
      <c r="A1744" s="74" t="s">
        <v>1623</v>
      </c>
      <c r="B1744" s="66" t="s">
        <v>62</v>
      </c>
      <c r="C1744" s="79">
        <f t="shared" si="103"/>
        <v>216.45050000000001</v>
      </c>
      <c r="D1744" s="79">
        <f t="shared" si="104"/>
        <v>26.585150000000002</v>
      </c>
      <c r="E1744" s="76">
        <v>26.585150000000002</v>
      </c>
      <c r="F1744" s="22">
        <v>0</v>
      </c>
      <c r="G1744" s="90">
        <v>0</v>
      </c>
      <c r="H1744" s="22">
        <v>0</v>
      </c>
      <c r="I1744" s="81"/>
      <c r="J1744" s="200">
        <v>243.03565</v>
      </c>
    </row>
    <row r="1745" spans="1:10" s="23" customFormat="1" ht="18" customHeight="1" x14ac:dyDescent="0.25">
      <c r="A1745" s="74" t="s">
        <v>1624</v>
      </c>
      <c r="B1745" s="66" t="s">
        <v>62</v>
      </c>
      <c r="C1745" s="79">
        <f t="shared" si="103"/>
        <v>193.12860000000001</v>
      </c>
      <c r="D1745" s="79">
        <f t="shared" si="104"/>
        <v>8.0451999999999995</v>
      </c>
      <c r="E1745" s="76">
        <v>8.0451999999999995</v>
      </c>
      <c r="F1745" s="22">
        <v>0</v>
      </c>
      <c r="G1745" s="90">
        <v>0</v>
      </c>
      <c r="H1745" s="22">
        <v>0</v>
      </c>
      <c r="I1745" s="81"/>
      <c r="J1745" s="200">
        <v>201.1738</v>
      </c>
    </row>
    <row r="1746" spans="1:10" s="23" customFormat="1" ht="18" customHeight="1" x14ac:dyDescent="0.25">
      <c r="A1746" s="74" t="s">
        <v>1625</v>
      </c>
      <c r="B1746" s="66" t="s">
        <v>62</v>
      </c>
      <c r="C1746" s="79">
        <f t="shared" si="103"/>
        <v>216.71825000000001</v>
      </c>
      <c r="D1746" s="79">
        <f t="shared" si="104"/>
        <v>10.078149999999999</v>
      </c>
      <c r="E1746" s="76">
        <v>10.078149999999999</v>
      </c>
      <c r="F1746" s="22">
        <v>0</v>
      </c>
      <c r="G1746" s="90">
        <v>0</v>
      </c>
      <c r="H1746" s="22">
        <v>0</v>
      </c>
      <c r="I1746" s="81"/>
      <c r="J1746" s="200">
        <v>226.79640000000001</v>
      </c>
    </row>
    <row r="1747" spans="1:10" s="23" customFormat="1" ht="18" customHeight="1" x14ac:dyDescent="0.25">
      <c r="A1747" s="74" t="s">
        <v>1626</v>
      </c>
      <c r="B1747" s="66" t="s">
        <v>62</v>
      </c>
      <c r="C1747" s="79">
        <f t="shared" si="103"/>
        <v>210.02609999999999</v>
      </c>
      <c r="D1747" s="79">
        <f t="shared" si="104"/>
        <v>9.2482000000000006</v>
      </c>
      <c r="E1747" s="76">
        <v>9.2482000000000006</v>
      </c>
      <c r="F1747" s="22">
        <v>0</v>
      </c>
      <c r="G1747" s="90">
        <v>0</v>
      </c>
      <c r="H1747" s="22">
        <v>0</v>
      </c>
      <c r="I1747" s="81"/>
      <c r="J1747" s="200">
        <v>219.27429999999998</v>
      </c>
    </row>
    <row r="1748" spans="1:10" s="23" customFormat="1" ht="18" customHeight="1" x14ac:dyDescent="0.25">
      <c r="A1748" s="74" t="s">
        <v>1627</v>
      </c>
      <c r="B1748" s="66" t="s">
        <v>62</v>
      </c>
      <c r="C1748" s="79">
        <f t="shared" si="103"/>
        <v>205.61700000000002</v>
      </c>
      <c r="D1748" s="79">
        <f t="shared" si="104"/>
        <v>9.9456699999999998</v>
      </c>
      <c r="E1748" s="76">
        <v>9.9456699999999998</v>
      </c>
      <c r="F1748" s="22">
        <v>0</v>
      </c>
      <c r="G1748" s="90">
        <v>0</v>
      </c>
      <c r="H1748" s="22">
        <v>0</v>
      </c>
      <c r="I1748" s="81"/>
      <c r="J1748" s="200">
        <v>215.56267000000003</v>
      </c>
    </row>
    <row r="1749" spans="1:10" s="23" customFormat="1" ht="18" customHeight="1" x14ac:dyDescent="0.25">
      <c r="A1749" s="74" t="s">
        <v>1628</v>
      </c>
      <c r="B1749" s="66" t="s">
        <v>62</v>
      </c>
      <c r="C1749" s="79">
        <f t="shared" si="103"/>
        <v>187.94855000000001</v>
      </c>
      <c r="D1749" s="79">
        <f t="shared" si="104"/>
        <v>7.6242000000000001</v>
      </c>
      <c r="E1749" s="76">
        <v>7.6242000000000001</v>
      </c>
      <c r="F1749" s="22">
        <v>0</v>
      </c>
      <c r="G1749" s="90">
        <v>0</v>
      </c>
      <c r="H1749" s="22">
        <v>0</v>
      </c>
      <c r="I1749" s="81"/>
      <c r="J1749" s="200">
        <v>195.57275000000001</v>
      </c>
    </row>
    <row r="1750" spans="1:10" s="23" customFormat="1" ht="18" customHeight="1" x14ac:dyDescent="0.25">
      <c r="A1750" s="74" t="s">
        <v>1629</v>
      </c>
      <c r="B1750" s="66" t="s">
        <v>62</v>
      </c>
      <c r="C1750" s="79">
        <f t="shared" si="103"/>
        <v>221.34174999999999</v>
      </c>
      <c r="D1750" s="79">
        <f t="shared" si="104"/>
        <v>9.4803999999999995</v>
      </c>
      <c r="E1750" s="76">
        <v>9.4803999999999995</v>
      </c>
      <c r="F1750" s="22">
        <v>0</v>
      </c>
      <c r="G1750" s="90">
        <v>0</v>
      </c>
      <c r="H1750" s="22">
        <v>0</v>
      </c>
      <c r="I1750" s="81"/>
      <c r="J1750" s="200">
        <v>230.82214999999999</v>
      </c>
    </row>
    <row r="1751" spans="1:10" s="23" customFormat="1" ht="18" customHeight="1" x14ac:dyDescent="0.25">
      <c r="A1751" s="74" t="s">
        <v>1630</v>
      </c>
      <c r="B1751" s="66" t="s">
        <v>62</v>
      </c>
      <c r="C1751" s="79">
        <f t="shared" si="103"/>
        <v>222.52108000000001</v>
      </c>
      <c r="D1751" s="79">
        <f t="shared" si="104"/>
        <v>8.2170499999999986</v>
      </c>
      <c r="E1751" s="76">
        <v>8.2170499999999986</v>
      </c>
      <c r="F1751" s="22">
        <v>0</v>
      </c>
      <c r="G1751" s="90">
        <v>0</v>
      </c>
      <c r="H1751" s="22">
        <v>0</v>
      </c>
      <c r="I1751" s="81"/>
      <c r="J1751" s="200">
        <v>230.73813000000001</v>
      </c>
    </row>
    <row r="1752" spans="1:10" s="23" customFormat="1" ht="18" customHeight="1" x14ac:dyDescent="0.25">
      <c r="A1752" s="74" t="s">
        <v>1631</v>
      </c>
      <c r="B1752" s="66" t="s">
        <v>62</v>
      </c>
      <c r="C1752" s="79">
        <f t="shared" si="103"/>
        <v>216.93127000000001</v>
      </c>
      <c r="D1752" s="79">
        <f t="shared" si="104"/>
        <v>17.04824</v>
      </c>
      <c r="E1752" s="76">
        <v>17.04824</v>
      </c>
      <c r="F1752" s="22">
        <v>0</v>
      </c>
      <c r="G1752" s="90">
        <v>0</v>
      </c>
      <c r="H1752" s="22">
        <v>0</v>
      </c>
      <c r="I1752" s="81"/>
      <c r="J1752" s="200">
        <v>233.97951</v>
      </c>
    </row>
    <row r="1753" spans="1:10" s="23" customFormat="1" ht="18" customHeight="1" x14ac:dyDescent="0.25">
      <c r="A1753" s="74" t="s">
        <v>1632</v>
      </c>
      <c r="B1753" s="66" t="s">
        <v>62</v>
      </c>
      <c r="C1753" s="79">
        <f t="shared" si="103"/>
        <v>224.56444999999999</v>
      </c>
      <c r="D1753" s="79">
        <f t="shared" si="104"/>
        <v>8.8781499999999998</v>
      </c>
      <c r="E1753" s="76">
        <v>8.8781499999999998</v>
      </c>
      <c r="F1753" s="22">
        <v>0</v>
      </c>
      <c r="G1753" s="90">
        <v>0</v>
      </c>
      <c r="H1753" s="22">
        <v>0</v>
      </c>
      <c r="I1753" s="81"/>
      <c r="J1753" s="200">
        <v>233.4426</v>
      </c>
    </row>
    <row r="1754" spans="1:10" s="23" customFormat="1" ht="18" customHeight="1" x14ac:dyDescent="0.25">
      <c r="A1754" s="74" t="s">
        <v>1633</v>
      </c>
      <c r="B1754" s="66" t="s">
        <v>62</v>
      </c>
      <c r="C1754" s="79">
        <f t="shared" si="103"/>
        <v>215.56096000000005</v>
      </c>
      <c r="D1754" s="79">
        <f t="shared" si="104"/>
        <v>8.6688500000000008</v>
      </c>
      <c r="E1754" s="76">
        <v>8.6688500000000008</v>
      </c>
      <c r="F1754" s="22">
        <v>0</v>
      </c>
      <c r="G1754" s="90">
        <v>0</v>
      </c>
      <c r="H1754" s="22">
        <v>0</v>
      </c>
      <c r="I1754" s="81">
        <v>1449.29</v>
      </c>
      <c r="J1754" s="200">
        <f>224.22981-I1754</f>
        <v>-1225.0601899999999</v>
      </c>
    </row>
    <row r="1755" spans="1:10" s="23" customFormat="1" ht="18" customHeight="1" x14ac:dyDescent="0.25">
      <c r="A1755" s="74" t="s">
        <v>1634</v>
      </c>
      <c r="B1755" s="66" t="s">
        <v>62</v>
      </c>
      <c r="C1755" s="79">
        <f t="shared" si="103"/>
        <v>254.67424999999997</v>
      </c>
      <c r="D1755" s="79">
        <f t="shared" si="104"/>
        <v>11.446950000000001</v>
      </c>
      <c r="E1755" s="76">
        <v>11.446950000000001</v>
      </c>
      <c r="F1755" s="22">
        <v>0</v>
      </c>
      <c r="G1755" s="90">
        <v>0</v>
      </c>
      <c r="H1755" s="22">
        <v>0</v>
      </c>
      <c r="I1755" s="81"/>
      <c r="J1755" s="200">
        <v>266.12119999999999</v>
      </c>
    </row>
    <row r="1756" spans="1:10" s="23" customFormat="1" ht="18" customHeight="1" x14ac:dyDescent="0.25">
      <c r="A1756" s="74" t="s">
        <v>1635</v>
      </c>
      <c r="B1756" s="66" t="s">
        <v>62</v>
      </c>
      <c r="C1756" s="79">
        <f t="shared" si="103"/>
        <v>280.69144999999997</v>
      </c>
      <c r="D1756" s="79">
        <f t="shared" si="104"/>
        <v>12.142799999999999</v>
      </c>
      <c r="E1756" s="76">
        <v>12.142799999999999</v>
      </c>
      <c r="F1756" s="22">
        <v>0</v>
      </c>
      <c r="G1756" s="90">
        <v>0</v>
      </c>
      <c r="H1756" s="22">
        <v>0</v>
      </c>
      <c r="I1756" s="81">
        <v>1129.56</v>
      </c>
      <c r="J1756" s="200">
        <f>292.83425-I1756</f>
        <v>-836.72574999999995</v>
      </c>
    </row>
    <row r="1757" spans="1:10" s="23" customFormat="1" ht="18" customHeight="1" x14ac:dyDescent="0.25">
      <c r="A1757" s="74" t="s">
        <v>1636</v>
      </c>
      <c r="B1757" s="66" t="s">
        <v>62</v>
      </c>
      <c r="C1757" s="79">
        <f t="shared" si="103"/>
        <v>962.62518000000011</v>
      </c>
      <c r="D1757" s="79">
        <f t="shared" si="104"/>
        <v>51.671120000000002</v>
      </c>
      <c r="E1757" s="76">
        <v>51.671120000000002</v>
      </c>
      <c r="F1757" s="22">
        <v>0</v>
      </c>
      <c r="G1757" s="90">
        <v>0</v>
      </c>
      <c r="H1757" s="22">
        <v>0</v>
      </c>
      <c r="I1757" s="81"/>
      <c r="J1757" s="200">
        <v>1014.2963000000001</v>
      </c>
    </row>
    <row r="1758" spans="1:10" s="23" customFormat="1" ht="18" customHeight="1" x14ac:dyDescent="0.25">
      <c r="A1758" s="74" t="s">
        <v>1637</v>
      </c>
      <c r="B1758" s="66" t="s">
        <v>62</v>
      </c>
      <c r="C1758" s="79">
        <f t="shared" si="103"/>
        <v>2073.6134999999999</v>
      </c>
      <c r="D1758" s="79">
        <f t="shared" si="104"/>
        <v>122.45465</v>
      </c>
      <c r="E1758" s="76">
        <v>122.45465</v>
      </c>
      <c r="F1758" s="22">
        <v>0</v>
      </c>
      <c r="G1758" s="90">
        <v>0</v>
      </c>
      <c r="H1758" s="22">
        <v>0</v>
      </c>
      <c r="I1758" s="81"/>
      <c r="J1758" s="200">
        <v>2196.0681500000001</v>
      </c>
    </row>
    <row r="1759" spans="1:10" s="23" customFormat="1" ht="18" customHeight="1" x14ac:dyDescent="0.25">
      <c r="A1759" s="74" t="s">
        <v>1638</v>
      </c>
      <c r="B1759" s="66" t="s">
        <v>62</v>
      </c>
      <c r="C1759" s="79">
        <f t="shared" si="103"/>
        <v>1507.7088500000002</v>
      </c>
      <c r="D1759" s="79">
        <f t="shared" si="104"/>
        <v>67.452730000000003</v>
      </c>
      <c r="E1759" s="76">
        <v>67.452730000000003</v>
      </c>
      <c r="F1759" s="22">
        <v>0</v>
      </c>
      <c r="G1759" s="90">
        <v>0</v>
      </c>
      <c r="H1759" s="22">
        <v>0</v>
      </c>
      <c r="I1759" s="81"/>
      <c r="J1759" s="200">
        <v>1575.1615800000002</v>
      </c>
    </row>
    <row r="1760" spans="1:10" s="23" customFormat="1" ht="18" customHeight="1" x14ac:dyDescent="0.25">
      <c r="A1760" s="74" t="s">
        <v>1639</v>
      </c>
      <c r="B1760" s="66" t="s">
        <v>62</v>
      </c>
      <c r="C1760" s="79">
        <f t="shared" si="103"/>
        <v>600.44069000000002</v>
      </c>
      <c r="D1760" s="79">
        <f t="shared" si="104"/>
        <v>31.832039999999999</v>
      </c>
      <c r="E1760" s="76">
        <v>31.832039999999999</v>
      </c>
      <c r="F1760" s="22">
        <v>0</v>
      </c>
      <c r="G1760" s="90">
        <v>0</v>
      </c>
      <c r="H1760" s="22">
        <v>0</v>
      </c>
      <c r="I1760" s="81"/>
      <c r="J1760" s="200">
        <v>632.27273000000002</v>
      </c>
    </row>
    <row r="1761" spans="1:10" s="23" customFormat="1" ht="18" customHeight="1" x14ac:dyDescent="0.25">
      <c r="A1761" s="74" t="s">
        <v>1640</v>
      </c>
      <c r="B1761" s="66" t="s">
        <v>62</v>
      </c>
      <c r="C1761" s="79">
        <f t="shared" si="103"/>
        <v>1230.8530599999999</v>
      </c>
      <c r="D1761" s="79">
        <f t="shared" si="104"/>
        <v>123.79395</v>
      </c>
      <c r="E1761" s="76">
        <v>123.79395</v>
      </c>
      <c r="F1761" s="22">
        <v>0</v>
      </c>
      <c r="G1761" s="90">
        <v>0</v>
      </c>
      <c r="H1761" s="22">
        <v>0</v>
      </c>
      <c r="I1761" s="81"/>
      <c r="J1761" s="200">
        <v>1354.6470099999999</v>
      </c>
    </row>
    <row r="1762" spans="1:10" s="23" customFormat="1" ht="18" customHeight="1" x14ac:dyDescent="0.25">
      <c r="A1762" s="74" t="s">
        <v>1642</v>
      </c>
      <c r="B1762" s="66" t="s">
        <v>62</v>
      </c>
      <c r="C1762" s="79">
        <f t="shared" si="103"/>
        <v>340.20785000000001</v>
      </c>
      <c r="D1762" s="79">
        <f t="shared" si="104"/>
        <v>17.69117</v>
      </c>
      <c r="E1762" s="76">
        <v>17.69117</v>
      </c>
      <c r="F1762" s="22">
        <v>0</v>
      </c>
      <c r="G1762" s="90">
        <v>0</v>
      </c>
      <c r="H1762" s="22">
        <v>0</v>
      </c>
      <c r="I1762" s="81"/>
      <c r="J1762" s="200">
        <v>357.89902000000001</v>
      </c>
    </row>
    <row r="1763" spans="1:10" s="23" customFormat="1" ht="18" customHeight="1" x14ac:dyDescent="0.25">
      <c r="A1763" s="74" t="s">
        <v>1643</v>
      </c>
      <c r="B1763" s="66" t="s">
        <v>62</v>
      </c>
      <c r="C1763" s="79">
        <f t="shared" si="103"/>
        <v>294.76104999999995</v>
      </c>
      <c r="D1763" s="79">
        <f t="shared" si="104"/>
        <v>13.191750000000001</v>
      </c>
      <c r="E1763" s="76">
        <v>13.191750000000001</v>
      </c>
      <c r="F1763" s="22">
        <v>0</v>
      </c>
      <c r="G1763" s="90">
        <v>0</v>
      </c>
      <c r="H1763" s="22">
        <v>0</v>
      </c>
      <c r="I1763" s="81"/>
      <c r="J1763" s="200">
        <v>307.95279999999997</v>
      </c>
    </row>
    <row r="1764" spans="1:10" s="23" customFormat="1" ht="18" customHeight="1" x14ac:dyDescent="0.25">
      <c r="A1764" s="74" t="s">
        <v>1644</v>
      </c>
      <c r="B1764" s="66" t="s">
        <v>62</v>
      </c>
      <c r="C1764" s="79">
        <f t="shared" si="103"/>
        <v>757.46918000000005</v>
      </c>
      <c r="D1764" s="79">
        <f t="shared" si="104"/>
        <v>34.630449999999996</v>
      </c>
      <c r="E1764" s="76">
        <v>34.630449999999996</v>
      </c>
      <c r="F1764" s="22">
        <v>0</v>
      </c>
      <c r="G1764" s="90">
        <v>0</v>
      </c>
      <c r="H1764" s="22">
        <v>0</v>
      </c>
      <c r="I1764" s="81"/>
      <c r="J1764" s="200">
        <v>792.09963000000005</v>
      </c>
    </row>
    <row r="1765" spans="1:10" s="23" customFormat="1" ht="18" customHeight="1" x14ac:dyDescent="0.25">
      <c r="A1765" s="74" t="s">
        <v>1645</v>
      </c>
      <c r="B1765" s="66" t="s">
        <v>62</v>
      </c>
      <c r="C1765" s="79">
        <f t="shared" si="103"/>
        <v>724.24689999999998</v>
      </c>
      <c r="D1765" s="79">
        <f t="shared" ref="D1765:D1792" si="105">E1765</f>
        <v>37.674250000000001</v>
      </c>
      <c r="E1765" s="76">
        <v>37.674250000000001</v>
      </c>
      <c r="F1765" s="22">
        <v>0</v>
      </c>
      <c r="G1765" s="90">
        <v>0</v>
      </c>
      <c r="H1765" s="22">
        <v>0</v>
      </c>
      <c r="I1765" s="81"/>
      <c r="J1765" s="200">
        <v>761.92115000000001</v>
      </c>
    </row>
    <row r="1766" spans="1:10" s="23" customFormat="1" ht="18" customHeight="1" x14ac:dyDescent="0.25">
      <c r="A1766" s="74" t="s">
        <v>1646</v>
      </c>
      <c r="B1766" s="66" t="s">
        <v>62</v>
      </c>
      <c r="C1766" s="79">
        <f t="shared" si="103"/>
        <v>56.38600000000001</v>
      </c>
      <c r="D1766" s="79">
        <f t="shared" si="105"/>
        <v>11.263999999999999</v>
      </c>
      <c r="E1766" s="76">
        <v>11.263999999999999</v>
      </c>
      <c r="F1766" s="22">
        <v>0</v>
      </c>
      <c r="G1766" s="90">
        <v>0</v>
      </c>
      <c r="H1766" s="22">
        <v>0</v>
      </c>
      <c r="I1766" s="81"/>
      <c r="J1766" s="200">
        <v>67.650000000000006</v>
      </c>
    </row>
    <row r="1767" spans="1:10" s="23" customFormat="1" ht="18" customHeight="1" x14ac:dyDescent="0.25">
      <c r="A1767" s="74" t="s">
        <v>1647</v>
      </c>
      <c r="B1767" s="66" t="s">
        <v>62</v>
      </c>
      <c r="C1767" s="79">
        <f t="shared" si="103"/>
        <v>607.66090000000008</v>
      </c>
      <c r="D1767" s="79">
        <f t="shared" si="105"/>
        <v>30.832009999999997</v>
      </c>
      <c r="E1767" s="76">
        <v>30.832009999999997</v>
      </c>
      <c r="F1767" s="22">
        <v>0</v>
      </c>
      <c r="G1767" s="90">
        <v>0</v>
      </c>
      <c r="H1767" s="22">
        <v>0</v>
      </c>
      <c r="I1767" s="81"/>
      <c r="J1767" s="200">
        <v>638.49291000000005</v>
      </c>
    </row>
    <row r="1768" spans="1:10" s="23" customFormat="1" ht="18" customHeight="1" x14ac:dyDescent="0.25">
      <c r="A1768" s="74" t="s">
        <v>1648</v>
      </c>
      <c r="B1768" s="66" t="s">
        <v>62</v>
      </c>
      <c r="C1768" s="79">
        <f t="shared" si="103"/>
        <v>106.22801</v>
      </c>
      <c r="D1768" s="79">
        <f t="shared" si="105"/>
        <v>4.3880699999999999</v>
      </c>
      <c r="E1768" s="76">
        <v>4.3880699999999999</v>
      </c>
      <c r="F1768" s="22">
        <v>0</v>
      </c>
      <c r="G1768" s="90">
        <v>0</v>
      </c>
      <c r="H1768" s="22">
        <v>0</v>
      </c>
      <c r="I1768" s="81"/>
      <c r="J1768" s="200">
        <v>110.61608</v>
      </c>
    </row>
    <row r="1769" spans="1:10" s="23" customFormat="1" ht="18" customHeight="1" x14ac:dyDescent="0.25">
      <c r="A1769" s="74" t="s">
        <v>637</v>
      </c>
      <c r="B1769" s="66" t="s">
        <v>62</v>
      </c>
      <c r="C1769" s="79">
        <f t="shared" si="103"/>
        <v>3973.2285200000001</v>
      </c>
      <c r="D1769" s="79">
        <f t="shared" si="105"/>
        <v>237.10848999999999</v>
      </c>
      <c r="E1769" s="76">
        <v>237.10848999999999</v>
      </c>
      <c r="F1769" s="22">
        <v>0</v>
      </c>
      <c r="G1769" s="90">
        <v>0</v>
      </c>
      <c r="H1769" s="22">
        <v>0</v>
      </c>
      <c r="I1769" s="81"/>
      <c r="J1769" s="200">
        <v>4210.3370100000002</v>
      </c>
    </row>
    <row r="1770" spans="1:10" s="23" customFormat="1" ht="18" customHeight="1" x14ac:dyDescent="0.25">
      <c r="A1770" s="74" t="s">
        <v>3906</v>
      </c>
      <c r="B1770" s="66" t="s">
        <v>62</v>
      </c>
      <c r="C1770" s="79">
        <f t="shared" si="103"/>
        <v>1303.29168</v>
      </c>
      <c r="D1770" s="79">
        <f t="shared" si="105"/>
        <v>53.916150000000002</v>
      </c>
      <c r="E1770" s="76">
        <v>53.916150000000002</v>
      </c>
      <c r="F1770" s="22">
        <v>0</v>
      </c>
      <c r="G1770" s="90">
        <v>0</v>
      </c>
      <c r="H1770" s="22">
        <v>0</v>
      </c>
      <c r="I1770" s="81"/>
      <c r="J1770" s="200">
        <v>1357.2078300000001</v>
      </c>
    </row>
    <row r="1771" spans="1:10" s="23" customFormat="1" ht="18" customHeight="1" x14ac:dyDescent="0.25">
      <c r="A1771" s="74" t="s">
        <v>3907</v>
      </c>
      <c r="B1771" s="66" t="s">
        <v>62</v>
      </c>
      <c r="C1771" s="79">
        <f t="shared" si="103"/>
        <v>760.99506999999994</v>
      </c>
      <c r="D1771" s="79">
        <f t="shared" si="105"/>
        <v>29.3826</v>
      </c>
      <c r="E1771" s="76">
        <v>29.3826</v>
      </c>
      <c r="F1771" s="22">
        <v>0</v>
      </c>
      <c r="G1771" s="90">
        <v>0</v>
      </c>
      <c r="H1771" s="22">
        <v>0</v>
      </c>
      <c r="I1771" s="81"/>
      <c r="J1771" s="200">
        <v>790.37766999999997</v>
      </c>
    </row>
    <row r="1772" spans="1:10" s="23" customFormat="1" ht="18" customHeight="1" x14ac:dyDescent="0.25">
      <c r="A1772" s="74" t="s">
        <v>1650</v>
      </c>
      <c r="B1772" s="66" t="s">
        <v>62</v>
      </c>
      <c r="C1772" s="79">
        <f t="shared" si="103"/>
        <v>606.12164999999993</v>
      </c>
      <c r="D1772" s="79">
        <f t="shared" si="105"/>
        <v>44.3613</v>
      </c>
      <c r="E1772" s="76">
        <v>44.3613</v>
      </c>
      <c r="F1772" s="22">
        <v>0</v>
      </c>
      <c r="G1772" s="90">
        <v>0</v>
      </c>
      <c r="H1772" s="22">
        <v>0</v>
      </c>
      <c r="I1772" s="81"/>
      <c r="J1772" s="200">
        <v>650.48294999999996</v>
      </c>
    </row>
    <row r="1773" spans="1:10" s="23" customFormat="1" ht="18" customHeight="1" x14ac:dyDescent="0.25">
      <c r="A1773" s="74" t="s">
        <v>3908</v>
      </c>
      <c r="B1773" s="66" t="s">
        <v>62</v>
      </c>
      <c r="C1773" s="79">
        <f t="shared" si="103"/>
        <v>224.48395000000002</v>
      </c>
      <c r="D1773" s="79">
        <f t="shared" si="105"/>
        <v>62.377420000000001</v>
      </c>
      <c r="E1773" s="76">
        <v>62.377420000000001</v>
      </c>
      <c r="F1773" s="22">
        <v>0</v>
      </c>
      <c r="G1773" s="90">
        <v>0</v>
      </c>
      <c r="H1773" s="22">
        <v>0</v>
      </c>
      <c r="I1773" s="81"/>
      <c r="J1773" s="200">
        <v>286.86137000000002</v>
      </c>
    </row>
    <row r="1774" spans="1:10" s="23" customFormat="1" ht="18" customHeight="1" x14ac:dyDescent="0.25">
      <c r="A1774" s="74" t="s">
        <v>1651</v>
      </c>
      <c r="B1774" s="66" t="s">
        <v>62</v>
      </c>
      <c r="C1774" s="79">
        <f t="shared" si="103"/>
        <v>138.33554999999998</v>
      </c>
      <c r="D1774" s="79">
        <f t="shared" si="105"/>
        <v>8.5891000000000002</v>
      </c>
      <c r="E1774" s="76">
        <v>8.5891000000000002</v>
      </c>
      <c r="F1774" s="22">
        <v>0</v>
      </c>
      <c r="G1774" s="90">
        <v>0</v>
      </c>
      <c r="H1774" s="22">
        <v>0</v>
      </c>
      <c r="I1774" s="81"/>
      <c r="J1774" s="200">
        <v>146.92464999999999</v>
      </c>
    </row>
    <row r="1775" spans="1:10" s="23" customFormat="1" ht="18" customHeight="1" x14ac:dyDescent="0.25">
      <c r="A1775" s="74" t="s">
        <v>1652</v>
      </c>
      <c r="B1775" s="66" t="s">
        <v>62</v>
      </c>
      <c r="C1775" s="79">
        <f t="shared" si="103"/>
        <v>196.60217999999998</v>
      </c>
      <c r="D1775" s="79">
        <f t="shared" si="105"/>
        <v>12.344149999999999</v>
      </c>
      <c r="E1775" s="76">
        <v>12.344149999999999</v>
      </c>
      <c r="F1775" s="22">
        <v>0</v>
      </c>
      <c r="G1775" s="90">
        <v>0</v>
      </c>
      <c r="H1775" s="22">
        <v>0</v>
      </c>
      <c r="I1775" s="81"/>
      <c r="J1775" s="200">
        <v>208.94632999999999</v>
      </c>
    </row>
    <row r="1776" spans="1:10" s="23" customFormat="1" ht="18" customHeight="1" x14ac:dyDescent="0.25">
      <c r="A1776" s="74" t="s">
        <v>1653</v>
      </c>
      <c r="B1776" s="66" t="s">
        <v>62</v>
      </c>
      <c r="C1776" s="79">
        <f t="shared" si="103"/>
        <v>106.46155</v>
      </c>
      <c r="D1776" s="79">
        <f t="shared" si="105"/>
        <v>4.4459999999999997</v>
      </c>
      <c r="E1776" s="76">
        <v>4.4459999999999997</v>
      </c>
      <c r="F1776" s="22">
        <v>0</v>
      </c>
      <c r="G1776" s="90">
        <v>0</v>
      </c>
      <c r="H1776" s="22">
        <v>0</v>
      </c>
      <c r="I1776" s="81"/>
      <c r="J1776" s="200">
        <v>110.90755</v>
      </c>
    </row>
    <row r="1777" spans="1:10" s="23" customFormat="1" ht="18" customHeight="1" x14ac:dyDescent="0.25">
      <c r="A1777" s="74" t="s">
        <v>1654</v>
      </c>
      <c r="B1777" s="66" t="s">
        <v>62</v>
      </c>
      <c r="C1777" s="79">
        <f t="shared" si="103"/>
        <v>154.43640000000002</v>
      </c>
      <c r="D1777" s="79">
        <f t="shared" si="105"/>
        <v>5.8578000000000001</v>
      </c>
      <c r="E1777" s="76">
        <v>5.8578000000000001</v>
      </c>
      <c r="F1777" s="22">
        <v>0</v>
      </c>
      <c r="G1777" s="90">
        <v>0</v>
      </c>
      <c r="H1777" s="22">
        <v>0</v>
      </c>
      <c r="I1777" s="81"/>
      <c r="J1777" s="200">
        <v>160.29420000000002</v>
      </c>
    </row>
    <row r="1778" spans="1:10" s="23" customFormat="1" ht="18" customHeight="1" x14ac:dyDescent="0.25">
      <c r="A1778" s="74" t="s">
        <v>1655</v>
      </c>
      <c r="B1778" s="66" t="s">
        <v>62</v>
      </c>
      <c r="C1778" s="79">
        <f t="shared" si="103"/>
        <v>10.235890000000001</v>
      </c>
      <c r="D1778" s="79">
        <f t="shared" si="105"/>
        <v>1.28115</v>
      </c>
      <c r="E1778" s="76">
        <v>1.28115</v>
      </c>
      <c r="F1778" s="22">
        <v>0</v>
      </c>
      <c r="G1778" s="90">
        <v>0</v>
      </c>
      <c r="H1778" s="22">
        <v>0</v>
      </c>
      <c r="I1778" s="81"/>
      <c r="J1778" s="200">
        <v>11.517040000000001</v>
      </c>
    </row>
    <row r="1779" spans="1:10" s="23" customFormat="1" ht="18" customHeight="1" x14ac:dyDescent="0.25">
      <c r="A1779" s="74" t="s">
        <v>1656</v>
      </c>
      <c r="B1779" s="66" t="s">
        <v>62</v>
      </c>
      <c r="C1779" s="79">
        <f t="shared" si="103"/>
        <v>272.61770999999999</v>
      </c>
      <c r="D1779" s="79">
        <f t="shared" si="105"/>
        <v>13.88109</v>
      </c>
      <c r="E1779" s="76">
        <v>13.88109</v>
      </c>
      <c r="F1779" s="22">
        <v>0</v>
      </c>
      <c r="G1779" s="90">
        <v>0</v>
      </c>
      <c r="H1779" s="22">
        <v>0</v>
      </c>
      <c r="I1779" s="81"/>
      <c r="J1779" s="200">
        <v>286.49879999999996</v>
      </c>
    </row>
    <row r="1780" spans="1:10" s="23" customFormat="1" ht="18" customHeight="1" x14ac:dyDescent="0.25">
      <c r="A1780" s="74" t="s">
        <v>3909</v>
      </c>
      <c r="B1780" s="66" t="s">
        <v>62</v>
      </c>
      <c r="C1780" s="79">
        <f t="shared" si="103"/>
        <v>542.29999999999995</v>
      </c>
      <c r="D1780" s="79">
        <f t="shared" si="105"/>
        <v>0</v>
      </c>
      <c r="E1780" s="76">
        <v>0</v>
      </c>
      <c r="F1780" s="22">
        <v>0</v>
      </c>
      <c r="G1780" s="90">
        <v>0</v>
      </c>
      <c r="H1780" s="22">
        <v>0</v>
      </c>
      <c r="I1780" s="81"/>
      <c r="J1780" s="200">
        <v>542.29999999999995</v>
      </c>
    </row>
    <row r="1781" spans="1:10" s="23" customFormat="1" ht="18" customHeight="1" x14ac:dyDescent="0.25">
      <c r="A1781" s="74" t="s">
        <v>3910</v>
      </c>
      <c r="B1781" s="66" t="s">
        <v>62</v>
      </c>
      <c r="C1781" s="79">
        <f t="shared" si="103"/>
        <v>1592.06358</v>
      </c>
      <c r="D1781" s="79">
        <f t="shared" si="105"/>
        <v>74.447199999999995</v>
      </c>
      <c r="E1781" s="76">
        <v>74.447199999999995</v>
      </c>
      <c r="F1781" s="22">
        <v>0</v>
      </c>
      <c r="G1781" s="90">
        <v>0</v>
      </c>
      <c r="H1781" s="22">
        <v>0</v>
      </c>
      <c r="I1781" s="81">
        <v>974.27</v>
      </c>
      <c r="J1781" s="200">
        <v>692.24077999999997</v>
      </c>
    </row>
    <row r="1782" spans="1:10" s="23" customFormat="1" ht="18" customHeight="1" x14ac:dyDescent="0.25">
      <c r="A1782" s="74" t="s">
        <v>1657</v>
      </c>
      <c r="B1782" s="66" t="s">
        <v>62</v>
      </c>
      <c r="C1782" s="79">
        <f t="shared" ref="C1782:C1845" si="106">J1782+I1782-E1782</f>
        <v>139.42308000000003</v>
      </c>
      <c r="D1782" s="79">
        <f t="shared" si="105"/>
        <v>66.493899999999996</v>
      </c>
      <c r="E1782" s="76">
        <v>66.493899999999996</v>
      </c>
      <c r="F1782" s="22">
        <v>0</v>
      </c>
      <c r="G1782" s="90">
        <v>0</v>
      </c>
      <c r="H1782" s="22">
        <v>0</v>
      </c>
      <c r="I1782" s="81"/>
      <c r="J1782" s="200">
        <v>205.91698000000002</v>
      </c>
    </row>
    <row r="1783" spans="1:10" s="23" customFormat="1" ht="18" customHeight="1" x14ac:dyDescent="0.25">
      <c r="A1783" s="74" t="s">
        <v>1658</v>
      </c>
      <c r="B1783" s="66" t="s">
        <v>62</v>
      </c>
      <c r="C1783" s="79">
        <f t="shared" si="106"/>
        <v>977.94306000000006</v>
      </c>
      <c r="D1783" s="79">
        <f t="shared" si="105"/>
        <v>51.641300000000001</v>
      </c>
      <c r="E1783" s="76">
        <v>51.641300000000001</v>
      </c>
      <c r="F1783" s="22">
        <v>0</v>
      </c>
      <c r="G1783" s="90">
        <v>0</v>
      </c>
      <c r="H1783" s="22">
        <v>0</v>
      </c>
      <c r="I1783" s="81"/>
      <c r="J1783" s="200">
        <v>1029.5843600000001</v>
      </c>
    </row>
    <row r="1784" spans="1:10" s="23" customFormat="1" ht="18" customHeight="1" x14ac:dyDescent="0.25">
      <c r="A1784" s="74" t="s">
        <v>1659</v>
      </c>
      <c r="B1784" s="66" t="s">
        <v>62</v>
      </c>
      <c r="C1784" s="79">
        <f t="shared" si="106"/>
        <v>1807.6959099999999</v>
      </c>
      <c r="D1784" s="79">
        <f t="shared" si="105"/>
        <v>80.33847999999999</v>
      </c>
      <c r="E1784" s="76">
        <v>80.33847999999999</v>
      </c>
      <c r="F1784" s="22">
        <v>0</v>
      </c>
      <c r="G1784" s="90">
        <v>0</v>
      </c>
      <c r="H1784" s="22">
        <v>0</v>
      </c>
      <c r="I1784" s="81"/>
      <c r="J1784" s="200">
        <v>1888.0343899999998</v>
      </c>
    </row>
    <row r="1785" spans="1:10" s="23" customFormat="1" ht="18" customHeight="1" x14ac:dyDescent="0.25">
      <c r="A1785" s="74" t="s">
        <v>1660</v>
      </c>
      <c r="B1785" s="66" t="s">
        <v>62</v>
      </c>
      <c r="C1785" s="79">
        <f t="shared" si="106"/>
        <v>57.433349999999997</v>
      </c>
      <c r="D1785" s="79">
        <f t="shared" si="105"/>
        <v>1.5794999999999999</v>
      </c>
      <c r="E1785" s="76">
        <v>1.5794999999999999</v>
      </c>
      <c r="F1785" s="22">
        <v>0</v>
      </c>
      <c r="G1785" s="90">
        <v>0</v>
      </c>
      <c r="H1785" s="22">
        <v>0</v>
      </c>
      <c r="I1785" s="81"/>
      <c r="J1785" s="200">
        <v>59.01285</v>
      </c>
    </row>
    <row r="1786" spans="1:10" s="23" customFormat="1" ht="18" customHeight="1" x14ac:dyDescent="0.25">
      <c r="A1786" s="74" t="s">
        <v>1661</v>
      </c>
      <c r="B1786" s="66" t="s">
        <v>62</v>
      </c>
      <c r="C1786" s="79">
        <f t="shared" si="106"/>
        <v>206.75265000000002</v>
      </c>
      <c r="D1786" s="79">
        <f t="shared" si="105"/>
        <v>9.8613</v>
      </c>
      <c r="E1786" s="76">
        <v>9.8613</v>
      </c>
      <c r="F1786" s="22">
        <v>0</v>
      </c>
      <c r="G1786" s="90">
        <v>0</v>
      </c>
      <c r="H1786" s="22">
        <v>0</v>
      </c>
      <c r="I1786" s="81"/>
      <c r="J1786" s="200">
        <v>216.61395000000002</v>
      </c>
    </row>
    <row r="1787" spans="1:10" s="23" customFormat="1" ht="18" customHeight="1" x14ac:dyDescent="0.25">
      <c r="A1787" s="74" t="s">
        <v>1662</v>
      </c>
      <c r="B1787" s="66" t="s">
        <v>62</v>
      </c>
      <c r="C1787" s="79">
        <f t="shared" si="106"/>
        <v>148.94525000000002</v>
      </c>
      <c r="D1787" s="79">
        <f t="shared" si="105"/>
        <v>16.053149999999999</v>
      </c>
      <c r="E1787" s="76">
        <v>16.053149999999999</v>
      </c>
      <c r="F1787" s="22">
        <v>0</v>
      </c>
      <c r="G1787" s="90">
        <v>0</v>
      </c>
      <c r="H1787" s="22">
        <v>0</v>
      </c>
      <c r="I1787" s="81"/>
      <c r="J1787" s="200">
        <v>164.9984</v>
      </c>
    </row>
    <row r="1788" spans="1:10" s="23" customFormat="1" ht="18" customHeight="1" x14ac:dyDescent="0.25">
      <c r="A1788" s="74" t="s">
        <v>1663</v>
      </c>
      <c r="B1788" s="66" t="s">
        <v>62</v>
      </c>
      <c r="C1788" s="79">
        <f t="shared" si="106"/>
        <v>287.54723000000001</v>
      </c>
      <c r="D1788" s="79">
        <f t="shared" si="105"/>
        <v>11.43872</v>
      </c>
      <c r="E1788" s="76">
        <v>11.43872</v>
      </c>
      <c r="F1788" s="22">
        <v>0</v>
      </c>
      <c r="G1788" s="90">
        <v>0</v>
      </c>
      <c r="H1788" s="22">
        <v>0</v>
      </c>
      <c r="I1788" s="81"/>
      <c r="J1788" s="200">
        <v>298.98595</v>
      </c>
    </row>
    <row r="1789" spans="1:10" s="23" customFormat="1" ht="18" customHeight="1" x14ac:dyDescent="0.25">
      <c r="A1789" s="74" t="s">
        <v>1664</v>
      </c>
      <c r="B1789" s="66" t="s">
        <v>62</v>
      </c>
      <c r="C1789" s="79">
        <f t="shared" si="106"/>
        <v>57.056599999999996</v>
      </c>
      <c r="D1789" s="79">
        <f t="shared" si="105"/>
        <v>2.21</v>
      </c>
      <c r="E1789" s="76">
        <v>2.21</v>
      </c>
      <c r="F1789" s="22">
        <v>0</v>
      </c>
      <c r="G1789" s="90">
        <v>0</v>
      </c>
      <c r="H1789" s="22">
        <v>0</v>
      </c>
      <c r="I1789" s="81"/>
      <c r="J1789" s="200">
        <v>59.266599999999997</v>
      </c>
    </row>
    <row r="1790" spans="1:10" s="23" customFormat="1" ht="18" customHeight="1" x14ac:dyDescent="0.25">
      <c r="A1790" s="74" t="s">
        <v>1665</v>
      </c>
      <c r="B1790" s="66" t="s">
        <v>62</v>
      </c>
      <c r="C1790" s="79">
        <f t="shared" si="106"/>
        <v>279.16977000000003</v>
      </c>
      <c r="D1790" s="79">
        <f t="shared" si="105"/>
        <v>14.298</v>
      </c>
      <c r="E1790" s="76">
        <v>14.298</v>
      </c>
      <c r="F1790" s="22">
        <v>0</v>
      </c>
      <c r="G1790" s="90">
        <v>0</v>
      </c>
      <c r="H1790" s="22">
        <v>0</v>
      </c>
      <c r="I1790" s="81"/>
      <c r="J1790" s="200">
        <v>293.46777000000003</v>
      </c>
    </row>
    <row r="1791" spans="1:10" s="23" customFormat="1" ht="18" customHeight="1" x14ac:dyDescent="0.25">
      <c r="A1791" s="74" t="s">
        <v>1666</v>
      </c>
      <c r="B1791" s="66" t="s">
        <v>62</v>
      </c>
      <c r="C1791" s="79">
        <f t="shared" si="106"/>
        <v>302.32353999999998</v>
      </c>
      <c r="D1791" s="79">
        <f t="shared" si="105"/>
        <v>10.94065</v>
      </c>
      <c r="E1791" s="76">
        <v>10.94065</v>
      </c>
      <c r="F1791" s="22">
        <v>0</v>
      </c>
      <c r="G1791" s="90">
        <v>0</v>
      </c>
      <c r="H1791" s="22">
        <v>0</v>
      </c>
      <c r="I1791" s="81"/>
      <c r="J1791" s="200">
        <v>313.26418999999999</v>
      </c>
    </row>
    <row r="1792" spans="1:10" s="23" customFormat="1" ht="18" customHeight="1" x14ac:dyDescent="0.25">
      <c r="A1792" s="74" t="s">
        <v>1667</v>
      </c>
      <c r="B1792" s="66" t="s">
        <v>62</v>
      </c>
      <c r="C1792" s="79">
        <f t="shared" si="106"/>
        <v>278.15149999999994</v>
      </c>
      <c r="D1792" s="79">
        <f t="shared" si="105"/>
        <v>11.950299999999999</v>
      </c>
      <c r="E1792" s="76">
        <v>11.950299999999999</v>
      </c>
      <c r="F1792" s="22">
        <v>0</v>
      </c>
      <c r="G1792" s="90">
        <v>0</v>
      </c>
      <c r="H1792" s="22">
        <v>0</v>
      </c>
      <c r="I1792" s="81"/>
      <c r="J1792" s="200">
        <v>290.10179999999997</v>
      </c>
    </row>
    <row r="1793" spans="1:10" s="23" customFormat="1" ht="20.25" customHeight="1" x14ac:dyDescent="0.25">
      <c r="A1793" s="74" t="s">
        <v>1668</v>
      </c>
      <c r="B1793" s="66" t="s">
        <v>62</v>
      </c>
      <c r="C1793" s="79">
        <f t="shared" si="106"/>
        <v>27.651799999999998</v>
      </c>
      <c r="D1793" s="80">
        <v>0</v>
      </c>
      <c r="E1793" s="76">
        <v>0.58499999999999996</v>
      </c>
      <c r="F1793" s="22">
        <v>0</v>
      </c>
      <c r="G1793" s="90">
        <v>0</v>
      </c>
      <c r="H1793" s="22">
        <v>0</v>
      </c>
      <c r="I1793" s="81"/>
      <c r="J1793" s="200">
        <v>28.236799999999999</v>
      </c>
    </row>
    <row r="1794" spans="1:10" s="23" customFormat="1" ht="18" customHeight="1" x14ac:dyDescent="0.25">
      <c r="A1794" s="74" t="s">
        <v>1669</v>
      </c>
      <c r="B1794" s="66" t="s">
        <v>62</v>
      </c>
      <c r="C1794" s="79">
        <f t="shared" si="106"/>
        <v>45.6</v>
      </c>
      <c r="D1794" s="79">
        <f>E1794</f>
        <v>0</v>
      </c>
      <c r="E1794" s="76">
        <v>0</v>
      </c>
      <c r="F1794" s="22">
        <v>0</v>
      </c>
      <c r="G1794" s="90">
        <v>0</v>
      </c>
      <c r="H1794" s="22">
        <v>0</v>
      </c>
      <c r="I1794" s="81"/>
      <c r="J1794" s="200">
        <v>45.6</v>
      </c>
    </row>
    <row r="1795" spans="1:10" s="23" customFormat="1" ht="18" customHeight="1" x14ac:dyDescent="0.25">
      <c r="A1795" s="74" t="s">
        <v>1670</v>
      </c>
      <c r="B1795" s="66" t="s">
        <v>62</v>
      </c>
      <c r="C1795" s="79">
        <f t="shared" si="106"/>
        <v>24.38</v>
      </c>
      <c r="D1795" s="79">
        <f>E1795</f>
        <v>0</v>
      </c>
      <c r="E1795" s="76">
        <v>0</v>
      </c>
      <c r="F1795" s="22">
        <v>0</v>
      </c>
      <c r="G1795" s="90">
        <v>0</v>
      </c>
      <c r="H1795" s="22">
        <v>0</v>
      </c>
      <c r="I1795" s="81"/>
      <c r="J1795" s="200">
        <v>24.38</v>
      </c>
    </row>
    <row r="1796" spans="1:10" s="23" customFormat="1" ht="18" customHeight="1" x14ac:dyDescent="0.25">
      <c r="A1796" s="74" t="s">
        <v>1671</v>
      </c>
      <c r="B1796" s="66" t="s">
        <v>62</v>
      </c>
      <c r="C1796" s="79">
        <f t="shared" si="106"/>
        <v>93.53</v>
      </c>
      <c r="D1796" s="79">
        <f>E1796</f>
        <v>0</v>
      </c>
      <c r="E1796" s="76">
        <v>0</v>
      </c>
      <c r="F1796" s="22">
        <v>0</v>
      </c>
      <c r="G1796" s="90">
        <v>0</v>
      </c>
      <c r="H1796" s="22">
        <v>0</v>
      </c>
      <c r="I1796" s="81"/>
      <c r="J1796" s="200">
        <v>93.53</v>
      </c>
    </row>
    <row r="1797" spans="1:10" s="23" customFormat="1" ht="18" customHeight="1" x14ac:dyDescent="0.25">
      <c r="A1797" s="74" t="s">
        <v>1672</v>
      </c>
      <c r="B1797" s="66" t="s">
        <v>62</v>
      </c>
      <c r="C1797" s="79">
        <f t="shared" si="106"/>
        <v>68.696150000000003</v>
      </c>
      <c r="D1797" s="79">
        <f>E1797</f>
        <v>2.6305500000000004</v>
      </c>
      <c r="E1797" s="76">
        <v>2.6305500000000004</v>
      </c>
      <c r="F1797" s="22">
        <v>0</v>
      </c>
      <c r="G1797" s="90">
        <v>0</v>
      </c>
      <c r="H1797" s="22">
        <v>0</v>
      </c>
      <c r="I1797" s="81"/>
      <c r="J1797" s="200">
        <v>71.326700000000002</v>
      </c>
    </row>
    <row r="1798" spans="1:10" s="23" customFormat="1" ht="18" customHeight="1" x14ac:dyDescent="0.25">
      <c r="A1798" s="74" t="s">
        <v>1673</v>
      </c>
      <c r="B1798" s="66" t="s">
        <v>62</v>
      </c>
      <c r="C1798" s="79">
        <f t="shared" si="106"/>
        <v>40.64</v>
      </c>
      <c r="D1798" s="79">
        <f>E1798</f>
        <v>0</v>
      </c>
      <c r="E1798" s="76">
        <v>0</v>
      </c>
      <c r="F1798" s="22">
        <v>0</v>
      </c>
      <c r="G1798" s="90">
        <v>0</v>
      </c>
      <c r="H1798" s="22">
        <v>0</v>
      </c>
      <c r="I1798" s="81"/>
      <c r="J1798" s="200">
        <v>40.64</v>
      </c>
    </row>
    <row r="1799" spans="1:10" s="23" customFormat="1" ht="18" customHeight="1" x14ac:dyDescent="0.25">
      <c r="A1799" s="74" t="s">
        <v>1674</v>
      </c>
      <c r="B1799" s="66" t="s">
        <v>62</v>
      </c>
      <c r="C1799" s="79">
        <f t="shared" si="106"/>
        <v>270.2901</v>
      </c>
      <c r="D1799" s="80">
        <v>0</v>
      </c>
      <c r="E1799" s="76">
        <v>14.58535</v>
      </c>
      <c r="F1799" s="22">
        <v>0</v>
      </c>
      <c r="G1799" s="90">
        <v>0</v>
      </c>
      <c r="H1799" s="22">
        <v>0</v>
      </c>
      <c r="I1799" s="81"/>
      <c r="J1799" s="200">
        <v>284.87545</v>
      </c>
    </row>
    <row r="1800" spans="1:10" s="23" customFormat="1" ht="18" customHeight="1" x14ac:dyDescent="0.25">
      <c r="A1800" s="74" t="s">
        <v>1675</v>
      </c>
      <c r="B1800" s="66" t="s">
        <v>62</v>
      </c>
      <c r="C1800" s="79">
        <f t="shared" si="106"/>
        <v>324.57149000000004</v>
      </c>
      <c r="D1800" s="79">
        <f t="shared" ref="D1800:D1811" si="107">E1800</f>
        <v>19.082999999999998</v>
      </c>
      <c r="E1800" s="76">
        <v>19.082999999999998</v>
      </c>
      <c r="F1800" s="22">
        <v>0</v>
      </c>
      <c r="G1800" s="90">
        <v>0</v>
      </c>
      <c r="H1800" s="22">
        <v>0</v>
      </c>
      <c r="I1800" s="81">
        <v>1350.14</v>
      </c>
      <c r="J1800" s="200">
        <f>343.65449-I1800</f>
        <v>-1006.4855100000001</v>
      </c>
    </row>
    <row r="1801" spans="1:10" s="23" customFormat="1" ht="18" customHeight="1" x14ac:dyDescent="0.25">
      <c r="A1801" s="74" t="s">
        <v>1676</v>
      </c>
      <c r="B1801" s="66" t="s">
        <v>62</v>
      </c>
      <c r="C1801" s="79">
        <f t="shared" si="106"/>
        <v>301.90877000000006</v>
      </c>
      <c r="D1801" s="79">
        <f t="shared" si="107"/>
        <v>16.369759999999999</v>
      </c>
      <c r="E1801" s="76">
        <v>16.369759999999999</v>
      </c>
      <c r="F1801" s="22">
        <v>0</v>
      </c>
      <c r="G1801" s="90">
        <v>0</v>
      </c>
      <c r="H1801" s="22">
        <v>0</v>
      </c>
      <c r="I1801" s="81"/>
      <c r="J1801" s="200">
        <v>318.27853000000005</v>
      </c>
    </row>
    <row r="1802" spans="1:10" s="23" customFormat="1" ht="18" customHeight="1" x14ac:dyDescent="0.25">
      <c r="A1802" s="74" t="s">
        <v>1677</v>
      </c>
      <c r="B1802" s="66" t="s">
        <v>62</v>
      </c>
      <c r="C1802" s="79">
        <f t="shared" si="106"/>
        <v>257.58494000000002</v>
      </c>
      <c r="D1802" s="79">
        <f t="shared" si="107"/>
        <v>11.416499999999999</v>
      </c>
      <c r="E1802" s="76">
        <v>11.416499999999999</v>
      </c>
      <c r="F1802" s="22">
        <v>0</v>
      </c>
      <c r="G1802" s="90">
        <v>0</v>
      </c>
      <c r="H1802" s="22">
        <v>0</v>
      </c>
      <c r="I1802" s="81"/>
      <c r="J1802" s="200">
        <v>269.00144</v>
      </c>
    </row>
    <row r="1803" spans="1:10" s="23" customFormat="1" ht="18" customHeight="1" x14ac:dyDescent="0.25">
      <c r="A1803" s="74" t="s">
        <v>3911</v>
      </c>
      <c r="B1803" s="66" t="s">
        <v>62</v>
      </c>
      <c r="C1803" s="79">
        <f t="shared" si="106"/>
        <v>1163.24676</v>
      </c>
      <c r="D1803" s="79">
        <f t="shared" si="107"/>
        <v>38.071069999999999</v>
      </c>
      <c r="E1803" s="76">
        <v>38.071069999999999</v>
      </c>
      <c r="F1803" s="22">
        <v>0</v>
      </c>
      <c r="G1803" s="90">
        <v>0</v>
      </c>
      <c r="H1803" s="22">
        <v>0</v>
      </c>
      <c r="I1803" s="81"/>
      <c r="J1803" s="200">
        <v>1201.31783</v>
      </c>
    </row>
    <row r="1804" spans="1:10" s="23" customFormat="1" ht="18" customHeight="1" x14ac:dyDescent="0.25">
      <c r="A1804" s="74" t="s">
        <v>1678</v>
      </c>
      <c r="B1804" s="66" t="s">
        <v>62</v>
      </c>
      <c r="C1804" s="79">
        <f t="shared" si="106"/>
        <v>138.54024999999999</v>
      </c>
      <c r="D1804" s="79">
        <f t="shared" si="107"/>
        <v>7.4535799999999997</v>
      </c>
      <c r="E1804" s="76">
        <v>7.4535799999999997</v>
      </c>
      <c r="F1804" s="22">
        <v>0</v>
      </c>
      <c r="G1804" s="90">
        <v>0</v>
      </c>
      <c r="H1804" s="22">
        <v>0</v>
      </c>
      <c r="I1804" s="81"/>
      <c r="J1804" s="200">
        <v>145.99382999999997</v>
      </c>
    </row>
    <row r="1805" spans="1:10" s="23" customFormat="1" ht="18" customHeight="1" x14ac:dyDescent="0.25">
      <c r="A1805" s="74" t="s">
        <v>1679</v>
      </c>
      <c r="B1805" s="66" t="s">
        <v>62</v>
      </c>
      <c r="C1805" s="79">
        <f t="shared" si="106"/>
        <v>62.547600000000003</v>
      </c>
      <c r="D1805" s="79">
        <f t="shared" si="107"/>
        <v>4.0821500000000004</v>
      </c>
      <c r="E1805" s="76">
        <v>4.0821500000000004</v>
      </c>
      <c r="F1805" s="22">
        <v>0</v>
      </c>
      <c r="G1805" s="90">
        <v>0</v>
      </c>
      <c r="H1805" s="22">
        <v>0</v>
      </c>
      <c r="I1805" s="81"/>
      <c r="J1805" s="200">
        <v>66.629750000000001</v>
      </c>
    </row>
    <row r="1806" spans="1:10" s="23" customFormat="1" ht="18" customHeight="1" x14ac:dyDescent="0.25">
      <c r="A1806" s="74" t="s">
        <v>1680</v>
      </c>
      <c r="B1806" s="66" t="s">
        <v>62</v>
      </c>
      <c r="C1806" s="79">
        <f t="shared" si="106"/>
        <v>87.871820000000014</v>
      </c>
      <c r="D1806" s="79">
        <f t="shared" si="107"/>
        <v>4.0859499999999995</v>
      </c>
      <c r="E1806" s="76">
        <v>4.0859499999999995</v>
      </c>
      <c r="F1806" s="22">
        <v>0</v>
      </c>
      <c r="G1806" s="90">
        <v>0</v>
      </c>
      <c r="H1806" s="22">
        <v>0</v>
      </c>
      <c r="I1806" s="81"/>
      <c r="J1806" s="200">
        <v>91.957770000000011</v>
      </c>
    </row>
    <row r="1807" spans="1:10" s="23" customFormat="1" ht="18" customHeight="1" x14ac:dyDescent="0.25">
      <c r="A1807" s="74" t="s">
        <v>3912</v>
      </c>
      <c r="B1807" s="66" t="s">
        <v>62</v>
      </c>
      <c r="C1807" s="79">
        <f t="shared" si="106"/>
        <v>660.12788</v>
      </c>
      <c r="D1807" s="79">
        <f t="shared" si="107"/>
        <v>21.261500000000002</v>
      </c>
      <c r="E1807" s="76">
        <v>21.261500000000002</v>
      </c>
      <c r="F1807" s="22">
        <v>0</v>
      </c>
      <c r="G1807" s="90">
        <v>0</v>
      </c>
      <c r="H1807" s="22">
        <v>0</v>
      </c>
      <c r="I1807" s="81"/>
      <c r="J1807" s="200">
        <v>681.38937999999996</v>
      </c>
    </row>
    <row r="1808" spans="1:10" s="23" customFormat="1" ht="18" customHeight="1" x14ac:dyDescent="0.25">
      <c r="A1808" s="74" t="s">
        <v>1681</v>
      </c>
      <c r="B1808" s="66" t="s">
        <v>62</v>
      </c>
      <c r="C1808" s="79">
        <f t="shared" si="106"/>
        <v>711.14845000000003</v>
      </c>
      <c r="D1808" s="79">
        <f t="shared" si="107"/>
        <v>30.859749999999998</v>
      </c>
      <c r="E1808" s="76">
        <v>30.859749999999998</v>
      </c>
      <c r="F1808" s="22">
        <v>0</v>
      </c>
      <c r="G1808" s="90">
        <v>0</v>
      </c>
      <c r="H1808" s="22">
        <v>0</v>
      </c>
      <c r="I1808" s="81"/>
      <c r="J1808" s="200">
        <v>742.00819999999999</v>
      </c>
    </row>
    <row r="1809" spans="1:10" s="23" customFormat="1" ht="18" customHeight="1" x14ac:dyDescent="0.25">
      <c r="A1809" s="74" t="s">
        <v>3913</v>
      </c>
      <c r="B1809" s="66" t="s">
        <v>62</v>
      </c>
      <c r="C1809" s="79">
        <f t="shared" si="106"/>
        <v>741.22501</v>
      </c>
      <c r="D1809" s="79">
        <f t="shared" si="107"/>
        <v>37.432449999999996</v>
      </c>
      <c r="E1809" s="76">
        <v>37.432449999999996</v>
      </c>
      <c r="F1809" s="22">
        <v>0</v>
      </c>
      <c r="G1809" s="90">
        <v>0</v>
      </c>
      <c r="H1809" s="22">
        <v>0</v>
      </c>
      <c r="I1809" s="81"/>
      <c r="J1809" s="200">
        <v>778.65746000000001</v>
      </c>
    </row>
    <row r="1810" spans="1:10" s="23" customFormat="1" ht="18" customHeight="1" x14ac:dyDescent="0.25">
      <c r="A1810" s="74" t="s">
        <v>1682</v>
      </c>
      <c r="B1810" s="66" t="s">
        <v>62</v>
      </c>
      <c r="C1810" s="79">
        <f t="shared" si="106"/>
        <v>360.57771000000002</v>
      </c>
      <c r="D1810" s="79">
        <f t="shared" si="107"/>
        <v>28.6448</v>
      </c>
      <c r="E1810" s="76">
        <v>28.6448</v>
      </c>
      <c r="F1810" s="22">
        <v>0</v>
      </c>
      <c r="G1810" s="90">
        <v>0</v>
      </c>
      <c r="H1810" s="22">
        <v>0</v>
      </c>
      <c r="I1810" s="81"/>
      <c r="J1810" s="200">
        <v>389.22251</v>
      </c>
    </row>
    <row r="1811" spans="1:10" s="23" customFormat="1" ht="18" customHeight="1" x14ac:dyDescent="0.25">
      <c r="A1811" s="74" t="s">
        <v>3914</v>
      </c>
      <c r="B1811" s="66" t="s">
        <v>62</v>
      </c>
      <c r="C1811" s="79">
        <f t="shared" si="106"/>
        <v>1454.01331</v>
      </c>
      <c r="D1811" s="79">
        <f t="shared" si="107"/>
        <v>34.085860000000004</v>
      </c>
      <c r="E1811" s="76">
        <v>34.085860000000004</v>
      </c>
      <c r="F1811" s="22">
        <v>0</v>
      </c>
      <c r="G1811" s="90">
        <v>0</v>
      </c>
      <c r="H1811" s="22">
        <v>0</v>
      </c>
      <c r="I1811" s="81"/>
      <c r="J1811" s="200">
        <v>1488.09917</v>
      </c>
    </row>
    <row r="1812" spans="1:10" s="23" customFormat="1" ht="18" customHeight="1" x14ac:dyDescent="0.25">
      <c r="A1812" s="74" t="s">
        <v>1683</v>
      </c>
      <c r="B1812" s="66" t="s">
        <v>62</v>
      </c>
      <c r="C1812" s="79">
        <f t="shared" si="106"/>
        <v>426.57245</v>
      </c>
      <c r="D1812" s="80">
        <v>0</v>
      </c>
      <c r="E1812" s="76">
        <v>16.332549999999998</v>
      </c>
      <c r="F1812" s="22">
        <v>0</v>
      </c>
      <c r="G1812" s="90">
        <v>0</v>
      </c>
      <c r="H1812" s="22">
        <v>0</v>
      </c>
      <c r="I1812" s="81"/>
      <c r="J1812" s="200">
        <v>442.90499999999997</v>
      </c>
    </row>
    <row r="1813" spans="1:10" s="23" customFormat="1" ht="18" customHeight="1" x14ac:dyDescent="0.25">
      <c r="A1813" s="74" t="s">
        <v>1684</v>
      </c>
      <c r="B1813" s="66" t="s">
        <v>62</v>
      </c>
      <c r="C1813" s="79">
        <f t="shared" si="106"/>
        <v>670.02020999999991</v>
      </c>
      <c r="D1813" s="79">
        <f t="shared" ref="D1813:D1836" si="108">E1813</f>
        <v>49.824249999999999</v>
      </c>
      <c r="E1813" s="76">
        <v>49.824249999999999</v>
      </c>
      <c r="F1813" s="22">
        <v>0</v>
      </c>
      <c r="G1813" s="90">
        <v>0</v>
      </c>
      <c r="H1813" s="22">
        <v>0</v>
      </c>
      <c r="I1813" s="81"/>
      <c r="J1813" s="200">
        <v>719.84445999999991</v>
      </c>
    </row>
    <row r="1814" spans="1:10" s="23" customFormat="1" ht="18" customHeight="1" x14ac:dyDescent="0.25">
      <c r="A1814" s="74" t="s">
        <v>1685</v>
      </c>
      <c r="B1814" s="66" t="s">
        <v>62</v>
      </c>
      <c r="C1814" s="79">
        <f t="shared" si="106"/>
        <v>1367.0779900000002</v>
      </c>
      <c r="D1814" s="79">
        <f t="shared" si="108"/>
        <v>77.073619999999991</v>
      </c>
      <c r="E1814" s="76">
        <v>77.073619999999991</v>
      </c>
      <c r="F1814" s="22">
        <v>0</v>
      </c>
      <c r="G1814" s="90">
        <v>0</v>
      </c>
      <c r="H1814" s="22">
        <v>0</v>
      </c>
      <c r="I1814" s="81"/>
      <c r="J1814" s="200">
        <v>1444.1516100000001</v>
      </c>
    </row>
    <row r="1815" spans="1:10" s="23" customFormat="1" ht="18" customHeight="1" x14ac:dyDescent="0.25">
      <c r="A1815" s="74" t="s">
        <v>796</v>
      </c>
      <c r="B1815" s="66" t="s">
        <v>62</v>
      </c>
      <c r="C1815" s="79">
        <f t="shared" si="106"/>
        <v>-102.2278</v>
      </c>
      <c r="D1815" s="79">
        <f t="shared" si="108"/>
        <v>114.8541</v>
      </c>
      <c r="E1815" s="76">
        <v>114.8541</v>
      </c>
      <c r="F1815" s="22">
        <v>0</v>
      </c>
      <c r="G1815" s="90">
        <v>0</v>
      </c>
      <c r="H1815" s="22">
        <v>0</v>
      </c>
      <c r="I1815" s="81"/>
      <c r="J1815" s="200">
        <v>12.626299999999999</v>
      </c>
    </row>
    <row r="1816" spans="1:10" s="23" customFormat="1" ht="18" customHeight="1" x14ac:dyDescent="0.25">
      <c r="A1816" s="74" t="s">
        <v>1687</v>
      </c>
      <c r="B1816" s="66" t="s">
        <v>62</v>
      </c>
      <c r="C1816" s="79">
        <f t="shared" si="106"/>
        <v>1103.63453</v>
      </c>
      <c r="D1816" s="79">
        <f t="shared" si="108"/>
        <v>50.318649999999998</v>
      </c>
      <c r="E1816" s="76">
        <v>50.318649999999998</v>
      </c>
      <c r="F1816" s="22">
        <v>0</v>
      </c>
      <c r="G1816" s="90">
        <v>0</v>
      </c>
      <c r="H1816" s="22">
        <v>0</v>
      </c>
      <c r="I1816" s="81"/>
      <c r="J1816" s="78">
        <v>1153.95318</v>
      </c>
    </row>
    <row r="1817" spans="1:10" s="23" customFormat="1" ht="18" customHeight="1" x14ac:dyDescent="0.25">
      <c r="A1817" s="74" t="s">
        <v>3915</v>
      </c>
      <c r="B1817" s="66" t="s">
        <v>62</v>
      </c>
      <c r="C1817" s="79">
        <f t="shared" si="106"/>
        <v>740.51724999999999</v>
      </c>
      <c r="D1817" s="79">
        <f t="shared" si="108"/>
        <v>41.304250000000003</v>
      </c>
      <c r="E1817" s="76">
        <v>41.304250000000003</v>
      </c>
      <c r="F1817" s="22">
        <v>0</v>
      </c>
      <c r="G1817" s="90">
        <v>0</v>
      </c>
      <c r="H1817" s="22">
        <v>0</v>
      </c>
      <c r="I1817" s="81"/>
      <c r="J1817" s="200">
        <v>781.82150000000001</v>
      </c>
    </row>
    <row r="1818" spans="1:10" s="23" customFormat="1" ht="18" customHeight="1" x14ac:dyDescent="0.25">
      <c r="A1818" s="74" t="s">
        <v>1688</v>
      </c>
      <c r="B1818" s="66" t="s">
        <v>62</v>
      </c>
      <c r="C1818" s="79">
        <f t="shared" si="106"/>
        <v>18.056100000000001</v>
      </c>
      <c r="D1818" s="79">
        <f t="shared" si="108"/>
        <v>3.1466500000000002</v>
      </c>
      <c r="E1818" s="76">
        <v>3.1466500000000002</v>
      </c>
      <c r="F1818" s="22">
        <v>0</v>
      </c>
      <c r="G1818" s="90">
        <v>0</v>
      </c>
      <c r="H1818" s="22">
        <v>0</v>
      </c>
      <c r="I1818" s="81"/>
      <c r="J1818" s="200">
        <v>21.202750000000002</v>
      </c>
    </row>
    <row r="1819" spans="1:10" s="23" customFormat="1" ht="18" customHeight="1" x14ac:dyDescent="0.25">
      <c r="A1819" s="74" t="s">
        <v>3916</v>
      </c>
      <c r="B1819" s="66" t="s">
        <v>62</v>
      </c>
      <c r="C1819" s="79">
        <f t="shared" si="106"/>
        <v>3187.4252900000001</v>
      </c>
      <c r="D1819" s="79">
        <f t="shared" si="108"/>
        <v>156.87544</v>
      </c>
      <c r="E1819" s="76">
        <v>156.87544</v>
      </c>
      <c r="F1819" s="22">
        <v>0</v>
      </c>
      <c r="G1819" s="90">
        <v>0</v>
      </c>
      <c r="H1819" s="22">
        <v>0</v>
      </c>
      <c r="I1819" s="81"/>
      <c r="J1819" s="200">
        <v>3344.3007299999999</v>
      </c>
    </row>
    <row r="1820" spans="1:10" s="23" customFormat="1" ht="18" customHeight="1" x14ac:dyDescent="0.25">
      <c r="A1820" s="74" t="s">
        <v>3917</v>
      </c>
      <c r="B1820" s="66" t="s">
        <v>62</v>
      </c>
      <c r="C1820" s="79">
        <f t="shared" si="106"/>
        <v>4625.6743300000007</v>
      </c>
      <c r="D1820" s="79">
        <f t="shared" si="108"/>
        <v>337.01984999999996</v>
      </c>
      <c r="E1820" s="76">
        <v>337.01984999999996</v>
      </c>
      <c r="F1820" s="22">
        <v>0</v>
      </c>
      <c r="G1820" s="90">
        <v>0</v>
      </c>
      <c r="H1820" s="22">
        <v>0</v>
      </c>
      <c r="I1820" s="81">
        <v>3058.87</v>
      </c>
      <c r="J1820" s="200">
        <v>1903.8241800000001</v>
      </c>
    </row>
    <row r="1821" spans="1:10" s="23" customFormat="1" ht="18" customHeight="1" x14ac:dyDescent="0.25">
      <c r="A1821" s="74" t="s">
        <v>3918</v>
      </c>
      <c r="B1821" s="66" t="s">
        <v>62</v>
      </c>
      <c r="C1821" s="79">
        <f t="shared" si="106"/>
        <v>650.40829999999994</v>
      </c>
      <c r="D1821" s="79">
        <f t="shared" si="108"/>
        <v>42.052800000000005</v>
      </c>
      <c r="E1821" s="76">
        <v>42.052800000000005</v>
      </c>
      <c r="F1821" s="22">
        <v>0</v>
      </c>
      <c r="G1821" s="90">
        <v>0</v>
      </c>
      <c r="H1821" s="22">
        <v>0</v>
      </c>
      <c r="I1821" s="81"/>
      <c r="J1821" s="200">
        <v>692.46109999999999</v>
      </c>
    </row>
    <row r="1822" spans="1:10" s="23" customFormat="1" ht="18" customHeight="1" x14ac:dyDescent="0.25">
      <c r="A1822" s="74" t="s">
        <v>1689</v>
      </c>
      <c r="B1822" s="66" t="s">
        <v>62</v>
      </c>
      <c r="C1822" s="79">
        <f t="shared" si="106"/>
        <v>822.92842999999993</v>
      </c>
      <c r="D1822" s="79">
        <f t="shared" si="108"/>
        <v>42.064300000000003</v>
      </c>
      <c r="E1822" s="76">
        <v>42.064300000000003</v>
      </c>
      <c r="F1822" s="22">
        <v>0</v>
      </c>
      <c r="G1822" s="90">
        <v>0</v>
      </c>
      <c r="H1822" s="22">
        <v>0</v>
      </c>
      <c r="I1822" s="81"/>
      <c r="J1822" s="200">
        <v>864.99272999999994</v>
      </c>
    </row>
    <row r="1823" spans="1:10" s="23" customFormat="1" ht="18" customHeight="1" x14ac:dyDescent="0.25">
      <c r="A1823" s="74" t="s">
        <v>3919</v>
      </c>
      <c r="B1823" s="66" t="s">
        <v>62</v>
      </c>
      <c r="C1823" s="79">
        <f t="shared" si="106"/>
        <v>787.43343000000004</v>
      </c>
      <c r="D1823" s="79">
        <f t="shared" si="108"/>
        <v>33.823050000000002</v>
      </c>
      <c r="E1823" s="76">
        <v>33.823050000000002</v>
      </c>
      <c r="F1823" s="22">
        <v>0</v>
      </c>
      <c r="G1823" s="90">
        <v>0</v>
      </c>
      <c r="H1823" s="22">
        <v>0</v>
      </c>
      <c r="I1823" s="81"/>
      <c r="J1823" s="200">
        <v>821.25648000000001</v>
      </c>
    </row>
    <row r="1824" spans="1:10" s="23" customFormat="1" ht="18" customHeight="1" x14ac:dyDescent="0.25">
      <c r="A1824" s="74" t="s">
        <v>1708</v>
      </c>
      <c r="B1824" s="66" t="s">
        <v>62</v>
      </c>
      <c r="C1824" s="79">
        <f t="shared" si="106"/>
        <v>1177.7579700000001</v>
      </c>
      <c r="D1824" s="79">
        <f t="shared" si="108"/>
        <v>71.2761</v>
      </c>
      <c r="E1824" s="76">
        <v>71.2761</v>
      </c>
      <c r="F1824" s="22">
        <v>0</v>
      </c>
      <c r="G1824" s="90">
        <v>0</v>
      </c>
      <c r="H1824" s="22">
        <v>0</v>
      </c>
      <c r="I1824" s="81"/>
      <c r="J1824" s="200">
        <v>1249.0340700000002</v>
      </c>
    </row>
    <row r="1825" spans="1:10" s="23" customFormat="1" ht="18" customHeight="1" x14ac:dyDescent="0.25">
      <c r="A1825" s="74" t="s">
        <v>1709</v>
      </c>
      <c r="B1825" s="66" t="s">
        <v>62</v>
      </c>
      <c r="C1825" s="79">
        <f t="shared" si="106"/>
        <v>1033.9969599999999</v>
      </c>
      <c r="D1825" s="79">
        <f t="shared" si="108"/>
        <v>51.126539999999999</v>
      </c>
      <c r="E1825" s="76">
        <v>51.126539999999999</v>
      </c>
      <c r="F1825" s="22">
        <v>0</v>
      </c>
      <c r="G1825" s="90">
        <v>0</v>
      </c>
      <c r="H1825" s="22">
        <v>0</v>
      </c>
      <c r="I1825" s="81"/>
      <c r="J1825" s="200">
        <v>1085.1234999999999</v>
      </c>
    </row>
    <row r="1826" spans="1:10" s="23" customFormat="1" ht="18" customHeight="1" x14ac:dyDescent="0.25">
      <c r="A1826" s="74" t="s">
        <v>1710</v>
      </c>
      <c r="B1826" s="66" t="s">
        <v>62</v>
      </c>
      <c r="C1826" s="79">
        <f t="shared" si="106"/>
        <v>633.24114999999995</v>
      </c>
      <c r="D1826" s="79">
        <f t="shared" si="108"/>
        <v>26.585599999999999</v>
      </c>
      <c r="E1826" s="76">
        <v>26.585599999999999</v>
      </c>
      <c r="F1826" s="22">
        <v>0</v>
      </c>
      <c r="G1826" s="90">
        <v>0</v>
      </c>
      <c r="H1826" s="22">
        <v>0</v>
      </c>
      <c r="I1826" s="81"/>
      <c r="J1826" s="200">
        <v>659.82674999999995</v>
      </c>
    </row>
    <row r="1827" spans="1:10" s="23" customFormat="1" ht="18" customHeight="1" x14ac:dyDescent="0.25">
      <c r="A1827" s="74" t="s">
        <v>1711</v>
      </c>
      <c r="B1827" s="66" t="s">
        <v>62</v>
      </c>
      <c r="C1827" s="79">
        <f t="shared" si="106"/>
        <v>1272.34788</v>
      </c>
      <c r="D1827" s="79">
        <f t="shared" si="108"/>
        <v>64.347949999999997</v>
      </c>
      <c r="E1827" s="76">
        <v>64.347949999999997</v>
      </c>
      <c r="F1827" s="22">
        <v>0</v>
      </c>
      <c r="G1827" s="90">
        <v>0</v>
      </c>
      <c r="H1827" s="22">
        <v>0</v>
      </c>
      <c r="I1827" s="81"/>
      <c r="J1827" s="200">
        <v>1336.6958300000001</v>
      </c>
    </row>
    <row r="1828" spans="1:10" s="23" customFormat="1" ht="18" customHeight="1" x14ac:dyDescent="0.25">
      <c r="A1828" s="74" t="s">
        <v>1712</v>
      </c>
      <c r="B1828" s="66" t="s">
        <v>62</v>
      </c>
      <c r="C1828" s="79">
        <f t="shared" si="106"/>
        <v>1307.5961499999999</v>
      </c>
      <c r="D1828" s="79">
        <f t="shared" si="108"/>
        <v>71.818060000000003</v>
      </c>
      <c r="E1828" s="76">
        <v>71.818060000000003</v>
      </c>
      <c r="F1828" s="22">
        <v>0</v>
      </c>
      <c r="G1828" s="90">
        <v>0</v>
      </c>
      <c r="H1828" s="22">
        <v>0</v>
      </c>
      <c r="I1828" s="81"/>
      <c r="J1828" s="200">
        <v>1379.4142099999999</v>
      </c>
    </row>
    <row r="1829" spans="1:10" s="23" customFormat="1" ht="18" customHeight="1" x14ac:dyDescent="0.25">
      <c r="A1829" s="74" t="s">
        <v>1713</v>
      </c>
      <c r="B1829" s="66" t="s">
        <v>62</v>
      </c>
      <c r="C1829" s="79">
        <f t="shared" si="106"/>
        <v>1079.5776700000001</v>
      </c>
      <c r="D1829" s="79">
        <f t="shared" si="108"/>
        <v>51.218199999999996</v>
      </c>
      <c r="E1829" s="76">
        <v>51.218199999999996</v>
      </c>
      <c r="F1829" s="22">
        <v>0</v>
      </c>
      <c r="G1829" s="90">
        <v>0</v>
      </c>
      <c r="H1829" s="22">
        <v>0</v>
      </c>
      <c r="I1829" s="81"/>
      <c r="J1829" s="200">
        <v>1130.7958700000001</v>
      </c>
    </row>
    <row r="1830" spans="1:10" s="23" customFormat="1" ht="18" customHeight="1" x14ac:dyDescent="0.25">
      <c r="A1830" s="74" t="s">
        <v>1714</v>
      </c>
      <c r="B1830" s="66" t="s">
        <v>62</v>
      </c>
      <c r="C1830" s="79">
        <f t="shared" si="106"/>
        <v>1104.03964</v>
      </c>
      <c r="D1830" s="79">
        <f t="shared" si="108"/>
        <v>55.507849999999998</v>
      </c>
      <c r="E1830" s="76">
        <v>55.507849999999998</v>
      </c>
      <c r="F1830" s="22">
        <v>0</v>
      </c>
      <c r="G1830" s="90">
        <v>0</v>
      </c>
      <c r="H1830" s="22">
        <v>0</v>
      </c>
      <c r="I1830" s="81"/>
      <c r="J1830" s="200">
        <v>1159.5474899999999</v>
      </c>
    </row>
    <row r="1831" spans="1:10" s="23" customFormat="1" ht="18" customHeight="1" x14ac:dyDescent="0.25">
      <c r="A1831" s="74" t="s">
        <v>1715</v>
      </c>
      <c r="B1831" s="66" t="s">
        <v>62</v>
      </c>
      <c r="C1831" s="79">
        <f t="shared" si="106"/>
        <v>1096.6570400000001</v>
      </c>
      <c r="D1831" s="79">
        <f t="shared" si="108"/>
        <v>67.162199999999999</v>
      </c>
      <c r="E1831" s="76">
        <v>67.162199999999999</v>
      </c>
      <c r="F1831" s="22">
        <v>0</v>
      </c>
      <c r="G1831" s="90">
        <v>0</v>
      </c>
      <c r="H1831" s="22">
        <v>0</v>
      </c>
      <c r="I1831" s="81"/>
      <c r="J1831" s="200">
        <v>1163.81924</v>
      </c>
    </row>
    <row r="1832" spans="1:10" s="23" customFormat="1" ht="18" customHeight="1" x14ac:dyDescent="0.25">
      <c r="A1832" s="74" t="s">
        <v>1716</v>
      </c>
      <c r="B1832" s="66" t="s">
        <v>62</v>
      </c>
      <c r="C1832" s="79">
        <f t="shared" si="106"/>
        <v>994.76879999999994</v>
      </c>
      <c r="D1832" s="79">
        <f t="shared" si="108"/>
        <v>46.038580000000003</v>
      </c>
      <c r="E1832" s="76">
        <v>46.038580000000003</v>
      </c>
      <c r="F1832" s="22">
        <v>0</v>
      </c>
      <c r="G1832" s="90">
        <v>0</v>
      </c>
      <c r="H1832" s="22">
        <v>0</v>
      </c>
      <c r="I1832" s="81"/>
      <c r="J1832" s="200">
        <v>1040.80738</v>
      </c>
    </row>
    <row r="1833" spans="1:10" s="23" customFormat="1" ht="18" customHeight="1" x14ac:dyDescent="0.25">
      <c r="A1833" s="74" t="s">
        <v>3920</v>
      </c>
      <c r="B1833" s="66" t="s">
        <v>62</v>
      </c>
      <c r="C1833" s="79">
        <f t="shared" si="106"/>
        <v>390.32900000000001</v>
      </c>
      <c r="D1833" s="79">
        <f t="shared" si="108"/>
        <v>52.611650000000004</v>
      </c>
      <c r="E1833" s="76">
        <v>52.611650000000004</v>
      </c>
      <c r="F1833" s="22">
        <v>0</v>
      </c>
      <c r="G1833" s="90">
        <v>0</v>
      </c>
      <c r="H1833" s="22">
        <v>0</v>
      </c>
      <c r="I1833" s="81"/>
      <c r="J1833" s="200">
        <v>442.94065000000001</v>
      </c>
    </row>
    <row r="1834" spans="1:10" s="23" customFormat="1" ht="18" customHeight="1" x14ac:dyDescent="0.25">
      <c r="A1834" s="74" t="s">
        <v>1717</v>
      </c>
      <c r="B1834" s="66" t="s">
        <v>62</v>
      </c>
      <c r="C1834" s="79">
        <f t="shared" si="106"/>
        <v>1026.5783499999998</v>
      </c>
      <c r="D1834" s="79">
        <f t="shared" si="108"/>
        <v>54.403800000000004</v>
      </c>
      <c r="E1834" s="76">
        <v>54.403800000000004</v>
      </c>
      <c r="F1834" s="22">
        <v>0</v>
      </c>
      <c r="G1834" s="90">
        <v>0</v>
      </c>
      <c r="H1834" s="22">
        <v>0</v>
      </c>
      <c r="I1834" s="81"/>
      <c r="J1834" s="200">
        <v>1080.9821499999998</v>
      </c>
    </row>
    <row r="1835" spans="1:10" s="23" customFormat="1" ht="18" customHeight="1" x14ac:dyDescent="0.25">
      <c r="A1835" s="74" t="s">
        <v>1718</v>
      </c>
      <c r="B1835" s="66" t="s">
        <v>62</v>
      </c>
      <c r="C1835" s="79">
        <f t="shared" si="106"/>
        <v>777.6102699999999</v>
      </c>
      <c r="D1835" s="79">
        <f t="shared" si="108"/>
        <v>39.69455</v>
      </c>
      <c r="E1835" s="76">
        <v>39.69455</v>
      </c>
      <c r="F1835" s="22">
        <v>0</v>
      </c>
      <c r="G1835" s="90">
        <v>0</v>
      </c>
      <c r="H1835" s="22">
        <v>0</v>
      </c>
      <c r="I1835" s="81"/>
      <c r="J1835" s="200">
        <v>817.30481999999995</v>
      </c>
    </row>
    <row r="1836" spans="1:10" s="23" customFormat="1" ht="18" customHeight="1" x14ac:dyDescent="0.25">
      <c r="A1836" s="74" t="s">
        <v>1719</v>
      </c>
      <c r="B1836" s="66" t="s">
        <v>62</v>
      </c>
      <c r="C1836" s="79">
        <f t="shared" si="106"/>
        <v>36.624119999999998</v>
      </c>
      <c r="D1836" s="79">
        <f t="shared" si="108"/>
        <v>2.2834499999999998</v>
      </c>
      <c r="E1836" s="76">
        <v>2.2834499999999998</v>
      </c>
      <c r="F1836" s="22">
        <v>0</v>
      </c>
      <c r="G1836" s="90">
        <v>0</v>
      </c>
      <c r="H1836" s="22">
        <v>0</v>
      </c>
      <c r="I1836" s="81"/>
      <c r="J1836" s="200">
        <v>38.90757</v>
      </c>
    </row>
    <row r="1837" spans="1:10" s="23" customFormat="1" ht="18" customHeight="1" x14ac:dyDescent="0.25">
      <c r="A1837" s="74" t="s">
        <v>1720</v>
      </c>
      <c r="B1837" s="66" t="s">
        <v>62</v>
      </c>
      <c r="C1837" s="79">
        <f t="shared" si="106"/>
        <v>57.814430000000002</v>
      </c>
      <c r="D1837" s="80">
        <v>0</v>
      </c>
      <c r="E1837" s="76">
        <v>0.69029999999999991</v>
      </c>
      <c r="F1837" s="22">
        <v>0</v>
      </c>
      <c r="G1837" s="90">
        <v>0</v>
      </c>
      <c r="H1837" s="22">
        <v>0</v>
      </c>
      <c r="I1837" s="81"/>
      <c r="J1837" s="200">
        <v>58.504730000000002</v>
      </c>
    </row>
    <row r="1838" spans="1:10" s="23" customFormat="1" ht="18" customHeight="1" x14ac:dyDescent="0.25">
      <c r="A1838" s="74" t="s">
        <v>1721</v>
      </c>
      <c r="B1838" s="66" t="s">
        <v>62</v>
      </c>
      <c r="C1838" s="79">
        <f t="shared" si="106"/>
        <v>411.87685000000005</v>
      </c>
      <c r="D1838" s="79">
        <f>E1838</f>
        <v>29.917849999999998</v>
      </c>
      <c r="E1838" s="76">
        <v>29.917849999999998</v>
      </c>
      <c r="F1838" s="22">
        <v>0</v>
      </c>
      <c r="G1838" s="90">
        <v>0</v>
      </c>
      <c r="H1838" s="22">
        <v>0</v>
      </c>
      <c r="I1838" s="81"/>
      <c r="J1838" s="200">
        <v>441.79470000000003</v>
      </c>
    </row>
    <row r="1839" spans="1:10" s="23" customFormat="1" ht="18" customHeight="1" x14ac:dyDescent="0.25">
      <c r="A1839" s="74" t="s">
        <v>1690</v>
      </c>
      <c r="B1839" s="66" t="s">
        <v>62</v>
      </c>
      <c r="C1839" s="79">
        <f t="shared" si="106"/>
        <v>48.080400000000004</v>
      </c>
      <c r="D1839" s="79">
        <f>E1839</f>
        <v>5.2097499999999997</v>
      </c>
      <c r="E1839" s="76">
        <v>5.2097499999999997</v>
      </c>
      <c r="F1839" s="22">
        <v>0</v>
      </c>
      <c r="G1839" s="90">
        <v>0</v>
      </c>
      <c r="H1839" s="22">
        <v>0</v>
      </c>
      <c r="I1839" s="81"/>
      <c r="J1839" s="200">
        <v>53.290150000000004</v>
      </c>
    </row>
    <row r="1840" spans="1:10" s="23" customFormat="1" ht="18" customHeight="1" x14ac:dyDescent="0.25">
      <c r="A1840" s="74" t="s">
        <v>1722</v>
      </c>
      <c r="B1840" s="66" t="s">
        <v>62</v>
      </c>
      <c r="C1840" s="79">
        <f t="shared" si="106"/>
        <v>72.401799999999994</v>
      </c>
      <c r="D1840" s="80">
        <v>0</v>
      </c>
      <c r="E1840" s="76">
        <v>2.5947</v>
      </c>
      <c r="F1840" s="22">
        <v>0</v>
      </c>
      <c r="G1840" s="90">
        <v>0</v>
      </c>
      <c r="H1840" s="22">
        <v>0</v>
      </c>
      <c r="I1840" s="81"/>
      <c r="J1840" s="200">
        <v>74.996499999999997</v>
      </c>
    </row>
    <row r="1841" spans="1:10" s="23" customFormat="1" ht="18" customHeight="1" x14ac:dyDescent="0.25">
      <c r="A1841" s="74" t="s">
        <v>1723</v>
      </c>
      <c r="B1841" s="66" t="s">
        <v>62</v>
      </c>
      <c r="C1841" s="79">
        <f t="shared" si="106"/>
        <v>38.556050000000006</v>
      </c>
      <c r="D1841" s="80">
        <v>0</v>
      </c>
      <c r="E1841" s="76">
        <v>0.25</v>
      </c>
      <c r="F1841" s="22">
        <v>0</v>
      </c>
      <c r="G1841" s="90">
        <v>0</v>
      </c>
      <c r="H1841" s="22">
        <v>0</v>
      </c>
      <c r="I1841" s="81"/>
      <c r="J1841" s="200">
        <v>38.806050000000006</v>
      </c>
    </row>
    <row r="1842" spans="1:10" s="23" customFormat="1" ht="18" customHeight="1" x14ac:dyDescent="0.25">
      <c r="A1842" s="74" t="s">
        <v>1724</v>
      </c>
      <c r="B1842" s="66" t="s">
        <v>62</v>
      </c>
      <c r="C1842" s="79">
        <f t="shared" si="106"/>
        <v>99.404660000000007</v>
      </c>
      <c r="D1842" s="80">
        <v>0</v>
      </c>
      <c r="E1842" s="76">
        <v>4.7079499999999994</v>
      </c>
      <c r="F1842" s="22">
        <v>0</v>
      </c>
      <c r="G1842" s="90">
        <v>0</v>
      </c>
      <c r="H1842" s="22">
        <v>0</v>
      </c>
      <c r="I1842" s="81"/>
      <c r="J1842" s="200">
        <v>104.11261</v>
      </c>
    </row>
    <row r="1843" spans="1:10" s="23" customFormat="1" ht="18" customHeight="1" x14ac:dyDescent="0.25">
      <c r="A1843" s="74" t="s">
        <v>1725</v>
      </c>
      <c r="B1843" s="66" t="s">
        <v>62</v>
      </c>
      <c r="C1843" s="79">
        <f t="shared" si="106"/>
        <v>55.602099999999993</v>
      </c>
      <c r="D1843" s="80">
        <v>0</v>
      </c>
      <c r="E1843" s="76">
        <v>1.9656</v>
      </c>
      <c r="F1843" s="22">
        <v>0</v>
      </c>
      <c r="G1843" s="90">
        <v>0</v>
      </c>
      <c r="H1843" s="22">
        <v>0</v>
      </c>
      <c r="I1843" s="81"/>
      <c r="J1843" s="200">
        <v>57.567699999999995</v>
      </c>
    </row>
    <row r="1844" spans="1:10" s="23" customFormat="1" ht="18" customHeight="1" x14ac:dyDescent="0.25">
      <c r="A1844" s="74" t="s">
        <v>1726</v>
      </c>
      <c r="B1844" s="66" t="s">
        <v>62</v>
      </c>
      <c r="C1844" s="79">
        <f t="shared" si="106"/>
        <v>433.60497000000004</v>
      </c>
      <c r="D1844" s="79">
        <f>E1844</f>
        <v>21.646669999999997</v>
      </c>
      <c r="E1844" s="76">
        <v>21.646669999999997</v>
      </c>
      <c r="F1844" s="22">
        <v>0</v>
      </c>
      <c r="G1844" s="90">
        <v>0</v>
      </c>
      <c r="H1844" s="22">
        <v>0</v>
      </c>
      <c r="I1844" s="81"/>
      <c r="J1844" s="200">
        <v>455.25164000000001</v>
      </c>
    </row>
    <row r="1845" spans="1:10" s="23" customFormat="1" ht="18" customHeight="1" x14ac:dyDescent="0.25">
      <c r="A1845" s="74" t="s">
        <v>1727</v>
      </c>
      <c r="B1845" s="66" t="s">
        <v>62</v>
      </c>
      <c r="C1845" s="79">
        <f t="shared" si="106"/>
        <v>28.860309999999998</v>
      </c>
      <c r="D1845" s="79">
        <f>E1845</f>
        <v>0.71760000000000002</v>
      </c>
      <c r="E1845" s="76">
        <v>0.71760000000000002</v>
      </c>
      <c r="F1845" s="22">
        <v>0</v>
      </c>
      <c r="G1845" s="90">
        <v>0</v>
      </c>
      <c r="H1845" s="22">
        <v>0</v>
      </c>
      <c r="I1845" s="81"/>
      <c r="J1845" s="200">
        <v>29.577909999999999</v>
      </c>
    </row>
    <row r="1846" spans="1:10" s="23" customFormat="1" ht="18" customHeight="1" x14ac:dyDescent="0.25">
      <c r="A1846" s="74" t="s">
        <v>1728</v>
      </c>
      <c r="B1846" s="66" t="s">
        <v>62</v>
      </c>
      <c r="C1846" s="79">
        <f t="shared" ref="C1846:C1909" si="109">J1846+I1846-E1846</f>
        <v>30.00065</v>
      </c>
      <c r="D1846" s="79">
        <f>E1846</f>
        <v>0.71760000000000002</v>
      </c>
      <c r="E1846" s="76">
        <v>0.71760000000000002</v>
      </c>
      <c r="F1846" s="22">
        <v>0</v>
      </c>
      <c r="G1846" s="90">
        <v>0</v>
      </c>
      <c r="H1846" s="22">
        <v>0</v>
      </c>
      <c r="I1846" s="81"/>
      <c r="J1846" s="200">
        <v>30.718250000000001</v>
      </c>
    </row>
    <row r="1847" spans="1:10" s="23" customFormat="1" ht="18" customHeight="1" x14ac:dyDescent="0.25">
      <c r="A1847" s="74" t="s">
        <v>1729</v>
      </c>
      <c r="B1847" s="66" t="s">
        <v>62</v>
      </c>
      <c r="C1847" s="79">
        <f t="shared" si="109"/>
        <v>80.718549999999993</v>
      </c>
      <c r="D1847" s="79">
        <f>E1847</f>
        <v>3.34815</v>
      </c>
      <c r="E1847" s="76">
        <v>3.34815</v>
      </c>
      <c r="F1847" s="22">
        <v>0</v>
      </c>
      <c r="G1847" s="90">
        <v>0</v>
      </c>
      <c r="H1847" s="22">
        <v>0</v>
      </c>
      <c r="I1847" s="81"/>
      <c r="J1847" s="200">
        <v>84.066699999999997</v>
      </c>
    </row>
    <row r="1848" spans="1:10" s="23" customFormat="1" ht="18" customHeight="1" x14ac:dyDescent="0.25">
      <c r="A1848" s="74" t="s">
        <v>1730</v>
      </c>
      <c r="B1848" s="66" t="s">
        <v>62</v>
      </c>
      <c r="C1848" s="79">
        <f t="shared" si="109"/>
        <v>47.025269999999999</v>
      </c>
      <c r="D1848" s="79">
        <f>E1848</f>
        <v>6.1828000000000003</v>
      </c>
      <c r="E1848" s="76">
        <v>6.1828000000000003</v>
      </c>
      <c r="F1848" s="22">
        <v>0</v>
      </c>
      <c r="G1848" s="90">
        <v>0</v>
      </c>
      <c r="H1848" s="22">
        <v>0</v>
      </c>
      <c r="I1848" s="81"/>
      <c r="J1848" s="200">
        <v>53.208069999999999</v>
      </c>
    </row>
    <row r="1849" spans="1:10" s="23" customFormat="1" ht="18" customHeight="1" x14ac:dyDescent="0.25">
      <c r="A1849" s="74" t="s">
        <v>1731</v>
      </c>
      <c r="B1849" s="66" t="s">
        <v>62</v>
      </c>
      <c r="C1849" s="79">
        <f t="shared" si="109"/>
        <v>55.30565</v>
      </c>
      <c r="D1849" s="80">
        <v>0</v>
      </c>
      <c r="E1849" s="76">
        <v>0.24830000000000002</v>
      </c>
      <c r="F1849" s="22">
        <v>0</v>
      </c>
      <c r="G1849" s="90">
        <v>0</v>
      </c>
      <c r="H1849" s="22">
        <v>0</v>
      </c>
      <c r="I1849" s="81"/>
      <c r="J1849" s="200">
        <v>55.55395</v>
      </c>
    </row>
    <row r="1850" spans="1:10" s="23" customFormat="1" ht="18" customHeight="1" x14ac:dyDescent="0.25">
      <c r="A1850" s="74" t="s">
        <v>1732</v>
      </c>
      <c r="B1850" s="66" t="s">
        <v>62</v>
      </c>
      <c r="C1850" s="79">
        <f t="shared" si="109"/>
        <v>40.56691</v>
      </c>
      <c r="D1850" s="79">
        <f t="shared" ref="D1850:D1855" si="110">E1850</f>
        <v>0.6331</v>
      </c>
      <c r="E1850" s="76">
        <v>0.6331</v>
      </c>
      <c r="F1850" s="22">
        <v>0</v>
      </c>
      <c r="G1850" s="90">
        <v>0</v>
      </c>
      <c r="H1850" s="22">
        <v>0</v>
      </c>
      <c r="I1850" s="81"/>
      <c r="J1850" s="200">
        <v>41.200009999999999</v>
      </c>
    </row>
    <row r="1851" spans="1:10" s="23" customFormat="1" ht="18" customHeight="1" x14ac:dyDescent="0.25">
      <c r="A1851" s="74" t="s">
        <v>1733</v>
      </c>
      <c r="B1851" s="66" t="s">
        <v>62</v>
      </c>
      <c r="C1851" s="79">
        <f t="shared" si="109"/>
        <v>457.02575000000002</v>
      </c>
      <c r="D1851" s="79">
        <f t="shared" si="110"/>
        <v>24.608650000000001</v>
      </c>
      <c r="E1851" s="76">
        <v>24.608650000000001</v>
      </c>
      <c r="F1851" s="22">
        <v>0</v>
      </c>
      <c r="G1851" s="90">
        <v>0</v>
      </c>
      <c r="H1851" s="22">
        <v>0</v>
      </c>
      <c r="I1851" s="81"/>
      <c r="J1851" s="200">
        <v>481.63440000000003</v>
      </c>
    </row>
    <row r="1852" spans="1:10" s="23" customFormat="1" ht="18" customHeight="1" x14ac:dyDescent="0.25">
      <c r="A1852" s="74" t="s">
        <v>1734</v>
      </c>
      <c r="B1852" s="66" t="s">
        <v>62</v>
      </c>
      <c r="C1852" s="79">
        <f t="shared" si="109"/>
        <v>61.3416</v>
      </c>
      <c r="D1852" s="79">
        <f t="shared" si="110"/>
        <v>19.449349999999999</v>
      </c>
      <c r="E1852" s="76">
        <v>19.449349999999999</v>
      </c>
      <c r="F1852" s="22">
        <v>0</v>
      </c>
      <c r="G1852" s="90">
        <v>0</v>
      </c>
      <c r="H1852" s="22">
        <v>0</v>
      </c>
      <c r="I1852" s="81"/>
      <c r="J1852" s="200">
        <v>80.790949999999995</v>
      </c>
    </row>
    <row r="1853" spans="1:10" s="23" customFormat="1" ht="18" customHeight="1" x14ac:dyDescent="0.25">
      <c r="A1853" s="74" t="s">
        <v>1691</v>
      </c>
      <c r="B1853" s="66" t="s">
        <v>62</v>
      </c>
      <c r="C1853" s="79">
        <f t="shared" si="109"/>
        <v>448.68552</v>
      </c>
      <c r="D1853" s="79">
        <f t="shared" si="110"/>
        <v>25.037849999999999</v>
      </c>
      <c r="E1853" s="76">
        <v>25.037849999999999</v>
      </c>
      <c r="F1853" s="22">
        <v>0</v>
      </c>
      <c r="G1853" s="90">
        <v>0</v>
      </c>
      <c r="H1853" s="22">
        <v>0</v>
      </c>
      <c r="I1853" s="81"/>
      <c r="J1853" s="200">
        <v>473.72336999999999</v>
      </c>
    </row>
    <row r="1854" spans="1:10" s="23" customFormat="1" ht="18" customHeight="1" x14ac:dyDescent="0.25">
      <c r="A1854" s="74" t="s">
        <v>1735</v>
      </c>
      <c r="B1854" s="66" t="s">
        <v>62</v>
      </c>
      <c r="C1854" s="79">
        <f t="shared" si="109"/>
        <v>87.966099999999997</v>
      </c>
      <c r="D1854" s="79">
        <f t="shared" si="110"/>
        <v>4.3784000000000001</v>
      </c>
      <c r="E1854" s="76">
        <v>4.3784000000000001</v>
      </c>
      <c r="F1854" s="22">
        <v>0</v>
      </c>
      <c r="G1854" s="90">
        <v>0</v>
      </c>
      <c r="H1854" s="22">
        <v>0</v>
      </c>
      <c r="I1854" s="81"/>
      <c r="J1854" s="200">
        <v>92.344499999999996</v>
      </c>
    </row>
    <row r="1855" spans="1:10" s="23" customFormat="1" ht="18" customHeight="1" x14ac:dyDescent="0.25">
      <c r="A1855" s="74" t="s">
        <v>1736</v>
      </c>
      <c r="B1855" s="66" t="s">
        <v>62</v>
      </c>
      <c r="C1855" s="79">
        <f t="shared" si="109"/>
        <v>492.62129999999996</v>
      </c>
      <c r="D1855" s="79">
        <f t="shared" si="110"/>
        <v>32.258900000000004</v>
      </c>
      <c r="E1855" s="76">
        <v>32.258900000000004</v>
      </c>
      <c r="F1855" s="22">
        <v>0</v>
      </c>
      <c r="G1855" s="90">
        <v>0</v>
      </c>
      <c r="H1855" s="22">
        <v>0</v>
      </c>
      <c r="I1855" s="81"/>
      <c r="J1855" s="200">
        <v>524.88019999999995</v>
      </c>
    </row>
    <row r="1856" spans="1:10" s="23" customFormat="1" ht="18" customHeight="1" x14ac:dyDescent="0.25">
      <c r="A1856" s="74" t="s">
        <v>1737</v>
      </c>
      <c r="B1856" s="66" t="s">
        <v>62</v>
      </c>
      <c r="C1856" s="79">
        <f t="shared" si="109"/>
        <v>400.05043000000001</v>
      </c>
      <c r="D1856" s="80">
        <v>0</v>
      </c>
      <c r="E1856" s="76">
        <v>20.893669999999997</v>
      </c>
      <c r="F1856" s="22">
        <v>0</v>
      </c>
      <c r="G1856" s="90">
        <v>0</v>
      </c>
      <c r="H1856" s="22">
        <v>0</v>
      </c>
      <c r="I1856" s="81"/>
      <c r="J1856" s="200">
        <v>420.94409999999999</v>
      </c>
    </row>
    <row r="1857" spans="1:10" s="23" customFormat="1" ht="18" customHeight="1" x14ac:dyDescent="0.25">
      <c r="A1857" s="74" t="s">
        <v>1738</v>
      </c>
      <c r="B1857" s="66" t="s">
        <v>62</v>
      </c>
      <c r="C1857" s="79">
        <f t="shared" si="109"/>
        <v>105.71502000000001</v>
      </c>
      <c r="D1857" s="79">
        <f>E1857</f>
        <v>6.8893999999999993</v>
      </c>
      <c r="E1857" s="76">
        <v>6.8893999999999993</v>
      </c>
      <c r="F1857" s="22">
        <v>0</v>
      </c>
      <c r="G1857" s="90">
        <v>0</v>
      </c>
      <c r="H1857" s="22">
        <v>0</v>
      </c>
      <c r="I1857" s="81"/>
      <c r="J1857" s="200">
        <v>112.60442</v>
      </c>
    </row>
    <row r="1858" spans="1:10" s="23" customFormat="1" ht="18" customHeight="1" x14ac:dyDescent="0.25">
      <c r="A1858" s="74" t="s">
        <v>3921</v>
      </c>
      <c r="B1858" s="66" t="s">
        <v>62</v>
      </c>
      <c r="C1858" s="79">
        <f t="shared" si="109"/>
        <v>248.63518999999997</v>
      </c>
      <c r="D1858" s="79">
        <f>E1858</f>
        <v>8.3317000000000014</v>
      </c>
      <c r="E1858" s="76">
        <v>8.3317000000000014</v>
      </c>
      <c r="F1858" s="22">
        <v>0</v>
      </c>
      <c r="G1858" s="90">
        <v>0</v>
      </c>
      <c r="H1858" s="22">
        <v>0</v>
      </c>
      <c r="I1858" s="81"/>
      <c r="J1858" s="200">
        <v>256.96688999999998</v>
      </c>
    </row>
    <row r="1859" spans="1:10" s="23" customFormat="1" ht="18" customHeight="1" x14ac:dyDescent="0.25">
      <c r="A1859" s="74" t="s">
        <v>3922</v>
      </c>
      <c r="B1859" s="66" t="s">
        <v>62</v>
      </c>
      <c r="C1859" s="79">
        <f t="shared" si="109"/>
        <v>92.893180000000001</v>
      </c>
      <c r="D1859" s="79">
        <f>E1859</f>
        <v>6.1756499999999992</v>
      </c>
      <c r="E1859" s="76">
        <v>6.1756499999999992</v>
      </c>
      <c r="F1859" s="22">
        <v>0</v>
      </c>
      <c r="G1859" s="90">
        <v>0</v>
      </c>
      <c r="H1859" s="22">
        <v>0</v>
      </c>
      <c r="I1859" s="81"/>
      <c r="J1859" s="200">
        <v>99.068830000000005</v>
      </c>
    </row>
    <row r="1860" spans="1:10" s="23" customFormat="1" ht="18" customHeight="1" x14ac:dyDescent="0.25">
      <c r="A1860" s="74" t="s">
        <v>1739</v>
      </c>
      <c r="B1860" s="66" t="s">
        <v>62</v>
      </c>
      <c r="C1860" s="79">
        <f t="shared" si="109"/>
        <v>200.89974000000001</v>
      </c>
      <c r="D1860" s="79">
        <f>E1860</f>
        <v>5.9458000000000002</v>
      </c>
      <c r="E1860" s="76">
        <v>5.9458000000000002</v>
      </c>
      <c r="F1860" s="22">
        <v>0</v>
      </c>
      <c r="G1860" s="90">
        <v>0</v>
      </c>
      <c r="H1860" s="22">
        <v>0</v>
      </c>
      <c r="I1860" s="81"/>
      <c r="J1860" s="200">
        <v>206.84554</v>
      </c>
    </row>
    <row r="1861" spans="1:10" s="23" customFormat="1" ht="18" customHeight="1" x14ac:dyDescent="0.25">
      <c r="A1861" s="74" t="s">
        <v>1740</v>
      </c>
      <c r="B1861" s="66" t="s">
        <v>62</v>
      </c>
      <c r="C1861" s="79">
        <f t="shared" si="109"/>
        <v>169.04419999999999</v>
      </c>
      <c r="D1861" s="80">
        <v>0</v>
      </c>
      <c r="E1861" s="76">
        <v>11.736450000000001</v>
      </c>
      <c r="F1861" s="22">
        <v>0</v>
      </c>
      <c r="G1861" s="90">
        <v>0</v>
      </c>
      <c r="H1861" s="22">
        <v>0</v>
      </c>
      <c r="I1861" s="81"/>
      <c r="J1861" s="200">
        <v>180.78064999999998</v>
      </c>
    </row>
    <row r="1862" spans="1:10" s="23" customFormat="1" ht="18" customHeight="1" x14ac:dyDescent="0.25">
      <c r="A1862" s="74" t="s">
        <v>1741</v>
      </c>
      <c r="B1862" s="66" t="s">
        <v>62</v>
      </c>
      <c r="C1862" s="79">
        <f t="shared" si="109"/>
        <v>199.0549</v>
      </c>
      <c r="D1862" s="80">
        <v>0</v>
      </c>
      <c r="E1862" s="76">
        <v>12.425750000000001</v>
      </c>
      <c r="F1862" s="22">
        <v>0</v>
      </c>
      <c r="G1862" s="90">
        <v>0</v>
      </c>
      <c r="H1862" s="22">
        <v>0</v>
      </c>
      <c r="I1862" s="81"/>
      <c r="J1862" s="200">
        <v>211.48065</v>
      </c>
    </row>
    <row r="1863" spans="1:10" s="23" customFormat="1" ht="18" customHeight="1" x14ac:dyDescent="0.25">
      <c r="A1863" s="74" t="s">
        <v>1742</v>
      </c>
      <c r="B1863" s="66" t="s">
        <v>62</v>
      </c>
      <c r="C1863" s="79">
        <f t="shared" si="109"/>
        <v>49.924199999999999</v>
      </c>
      <c r="D1863" s="80">
        <v>0</v>
      </c>
      <c r="E1863" s="76">
        <v>0</v>
      </c>
      <c r="F1863" s="22">
        <v>0</v>
      </c>
      <c r="G1863" s="90">
        <v>0</v>
      </c>
      <c r="H1863" s="22">
        <v>0</v>
      </c>
      <c r="I1863" s="81"/>
      <c r="J1863" s="200">
        <v>49.924199999999999</v>
      </c>
    </row>
    <row r="1864" spans="1:10" s="23" customFormat="1" ht="18" customHeight="1" x14ac:dyDescent="0.25">
      <c r="A1864" s="74" t="s">
        <v>1743</v>
      </c>
      <c r="B1864" s="66" t="s">
        <v>62</v>
      </c>
      <c r="C1864" s="79">
        <f t="shared" si="109"/>
        <v>196.39957999999999</v>
      </c>
      <c r="D1864" s="79">
        <f>E1864</f>
        <v>11.726299999999998</v>
      </c>
      <c r="E1864" s="76">
        <v>11.726299999999998</v>
      </c>
      <c r="F1864" s="22">
        <v>0</v>
      </c>
      <c r="G1864" s="90">
        <v>0</v>
      </c>
      <c r="H1864" s="22">
        <v>0</v>
      </c>
      <c r="I1864" s="81"/>
      <c r="J1864" s="200">
        <v>208.12588</v>
      </c>
    </row>
    <row r="1865" spans="1:10" s="23" customFormat="1" ht="18" customHeight="1" x14ac:dyDescent="0.25">
      <c r="A1865" s="74" t="s">
        <v>1744</v>
      </c>
      <c r="B1865" s="66" t="s">
        <v>62</v>
      </c>
      <c r="C1865" s="79">
        <f t="shared" si="109"/>
        <v>141.65589999999997</v>
      </c>
      <c r="D1865" s="79">
        <f>E1865</f>
        <v>3.1629</v>
      </c>
      <c r="E1865" s="76">
        <v>3.1629</v>
      </c>
      <c r="F1865" s="22">
        <v>0</v>
      </c>
      <c r="G1865" s="90">
        <v>0</v>
      </c>
      <c r="H1865" s="22">
        <v>0</v>
      </c>
      <c r="I1865" s="81"/>
      <c r="J1865" s="200">
        <v>144.81879999999998</v>
      </c>
    </row>
    <row r="1866" spans="1:10" s="23" customFormat="1" ht="18" customHeight="1" x14ac:dyDescent="0.25">
      <c r="A1866" s="74" t="s">
        <v>1745</v>
      </c>
      <c r="B1866" s="66" t="s">
        <v>62</v>
      </c>
      <c r="C1866" s="79">
        <f t="shared" si="109"/>
        <v>286.09176000000002</v>
      </c>
      <c r="D1866" s="79">
        <f>E1866</f>
        <v>32.566699999999997</v>
      </c>
      <c r="E1866" s="76">
        <v>32.566699999999997</v>
      </c>
      <c r="F1866" s="22">
        <v>0</v>
      </c>
      <c r="G1866" s="90">
        <v>0</v>
      </c>
      <c r="H1866" s="22">
        <v>0</v>
      </c>
      <c r="I1866" s="81"/>
      <c r="J1866" s="200">
        <v>318.65846000000005</v>
      </c>
    </row>
    <row r="1867" spans="1:10" s="23" customFormat="1" ht="18" customHeight="1" x14ac:dyDescent="0.25">
      <c r="A1867" s="74" t="s">
        <v>1746</v>
      </c>
      <c r="B1867" s="66" t="s">
        <v>62</v>
      </c>
      <c r="C1867" s="79">
        <f t="shared" si="109"/>
        <v>1022.31715</v>
      </c>
      <c r="D1867" s="80">
        <v>0</v>
      </c>
      <c r="E1867" s="76">
        <v>60.841440000000006</v>
      </c>
      <c r="F1867" s="22">
        <v>0</v>
      </c>
      <c r="G1867" s="90">
        <v>0</v>
      </c>
      <c r="H1867" s="22">
        <v>0</v>
      </c>
      <c r="I1867" s="81"/>
      <c r="J1867" s="200">
        <v>1083.15859</v>
      </c>
    </row>
    <row r="1868" spans="1:10" s="23" customFormat="1" ht="18" customHeight="1" x14ac:dyDescent="0.25">
      <c r="A1868" s="74" t="s">
        <v>1747</v>
      </c>
      <c r="B1868" s="66" t="s">
        <v>62</v>
      </c>
      <c r="C1868" s="79">
        <f t="shared" si="109"/>
        <v>1326.0351800000001</v>
      </c>
      <c r="D1868" s="79">
        <f t="shared" ref="D1868:D1899" si="111">E1868</f>
        <v>61.772589999999994</v>
      </c>
      <c r="E1868" s="76">
        <v>61.772589999999994</v>
      </c>
      <c r="F1868" s="22">
        <v>0</v>
      </c>
      <c r="G1868" s="90">
        <v>0</v>
      </c>
      <c r="H1868" s="22">
        <v>0</v>
      </c>
      <c r="I1868" s="81"/>
      <c r="J1868" s="200">
        <v>1387.8077700000001</v>
      </c>
    </row>
    <row r="1869" spans="1:10" s="23" customFormat="1" ht="18" customHeight="1" x14ac:dyDescent="0.25">
      <c r="A1869" s="74" t="s">
        <v>1748</v>
      </c>
      <c r="B1869" s="66" t="s">
        <v>62</v>
      </c>
      <c r="C1869" s="79">
        <f t="shared" si="109"/>
        <v>85.483400000000003</v>
      </c>
      <c r="D1869" s="79">
        <f t="shared" si="111"/>
        <v>2.6078000000000001</v>
      </c>
      <c r="E1869" s="76">
        <v>2.6078000000000001</v>
      </c>
      <c r="F1869" s="22">
        <v>0</v>
      </c>
      <c r="G1869" s="90">
        <v>0</v>
      </c>
      <c r="H1869" s="22">
        <v>0</v>
      </c>
      <c r="I1869" s="81"/>
      <c r="J1869" s="200">
        <v>88.091200000000001</v>
      </c>
    </row>
    <row r="1870" spans="1:10" s="23" customFormat="1" ht="18" customHeight="1" x14ac:dyDescent="0.25">
      <c r="A1870" s="74" t="s">
        <v>3924</v>
      </c>
      <c r="B1870" s="66" t="s">
        <v>62</v>
      </c>
      <c r="C1870" s="79">
        <f t="shared" si="109"/>
        <v>932.71325999999999</v>
      </c>
      <c r="D1870" s="79">
        <f t="shared" si="111"/>
        <v>39.801949999999998</v>
      </c>
      <c r="E1870" s="76">
        <v>39.801949999999998</v>
      </c>
      <c r="F1870" s="22">
        <v>0</v>
      </c>
      <c r="G1870" s="90">
        <v>0</v>
      </c>
      <c r="H1870" s="22">
        <v>0</v>
      </c>
      <c r="I1870" s="81">
        <v>605.58000000000004</v>
      </c>
      <c r="J1870" s="200">
        <v>366.93520999999998</v>
      </c>
    </row>
    <row r="1871" spans="1:10" s="23" customFormat="1" ht="18" customHeight="1" x14ac:dyDescent="0.25">
      <c r="A1871" s="74" t="s">
        <v>1749</v>
      </c>
      <c r="B1871" s="66" t="s">
        <v>62</v>
      </c>
      <c r="C1871" s="79">
        <f t="shared" si="109"/>
        <v>1461.8473899999999</v>
      </c>
      <c r="D1871" s="79">
        <f t="shared" si="111"/>
        <v>69.037429999999986</v>
      </c>
      <c r="E1871" s="76">
        <v>69.037429999999986</v>
      </c>
      <c r="F1871" s="22">
        <v>0</v>
      </c>
      <c r="G1871" s="90">
        <v>0</v>
      </c>
      <c r="H1871" s="22">
        <v>0</v>
      </c>
      <c r="I1871" s="81"/>
      <c r="J1871" s="200">
        <v>1530.88482</v>
      </c>
    </row>
    <row r="1872" spans="1:10" s="23" customFormat="1" ht="18" customHeight="1" x14ac:dyDescent="0.25">
      <c r="A1872" s="74" t="s">
        <v>1750</v>
      </c>
      <c r="B1872" s="66" t="s">
        <v>62</v>
      </c>
      <c r="C1872" s="79">
        <f t="shared" si="109"/>
        <v>459.82007999999996</v>
      </c>
      <c r="D1872" s="79">
        <f t="shared" si="111"/>
        <v>20.478900000000003</v>
      </c>
      <c r="E1872" s="76">
        <v>20.478900000000003</v>
      </c>
      <c r="F1872" s="22">
        <v>0</v>
      </c>
      <c r="G1872" s="90">
        <v>0</v>
      </c>
      <c r="H1872" s="22">
        <v>0</v>
      </c>
      <c r="I1872" s="81"/>
      <c r="J1872" s="200">
        <v>480.29897999999997</v>
      </c>
    </row>
    <row r="1873" spans="1:10" s="23" customFormat="1" ht="18" customHeight="1" x14ac:dyDescent="0.25">
      <c r="A1873" s="74" t="s">
        <v>1751</v>
      </c>
      <c r="B1873" s="66" t="s">
        <v>62</v>
      </c>
      <c r="C1873" s="79">
        <f t="shared" si="109"/>
        <v>302.93594999999999</v>
      </c>
      <c r="D1873" s="79">
        <f t="shared" si="111"/>
        <v>11.57925</v>
      </c>
      <c r="E1873" s="76">
        <v>11.57925</v>
      </c>
      <c r="F1873" s="22">
        <v>0</v>
      </c>
      <c r="G1873" s="90">
        <v>0</v>
      </c>
      <c r="H1873" s="22">
        <v>0</v>
      </c>
      <c r="I1873" s="81"/>
      <c r="J1873" s="200">
        <v>314.51519999999999</v>
      </c>
    </row>
    <row r="1874" spans="1:10" s="23" customFormat="1" ht="18" customHeight="1" x14ac:dyDescent="0.25">
      <c r="A1874" s="74" t="s">
        <v>3925</v>
      </c>
      <c r="B1874" s="66" t="s">
        <v>62</v>
      </c>
      <c r="C1874" s="79">
        <f t="shared" si="109"/>
        <v>339.77280000000002</v>
      </c>
      <c r="D1874" s="79">
        <f t="shared" si="111"/>
        <v>13.2392</v>
      </c>
      <c r="E1874" s="76">
        <v>13.2392</v>
      </c>
      <c r="F1874" s="22">
        <v>0</v>
      </c>
      <c r="G1874" s="90">
        <v>0</v>
      </c>
      <c r="H1874" s="22">
        <v>0</v>
      </c>
      <c r="I1874" s="81"/>
      <c r="J1874" s="200">
        <v>353.012</v>
      </c>
    </row>
    <row r="1875" spans="1:10" s="23" customFormat="1" ht="18" customHeight="1" x14ac:dyDescent="0.25">
      <c r="A1875" s="74" t="s">
        <v>1752</v>
      </c>
      <c r="B1875" s="66" t="s">
        <v>62</v>
      </c>
      <c r="C1875" s="79">
        <f t="shared" si="109"/>
        <v>283.81414999999998</v>
      </c>
      <c r="D1875" s="79">
        <f t="shared" si="111"/>
        <v>15.811200000000001</v>
      </c>
      <c r="E1875" s="76">
        <v>15.811200000000001</v>
      </c>
      <c r="F1875" s="22">
        <v>0</v>
      </c>
      <c r="G1875" s="90">
        <v>0</v>
      </c>
      <c r="H1875" s="22">
        <v>0</v>
      </c>
      <c r="I1875" s="81"/>
      <c r="J1875" s="200">
        <v>299.62534999999997</v>
      </c>
    </row>
    <row r="1876" spans="1:10" s="23" customFormat="1" ht="18" customHeight="1" x14ac:dyDescent="0.25">
      <c r="A1876" s="74" t="s">
        <v>3926</v>
      </c>
      <c r="B1876" s="66" t="s">
        <v>62</v>
      </c>
      <c r="C1876" s="79">
        <f t="shared" si="109"/>
        <v>378.548</v>
      </c>
      <c r="D1876" s="79">
        <f t="shared" si="111"/>
        <v>14.43965</v>
      </c>
      <c r="E1876" s="76">
        <v>14.43965</v>
      </c>
      <c r="F1876" s="22">
        <v>0</v>
      </c>
      <c r="G1876" s="90">
        <v>0</v>
      </c>
      <c r="H1876" s="22">
        <v>0</v>
      </c>
      <c r="I1876" s="81"/>
      <c r="J1876" s="200">
        <v>392.98764999999997</v>
      </c>
    </row>
    <row r="1877" spans="1:10" s="23" customFormat="1" ht="18" customHeight="1" x14ac:dyDescent="0.25">
      <c r="A1877" s="74" t="s">
        <v>1753</v>
      </c>
      <c r="B1877" s="66" t="s">
        <v>62</v>
      </c>
      <c r="C1877" s="79">
        <f t="shared" si="109"/>
        <v>914.13435000000004</v>
      </c>
      <c r="D1877" s="79">
        <f t="shared" si="111"/>
        <v>60.339889999999997</v>
      </c>
      <c r="E1877" s="76">
        <v>60.339889999999997</v>
      </c>
      <c r="F1877" s="22">
        <v>0</v>
      </c>
      <c r="G1877" s="90">
        <v>0</v>
      </c>
      <c r="H1877" s="22">
        <v>0</v>
      </c>
      <c r="I1877" s="81"/>
      <c r="J1877" s="200">
        <v>974.47424000000001</v>
      </c>
    </row>
    <row r="1878" spans="1:10" s="23" customFormat="1" ht="18" customHeight="1" x14ac:dyDescent="0.25">
      <c r="A1878" s="74" t="s">
        <v>1754</v>
      </c>
      <c r="B1878" s="66" t="s">
        <v>62</v>
      </c>
      <c r="C1878" s="79">
        <f t="shared" si="109"/>
        <v>758.88366999999994</v>
      </c>
      <c r="D1878" s="79">
        <f t="shared" si="111"/>
        <v>34.443660000000001</v>
      </c>
      <c r="E1878" s="76">
        <v>34.443660000000001</v>
      </c>
      <c r="F1878" s="22">
        <v>0</v>
      </c>
      <c r="G1878" s="90">
        <v>0</v>
      </c>
      <c r="H1878" s="22">
        <v>0</v>
      </c>
      <c r="I1878" s="81"/>
      <c r="J1878" s="200">
        <v>793.32732999999996</v>
      </c>
    </row>
    <row r="1879" spans="1:10" s="23" customFormat="1" ht="18" customHeight="1" x14ac:dyDescent="0.25">
      <c r="A1879" s="74" t="s">
        <v>3927</v>
      </c>
      <c r="B1879" s="66" t="s">
        <v>62</v>
      </c>
      <c r="C1879" s="79">
        <f t="shared" si="109"/>
        <v>931.79260999999997</v>
      </c>
      <c r="D1879" s="79">
        <f t="shared" si="111"/>
        <v>33.497050000000002</v>
      </c>
      <c r="E1879" s="76">
        <v>33.497050000000002</v>
      </c>
      <c r="F1879" s="22">
        <v>0</v>
      </c>
      <c r="G1879" s="90">
        <v>0</v>
      </c>
      <c r="H1879" s="22">
        <v>0</v>
      </c>
      <c r="I1879" s="81">
        <v>897.33</v>
      </c>
      <c r="J1879" s="200">
        <v>67.95966</v>
      </c>
    </row>
    <row r="1880" spans="1:10" s="23" customFormat="1" ht="18" customHeight="1" x14ac:dyDescent="0.25">
      <c r="A1880" s="74" t="s">
        <v>1755</v>
      </c>
      <c r="B1880" s="66" t="s">
        <v>62</v>
      </c>
      <c r="C1880" s="79">
        <f t="shared" si="109"/>
        <v>116.3914</v>
      </c>
      <c r="D1880" s="79">
        <f t="shared" si="111"/>
        <v>6.3602499999999997</v>
      </c>
      <c r="E1880" s="76">
        <v>6.3602499999999997</v>
      </c>
      <c r="F1880" s="22">
        <v>0</v>
      </c>
      <c r="G1880" s="90">
        <v>0</v>
      </c>
      <c r="H1880" s="22">
        <v>0</v>
      </c>
      <c r="I1880" s="81"/>
      <c r="J1880" s="200">
        <v>122.75165</v>
      </c>
    </row>
    <row r="1881" spans="1:10" s="23" customFormat="1" ht="18" customHeight="1" x14ac:dyDescent="0.25">
      <c r="A1881" s="74" t="s">
        <v>1756</v>
      </c>
      <c r="B1881" s="66" t="s">
        <v>62</v>
      </c>
      <c r="C1881" s="79">
        <f t="shared" si="109"/>
        <v>523.37420000000009</v>
      </c>
      <c r="D1881" s="79">
        <f t="shared" si="111"/>
        <v>25.349799999999998</v>
      </c>
      <c r="E1881" s="76">
        <v>25.349799999999998</v>
      </c>
      <c r="F1881" s="22">
        <v>0</v>
      </c>
      <c r="G1881" s="90">
        <v>0</v>
      </c>
      <c r="H1881" s="22">
        <v>0</v>
      </c>
      <c r="I1881" s="81"/>
      <c r="J1881" s="200">
        <v>548.72400000000005</v>
      </c>
    </row>
    <row r="1882" spans="1:10" s="23" customFormat="1" ht="18" customHeight="1" x14ac:dyDescent="0.25">
      <c r="A1882" s="74" t="s">
        <v>1757</v>
      </c>
      <c r="B1882" s="66" t="s">
        <v>62</v>
      </c>
      <c r="C1882" s="79">
        <f t="shared" si="109"/>
        <v>1029.6426199999999</v>
      </c>
      <c r="D1882" s="79">
        <f t="shared" si="111"/>
        <v>81.726100000000002</v>
      </c>
      <c r="E1882" s="76">
        <v>81.726100000000002</v>
      </c>
      <c r="F1882" s="22">
        <v>0</v>
      </c>
      <c r="G1882" s="90">
        <v>0</v>
      </c>
      <c r="H1882" s="22">
        <v>0</v>
      </c>
      <c r="I1882" s="81">
        <f>209.56+396.49</f>
        <v>606.04999999999995</v>
      </c>
      <c r="J1882" s="200">
        <f>1111.36872-I1882</f>
        <v>505.31871999999998</v>
      </c>
    </row>
    <row r="1883" spans="1:10" s="23" customFormat="1" ht="18" customHeight="1" x14ac:dyDescent="0.25">
      <c r="A1883" s="74" t="s">
        <v>3928</v>
      </c>
      <c r="B1883" s="66" t="s">
        <v>62</v>
      </c>
      <c r="C1883" s="79">
        <f t="shared" si="109"/>
        <v>1735.6498099999999</v>
      </c>
      <c r="D1883" s="79">
        <f t="shared" si="111"/>
        <v>67.887230000000002</v>
      </c>
      <c r="E1883" s="76">
        <v>67.887230000000002</v>
      </c>
      <c r="F1883" s="22">
        <v>0</v>
      </c>
      <c r="G1883" s="90">
        <v>0</v>
      </c>
      <c r="H1883" s="22">
        <v>0</v>
      </c>
      <c r="I1883" s="81"/>
      <c r="J1883" s="200">
        <v>1803.5370399999999</v>
      </c>
    </row>
    <row r="1884" spans="1:10" s="23" customFormat="1" ht="18" customHeight="1" x14ac:dyDescent="0.25">
      <c r="A1884" s="74" t="s">
        <v>1758</v>
      </c>
      <c r="B1884" s="66" t="s">
        <v>62</v>
      </c>
      <c r="C1884" s="79">
        <f t="shared" si="109"/>
        <v>115.67939999999999</v>
      </c>
      <c r="D1884" s="79">
        <f t="shared" si="111"/>
        <v>4.3484999999999996</v>
      </c>
      <c r="E1884" s="76">
        <v>4.3484999999999996</v>
      </c>
      <c r="F1884" s="22">
        <v>0</v>
      </c>
      <c r="G1884" s="90">
        <v>0</v>
      </c>
      <c r="H1884" s="22">
        <v>0</v>
      </c>
      <c r="I1884" s="81"/>
      <c r="J1884" s="200">
        <v>120.02789999999999</v>
      </c>
    </row>
    <row r="1885" spans="1:10" s="23" customFormat="1" ht="18" customHeight="1" x14ac:dyDescent="0.25">
      <c r="A1885" s="74" t="s">
        <v>1759</v>
      </c>
      <c r="B1885" s="66" t="s">
        <v>62</v>
      </c>
      <c r="C1885" s="79">
        <f t="shared" si="109"/>
        <v>88.156890000000004</v>
      </c>
      <c r="D1885" s="79">
        <f t="shared" si="111"/>
        <v>4.6849999999999996</v>
      </c>
      <c r="E1885" s="76">
        <v>4.6849999999999996</v>
      </c>
      <c r="F1885" s="22">
        <v>0</v>
      </c>
      <c r="G1885" s="90">
        <v>0</v>
      </c>
      <c r="H1885" s="22">
        <v>0</v>
      </c>
      <c r="I1885" s="81"/>
      <c r="J1885" s="200">
        <v>92.841890000000006</v>
      </c>
    </row>
    <row r="1886" spans="1:10" s="23" customFormat="1" ht="18" customHeight="1" x14ac:dyDescent="0.25">
      <c r="A1886" s="74" t="s">
        <v>1760</v>
      </c>
      <c r="B1886" s="66" t="s">
        <v>62</v>
      </c>
      <c r="C1886" s="79">
        <f t="shared" si="109"/>
        <v>118.11110000000001</v>
      </c>
      <c r="D1886" s="79">
        <f t="shared" si="111"/>
        <v>4.7014499999999995</v>
      </c>
      <c r="E1886" s="76">
        <v>4.7014499999999995</v>
      </c>
      <c r="F1886" s="22">
        <v>0</v>
      </c>
      <c r="G1886" s="90">
        <v>0</v>
      </c>
      <c r="H1886" s="22">
        <v>0</v>
      </c>
      <c r="I1886" s="81"/>
      <c r="J1886" s="200">
        <v>122.81255</v>
      </c>
    </row>
    <row r="1887" spans="1:10" s="23" customFormat="1" ht="18" customHeight="1" x14ac:dyDescent="0.25">
      <c r="A1887" s="74" t="s">
        <v>1761</v>
      </c>
      <c r="B1887" s="66" t="s">
        <v>62</v>
      </c>
      <c r="C1887" s="79">
        <f t="shared" si="109"/>
        <v>3271.1115399999999</v>
      </c>
      <c r="D1887" s="79">
        <f t="shared" si="111"/>
        <v>239.27246</v>
      </c>
      <c r="E1887" s="76">
        <v>239.27246</v>
      </c>
      <c r="F1887" s="22">
        <v>0</v>
      </c>
      <c r="G1887" s="90">
        <v>0</v>
      </c>
      <c r="H1887" s="22">
        <v>0</v>
      </c>
      <c r="I1887" s="81"/>
      <c r="J1887" s="200">
        <v>3510.384</v>
      </c>
    </row>
    <row r="1888" spans="1:10" s="23" customFormat="1" ht="18" customHeight="1" x14ac:dyDescent="0.25">
      <c r="A1888" s="74" t="s">
        <v>1692</v>
      </c>
      <c r="B1888" s="66" t="s">
        <v>62</v>
      </c>
      <c r="C1888" s="79">
        <f t="shared" si="109"/>
        <v>3355.14894</v>
      </c>
      <c r="D1888" s="79">
        <f t="shared" si="111"/>
        <v>217.56635</v>
      </c>
      <c r="E1888" s="76">
        <v>217.56635</v>
      </c>
      <c r="F1888" s="22">
        <v>0</v>
      </c>
      <c r="G1888" s="90">
        <v>0</v>
      </c>
      <c r="H1888" s="22">
        <v>0</v>
      </c>
      <c r="I1888" s="81"/>
      <c r="J1888" s="200">
        <v>3572.7152900000001</v>
      </c>
    </row>
    <row r="1889" spans="1:11" s="23" customFormat="1" ht="18" customHeight="1" x14ac:dyDescent="0.25">
      <c r="A1889" s="74" t="s">
        <v>1762</v>
      </c>
      <c r="B1889" s="66" t="s">
        <v>62</v>
      </c>
      <c r="C1889" s="79">
        <f t="shared" si="109"/>
        <v>1566.57374</v>
      </c>
      <c r="D1889" s="79">
        <f t="shared" si="111"/>
        <v>125.27164999999999</v>
      </c>
      <c r="E1889" s="76">
        <v>125.27164999999999</v>
      </c>
      <c r="F1889" s="22">
        <v>0</v>
      </c>
      <c r="G1889" s="90">
        <v>0</v>
      </c>
      <c r="H1889" s="22">
        <v>0</v>
      </c>
      <c r="I1889" s="81"/>
      <c r="J1889" s="200">
        <v>1691.84539</v>
      </c>
    </row>
    <row r="1890" spans="1:11" s="23" customFormat="1" ht="18" customHeight="1" x14ac:dyDescent="0.25">
      <c r="A1890" s="74" t="s">
        <v>831</v>
      </c>
      <c r="B1890" s="66" t="s">
        <v>62</v>
      </c>
      <c r="C1890" s="79">
        <f t="shared" si="109"/>
        <v>560.69778000000008</v>
      </c>
      <c r="D1890" s="79">
        <f t="shared" si="111"/>
        <v>67.23133</v>
      </c>
      <c r="E1890" s="76">
        <v>67.23133</v>
      </c>
      <c r="F1890" s="22">
        <v>0</v>
      </c>
      <c r="G1890" s="90">
        <v>0</v>
      </c>
      <c r="H1890" s="22">
        <v>0</v>
      </c>
      <c r="I1890" s="81"/>
      <c r="J1890" s="200">
        <v>627.92911000000004</v>
      </c>
    </row>
    <row r="1891" spans="1:11" s="23" customFormat="1" ht="18" customHeight="1" x14ac:dyDescent="0.25">
      <c r="A1891" s="74" t="s">
        <v>3929</v>
      </c>
      <c r="B1891" s="66" t="s">
        <v>62</v>
      </c>
      <c r="C1891" s="79">
        <f t="shared" si="109"/>
        <v>4467.8123000000005</v>
      </c>
      <c r="D1891" s="79">
        <f t="shared" si="111"/>
        <v>168.6464</v>
      </c>
      <c r="E1891" s="76">
        <v>168.6464</v>
      </c>
      <c r="F1891" s="22">
        <v>0</v>
      </c>
      <c r="G1891" s="90">
        <v>0</v>
      </c>
      <c r="H1891" s="22">
        <v>0</v>
      </c>
      <c r="I1891" s="81"/>
      <c r="J1891" s="200">
        <v>4636.4587000000001</v>
      </c>
    </row>
    <row r="1892" spans="1:11" s="23" customFormat="1" ht="18" customHeight="1" x14ac:dyDescent="0.25">
      <c r="A1892" s="74" t="s">
        <v>1763</v>
      </c>
      <c r="B1892" s="66" t="s">
        <v>62</v>
      </c>
      <c r="C1892" s="79">
        <f t="shared" si="109"/>
        <v>916.03852999999992</v>
      </c>
      <c r="D1892" s="79">
        <f t="shared" si="111"/>
        <v>64.194059999999993</v>
      </c>
      <c r="E1892" s="76">
        <v>64.194059999999993</v>
      </c>
      <c r="F1892" s="22">
        <v>0</v>
      </c>
      <c r="G1892" s="90">
        <v>0</v>
      </c>
      <c r="H1892" s="22">
        <v>0</v>
      </c>
      <c r="I1892" s="81"/>
      <c r="J1892" s="200">
        <v>980.23258999999996</v>
      </c>
    </row>
    <row r="1893" spans="1:11" s="23" customFormat="1" ht="18" customHeight="1" x14ac:dyDescent="0.25">
      <c r="A1893" s="74" t="s">
        <v>1764</v>
      </c>
      <c r="B1893" s="66" t="s">
        <v>62</v>
      </c>
      <c r="C1893" s="79">
        <f t="shared" si="109"/>
        <v>1222.8940700000001</v>
      </c>
      <c r="D1893" s="79">
        <f t="shared" si="111"/>
        <v>86.034520000000001</v>
      </c>
      <c r="E1893" s="76">
        <v>86.034520000000001</v>
      </c>
      <c r="F1893" s="22">
        <v>0</v>
      </c>
      <c r="G1893" s="90">
        <v>0</v>
      </c>
      <c r="H1893" s="22">
        <v>0</v>
      </c>
      <c r="I1893" s="81"/>
      <c r="J1893" s="200">
        <v>1308.92859</v>
      </c>
    </row>
    <row r="1894" spans="1:11" s="23" customFormat="1" ht="18" customHeight="1" x14ac:dyDescent="0.25">
      <c r="A1894" s="74" t="s">
        <v>1693</v>
      </c>
      <c r="B1894" s="66" t="s">
        <v>62</v>
      </c>
      <c r="C1894" s="79">
        <f t="shared" si="109"/>
        <v>606.43441000000007</v>
      </c>
      <c r="D1894" s="79">
        <f t="shared" si="111"/>
        <v>60.442999999999998</v>
      </c>
      <c r="E1894" s="76">
        <v>60.442999999999998</v>
      </c>
      <c r="F1894" s="22">
        <v>0</v>
      </c>
      <c r="G1894" s="90">
        <v>0</v>
      </c>
      <c r="H1894" s="22">
        <v>0</v>
      </c>
      <c r="I1894" s="81"/>
      <c r="J1894" s="200">
        <v>666.87741000000005</v>
      </c>
    </row>
    <row r="1895" spans="1:11" s="23" customFormat="1" ht="18" customHeight="1" x14ac:dyDescent="0.25">
      <c r="A1895" s="74" t="s">
        <v>1765</v>
      </c>
      <c r="B1895" s="66" t="s">
        <v>62</v>
      </c>
      <c r="C1895" s="79">
        <f t="shared" si="109"/>
        <v>759.70965999999999</v>
      </c>
      <c r="D1895" s="79">
        <f t="shared" si="111"/>
        <v>118.55160000000001</v>
      </c>
      <c r="E1895" s="76">
        <v>118.55160000000001</v>
      </c>
      <c r="F1895" s="22">
        <v>0</v>
      </c>
      <c r="G1895" s="90">
        <v>0</v>
      </c>
      <c r="H1895" s="22">
        <v>0</v>
      </c>
      <c r="I1895" s="81"/>
      <c r="J1895" s="200">
        <v>878.26125999999999</v>
      </c>
    </row>
    <row r="1896" spans="1:11" s="23" customFormat="1" ht="18" customHeight="1" x14ac:dyDescent="0.25">
      <c r="A1896" s="74" t="s">
        <v>1766</v>
      </c>
      <c r="B1896" s="66" t="s">
        <v>62</v>
      </c>
      <c r="C1896" s="79">
        <f t="shared" si="109"/>
        <v>369.73506999999995</v>
      </c>
      <c r="D1896" s="79">
        <f t="shared" si="111"/>
        <v>28.619</v>
      </c>
      <c r="E1896" s="76">
        <v>28.619</v>
      </c>
      <c r="F1896" s="22">
        <v>0</v>
      </c>
      <c r="G1896" s="90">
        <v>0</v>
      </c>
      <c r="H1896" s="22">
        <v>0</v>
      </c>
      <c r="I1896" s="81"/>
      <c r="J1896" s="200">
        <v>398.35406999999998</v>
      </c>
    </row>
    <row r="1897" spans="1:11" s="23" customFormat="1" ht="18" customHeight="1" x14ac:dyDescent="0.25">
      <c r="A1897" s="74" t="s">
        <v>1767</v>
      </c>
      <c r="B1897" s="66" t="s">
        <v>62</v>
      </c>
      <c r="C1897" s="79">
        <f t="shared" si="109"/>
        <v>1214.8554300000001</v>
      </c>
      <c r="D1897" s="79">
        <f t="shared" si="111"/>
        <v>65.083190000000002</v>
      </c>
      <c r="E1897" s="76">
        <v>65.083190000000002</v>
      </c>
      <c r="F1897" s="22">
        <v>0</v>
      </c>
      <c r="G1897" s="90">
        <v>0</v>
      </c>
      <c r="H1897" s="22">
        <v>0</v>
      </c>
      <c r="I1897" s="81"/>
      <c r="J1897" s="200">
        <v>1279.9386200000001</v>
      </c>
    </row>
    <row r="1898" spans="1:11" s="23" customFormat="1" ht="18" customHeight="1" x14ac:dyDescent="0.25">
      <c r="A1898" s="74" t="s">
        <v>1768</v>
      </c>
      <c r="B1898" s="66" t="s">
        <v>62</v>
      </c>
      <c r="C1898" s="79">
        <f t="shared" si="109"/>
        <v>1191.2865999999999</v>
      </c>
      <c r="D1898" s="79">
        <f t="shared" si="111"/>
        <v>84.392649999999989</v>
      </c>
      <c r="E1898" s="76">
        <v>84.392649999999989</v>
      </c>
      <c r="F1898" s="22">
        <v>0</v>
      </c>
      <c r="G1898" s="90">
        <v>0</v>
      </c>
      <c r="H1898" s="22">
        <v>0</v>
      </c>
      <c r="I1898" s="81"/>
      <c r="J1898" s="200">
        <v>1275.6792499999999</v>
      </c>
    </row>
    <row r="1899" spans="1:11" s="23" customFormat="1" ht="18" customHeight="1" x14ac:dyDescent="0.25">
      <c r="A1899" s="74" t="s">
        <v>1769</v>
      </c>
      <c r="B1899" s="66" t="s">
        <v>62</v>
      </c>
      <c r="C1899" s="79">
        <f t="shared" si="109"/>
        <v>758.29892000000007</v>
      </c>
      <c r="D1899" s="79">
        <f t="shared" si="111"/>
        <v>78.487499999999997</v>
      </c>
      <c r="E1899" s="76">
        <v>78.487499999999997</v>
      </c>
      <c r="F1899" s="22">
        <v>0</v>
      </c>
      <c r="G1899" s="90">
        <v>0</v>
      </c>
      <c r="H1899" s="22">
        <v>0</v>
      </c>
      <c r="I1899" s="81"/>
      <c r="J1899" s="200">
        <v>836.78642000000002</v>
      </c>
    </row>
    <row r="1900" spans="1:11" s="23" customFormat="1" ht="18" customHeight="1" x14ac:dyDescent="0.25">
      <c r="A1900" s="74" t="s">
        <v>1770</v>
      </c>
      <c r="B1900" s="66" t="s">
        <v>62</v>
      </c>
      <c r="C1900" s="79">
        <f t="shared" si="109"/>
        <v>1548.5394000000001</v>
      </c>
      <c r="D1900" s="79">
        <f t="shared" ref="D1900:D1917" si="112">E1900</f>
        <v>85.242649999999998</v>
      </c>
      <c r="E1900" s="76">
        <v>85.242649999999998</v>
      </c>
      <c r="F1900" s="22">
        <v>0</v>
      </c>
      <c r="G1900" s="90">
        <v>0</v>
      </c>
      <c r="H1900" s="22">
        <v>0</v>
      </c>
      <c r="I1900" s="81"/>
      <c r="J1900" s="78">
        <v>1633.78205</v>
      </c>
      <c r="K1900" s="196"/>
    </row>
    <row r="1901" spans="1:11" s="23" customFormat="1" ht="18" customHeight="1" x14ac:dyDescent="0.25">
      <c r="A1901" s="74" t="s">
        <v>1771</v>
      </c>
      <c r="B1901" s="66" t="s">
        <v>62</v>
      </c>
      <c r="C1901" s="79">
        <f t="shared" si="109"/>
        <v>1265.07196</v>
      </c>
      <c r="D1901" s="79">
        <f t="shared" si="112"/>
        <v>95.360759999999999</v>
      </c>
      <c r="E1901" s="76">
        <v>95.360759999999999</v>
      </c>
      <c r="F1901" s="22">
        <v>0</v>
      </c>
      <c r="G1901" s="90">
        <v>0</v>
      </c>
      <c r="H1901" s="22">
        <v>0</v>
      </c>
      <c r="I1901" s="81"/>
      <c r="J1901" s="78">
        <v>1360.43272</v>
      </c>
      <c r="K1901" s="196"/>
    </row>
    <row r="1902" spans="1:11" s="23" customFormat="1" ht="18" customHeight="1" x14ac:dyDescent="0.25">
      <c r="A1902" s="74" t="s">
        <v>1772</v>
      </c>
      <c r="B1902" s="66" t="s">
        <v>62</v>
      </c>
      <c r="C1902" s="79">
        <f t="shared" si="109"/>
        <v>4110.6467200000006</v>
      </c>
      <c r="D1902" s="79">
        <f t="shared" si="112"/>
        <v>309.75238999999999</v>
      </c>
      <c r="E1902" s="76">
        <v>309.75238999999999</v>
      </c>
      <c r="F1902" s="22">
        <v>0</v>
      </c>
      <c r="G1902" s="90">
        <v>0</v>
      </c>
      <c r="H1902" s="22">
        <v>0</v>
      </c>
      <c r="I1902" s="81"/>
      <c r="J1902" s="78">
        <v>4420.3991100000003</v>
      </c>
      <c r="K1902" s="196"/>
    </row>
    <row r="1903" spans="1:11" s="23" customFormat="1" ht="18" customHeight="1" x14ac:dyDescent="0.25">
      <c r="A1903" s="74" t="s">
        <v>832</v>
      </c>
      <c r="B1903" s="66" t="s">
        <v>62</v>
      </c>
      <c r="C1903" s="79">
        <f t="shared" si="109"/>
        <v>5352.6924899999995</v>
      </c>
      <c r="D1903" s="79">
        <f t="shared" si="112"/>
        <v>351.92328000000003</v>
      </c>
      <c r="E1903" s="76">
        <v>351.92328000000003</v>
      </c>
      <c r="F1903" s="22">
        <v>0</v>
      </c>
      <c r="G1903" s="90">
        <v>0</v>
      </c>
      <c r="H1903" s="22">
        <v>0</v>
      </c>
      <c r="I1903" s="81"/>
      <c r="J1903" s="78">
        <v>5704.6157699999994</v>
      </c>
      <c r="K1903" s="196"/>
    </row>
    <row r="1904" spans="1:11" s="23" customFormat="1" ht="18" customHeight="1" x14ac:dyDescent="0.25">
      <c r="A1904" s="74" t="s">
        <v>1694</v>
      </c>
      <c r="B1904" s="66" t="s">
        <v>62</v>
      </c>
      <c r="C1904" s="79">
        <f t="shared" si="109"/>
        <v>1088.2590400000001</v>
      </c>
      <c r="D1904" s="79">
        <f t="shared" si="112"/>
        <v>57.047550000000001</v>
      </c>
      <c r="E1904" s="76">
        <v>57.047550000000001</v>
      </c>
      <c r="F1904" s="22">
        <v>0</v>
      </c>
      <c r="G1904" s="90">
        <v>0</v>
      </c>
      <c r="H1904" s="22">
        <v>0</v>
      </c>
      <c r="I1904" s="81"/>
      <c r="J1904" s="78">
        <v>1145.3065900000001</v>
      </c>
      <c r="K1904" s="196"/>
    </row>
    <row r="1905" spans="1:11" s="23" customFormat="1" ht="18" customHeight="1" x14ac:dyDescent="0.25">
      <c r="A1905" s="74" t="s">
        <v>1773</v>
      </c>
      <c r="B1905" s="66" t="s">
        <v>62</v>
      </c>
      <c r="C1905" s="79">
        <f t="shared" si="109"/>
        <v>902.11478999999986</v>
      </c>
      <c r="D1905" s="79">
        <f t="shared" si="112"/>
        <v>57.066800000000001</v>
      </c>
      <c r="E1905" s="76">
        <v>57.066800000000001</v>
      </c>
      <c r="F1905" s="22">
        <v>0</v>
      </c>
      <c r="G1905" s="90">
        <v>0</v>
      </c>
      <c r="H1905" s="22">
        <v>0</v>
      </c>
      <c r="I1905" s="81"/>
      <c r="J1905" s="78">
        <v>959.18158999999991</v>
      </c>
      <c r="K1905" s="196"/>
    </row>
    <row r="1906" spans="1:11" s="23" customFormat="1" ht="18" customHeight="1" x14ac:dyDescent="0.25">
      <c r="A1906" s="74" t="s">
        <v>1695</v>
      </c>
      <c r="B1906" s="66" t="s">
        <v>62</v>
      </c>
      <c r="C1906" s="79">
        <f t="shared" si="109"/>
        <v>765.11018999999999</v>
      </c>
      <c r="D1906" s="79">
        <f t="shared" si="112"/>
        <v>47.309559999999998</v>
      </c>
      <c r="E1906" s="76">
        <v>47.309559999999998</v>
      </c>
      <c r="F1906" s="22">
        <v>0</v>
      </c>
      <c r="G1906" s="90">
        <v>0</v>
      </c>
      <c r="H1906" s="22">
        <v>0</v>
      </c>
      <c r="I1906" s="81"/>
      <c r="J1906" s="200">
        <v>812.41975000000002</v>
      </c>
    </row>
    <row r="1907" spans="1:11" s="23" customFormat="1" ht="18" customHeight="1" x14ac:dyDescent="0.25">
      <c r="A1907" s="74" t="s">
        <v>214</v>
      </c>
      <c r="B1907" s="66" t="s">
        <v>62</v>
      </c>
      <c r="C1907" s="79">
        <f t="shared" si="109"/>
        <v>122.88695</v>
      </c>
      <c r="D1907" s="79">
        <f t="shared" si="112"/>
        <v>7.8930500000000006</v>
      </c>
      <c r="E1907" s="76">
        <v>7.8930500000000006</v>
      </c>
      <c r="F1907" s="22">
        <v>0</v>
      </c>
      <c r="G1907" s="90">
        <v>0</v>
      </c>
      <c r="H1907" s="22">
        <v>0</v>
      </c>
      <c r="I1907" s="81"/>
      <c r="J1907" s="200">
        <v>130.78</v>
      </c>
    </row>
    <row r="1908" spans="1:11" s="23" customFormat="1" ht="18" customHeight="1" x14ac:dyDescent="0.25">
      <c r="A1908" s="74" t="s">
        <v>3930</v>
      </c>
      <c r="B1908" s="66" t="s">
        <v>62</v>
      </c>
      <c r="C1908" s="79">
        <f t="shared" si="109"/>
        <v>1841.0246299999999</v>
      </c>
      <c r="D1908" s="79">
        <f t="shared" si="112"/>
        <v>99.841460000000012</v>
      </c>
      <c r="E1908" s="76">
        <v>99.841460000000012</v>
      </c>
      <c r="F1908" s="22">
        <v>0</v>
      </c>
      <c r="G1908" s="90">
        <v>0</v>
      </c>
      <c r="H1908" s="22">
        <v>0</v>
      </c>
      <c r="I1908" s="81"/>
      <c r="J1908" s="200">
        <v>1940.86609</v>
      </c>
    </row>
    <row r="1909" spans="1:11" s="23" customFormat="1" ht="18" customHeight="1" x14ac:dyDescent="0.25">
      <c r="A1909" s="74" t="s">
        <v>1774</v>
      </c>
      <c r="B1909" s="66" t="s">
        <v>62</v>
      </c>
      <c r="C1909" s="79">
        <f t="shared" si="109"/>
        <v>1225.6089099999999</v>
      </c>
      <c r="D1909" s="79">
        <f t="shared" si="112"/>
        <v>66.228289999999987</v>
      </c>
      <c r="E1909" s="76">
        <v>66.228289999999987</v>
      </c>
      <c r="F1909" s="22">
        <v>0</v>
      </c>
      <c r="G1909" s="90">
        <v>0</v>
      </c>
      <c r="H1909" s="22">
        <v>0</v>
      </c>
      <c r="I1909" s="81"/>
      <c r="J1909" s="200">
        <v>1291.8371999999999</v>
      </c>
    </row>
    <row r="1910" spans="1:11" s="23" customFormat="1" ht="18" customHeight="1" x14ac:dyDescent="0.25">
      <c r="A1910" s="74" t="s">
        <v>3931</v>
      </c>
      <c r="B1910" s="66" t="s">
        <v>62</v>
      </c>
      <c r="C1910" s="79">
        <f t="shared" ref="C1910:C1972" si="113">J1910+I1910-E1910</f>
        <v>2428.5625999999997</v>
      </c>
      <c r="D1910" s="79">
        <f t="shared" si="112"/>
        <v>157.60034999999999</v>
      </c>
      <c r="E1910" s="76">
        <v>157.60034999999999</v>
      </c>
      <c r="F1910" s="22">
        <v>0</v>
      </c>
      <c r="G1910" s="90">
        <v>0</v>
      </c>
      <c r="H1910" s="22">
        <v>0</v>
      </c>
      <c r="I1910" s="81">
        <v>2340.96</v>
      </c>
      <c r="J1910" s="200">
        <v>245.20294999999999</v>
      </c>
    </row>
    <row r="1911" spans="1:11" s="23" customFormat="1" ht="18" customHeight="1" x14ac:dyDescent="0.25">
      <c r="A1911" s="74" t="s">
        <v>1775</v>
      </c>
      <c r="B1911" s="66" t="s">
        <v>62</v>
      </c>
      <c r="C1911" s="79">
        <f t="shared" si="113"/>
        <v>1109.8591100000001</v>
      </c>
      <c r="D1911" s="79">
        <f t="shared" si="112"/>
        <v>51.442999999999998</v>
      </c>
      <c r="E1911" s="76">
        <v>51.442999999999998</v>
      </c>
      <c r="F1911" s="22">
        <v>0</v>
      </c>
      <c r="G1911" s="90">
        <v>0</v>
      </c>
      <c r="H1911" s="22">
        <v>0</v>
      </c>
      <c r="I1911" s="81"/>
      <c r="J1911" s="200">
        <v>1161.3021100000001</v>
      </c>
    </row>
    <row r="1912" spans="1:11" s="23" customFormat="1" ht="18" customHeight="1" x14ac:dyDescent="0.25">
      <c r="A1912" s="74" t="s">
        <v>1776</v>
      </c>
      <c r="B1912" s="66" t="s">
        <v>62</v>
      </c>
      <c r="C1912" s="79">
        <f t="shared" si="113"/>
        <v>1086.4785000000002</v>
      </c>
      <c r="D1912" s="79">
        <f t="shared" si="112"/>
        <v>71.59411999999999</v>
      </c>
      <c r="E1912" s="76">
        <v>71.59411999999999</v>
      </c>
      <c r="F1912" s="22">
        <v>0</v>
      </c>
      <c r="G1912" s="90">
        <v>0</v>
      </c>
      <c r="H1912" s="22">
        <v>0</v>
      </c>
      <c r="I1912" s="81"/>
      <c r="J1912" s="200">
        <v>1158.0726200000001</v>
      </c>
    </row>
    <row r="1913" spans="1:11" s="23" customFormat="1" ht="18" customHeight="1" x14ac:dyDescent="0.25">
      <c r="A1913" s="74" t="s">
        <v>1777</v>
      </c>
      <c r="B1913" s="66" t="s">
        <v>62</v>
      </c>
      <c r="C1913" s="79">
        <f t="shared" si="113"/>
        <v>743.84516000000008</v>
      </c>
      <c r="D1913" s="79">
        <f t="shared" si="112"/>
        <v>38.790649999999999</v>
      </c>
      <c r="E1913" s="76">
        <v>38.790649999999999</v>
      </c>
      <c r="F1913" s="22">
        <v>0</v>
      </c>
      <c r="G1913" s="90">
        <v>0</v>
      </c>
      <c r="H1913" s="22">
        <v>0</v>
      </c>
      <c r="I1913" s="81"/>
      <c r="J1913" s="200">
        <v>782.63581000000011</v>
      </c>
    </row>
    <row r="1914" spans="1:11" s="23" customFormat="1" ht="18" customHeight="1" x14ac:dyDescent="0.25">
      <c r="A1914" s="74" t="s">
        <v>1778</v>
      </c>
      <c r="B1914" s="66" t="s">
        <v>62</v>
      </c>
      <c r="C1914" s="79">
        <f t="shared" si="113"/>
        <v>37.520700000000005</v>
      </c>
      <c r="D1914" s="79">
        <f t="shared" si="112"/>
        <v>15.649299999999998</v>
      </c>
      <c r="E1914" s="76">
        <v>15.649299999999998</v>
      </c>
      <c r="F1914" s="22">
        <v>0</v>
      </c>
      <c r="G1914" s="90">
        <v>0</v>
      </c>
      <c r="H1914" s="22">
        <v>0</v>
      </c>
      <c r="I1914" s="81"/>
      <c r="J1914" s="200">
        <v>53.17</v>
      </c>
    </row>
    <row r="1915" spans="1:11" s="23" customFormat="1" ht="18" customHeight="1" x14ac:dyDescent="0.25">
      <c r="A1915" s="74" t="s">
        <v>1779</v>
      </c>
      <c r="B1915" s="66" t="s">
        <v>62</v>
      </c>
      <c r="C1915" s="79">
        <f t="shared" si="113"/>
        <v>1339.26875</v>
      </c>
      <c r="D1915" s="79">
        <f t="shared" si="112"/>
        <v>84.757300000000001</v>
      </c>
      <c r="E1915" s="76">
        <v>84.757300000000001</v>
      </c>
      <c r="F1915" s="22">
        <v>0</v>
      </c>
      <c r="G1915" s="90">
        <v>0</v>
      </c>
      <c r="H1915" s="22">
        <v>0</v>
      </c>
      <c r="I1915" s="81"/>
      <c r="J1915" s="200">
        <v>1424.0260499999999</v>
      </c>
    </row>
    <row r="1916" spans="1:11" s="23" customFormat="1" ht="18" customHeight="1" x14ac:dyDescent="0.25">
      <c r="A1916" s="74" t="s">
        <v>1780</v>
      </c>
      <c r="B1916" s="66" t="s">
        <v>62</v>
      </c>
      <c r="C1916" s="79">
        <f t="shared" si="113"/>
        <v>665.94285000000002</v>
      </c>
      <c r="D1916" s="79">
        <f t="shared" si="112"/>
        <v>27.253700000000002</v>
      </c>
      <c r="E1916" s="76">
        <v>27.253700000000002</v>
      </c>
      <c r="F1916" s="22">
        <v>0</v>
      </c>
      <c r="G1916" s="90">
        <v>0</v>
      </c>
      <c r="H1916" s="22">
        <v>0</v>
      </c>
      <c r="I1916" s="81"/>
      <c r="J1916" s="200">
        <v>693.19655</v>
      </c>
    </row>
    <row r="1917" spans="1:11" s="23" customFormat="1" ht="18" customHeight="1" x14ac:dyDescent="0.25">
      <c r="A1917" s="74" t="s">
        <v>1696</v>
      </c>
      <c r="B1917" s="66" t="s">
        <v>62</v>
      </c>
      <c r="C1917" s="79">
        <f t="shared" si="113"/>
        <v>1421.79018</v>
      </c>
      <c r="D1917" s="79">
        <f t="shared" si="112"/>
        <v>86.043360000000007</v>
      </c>
      <c r="E1917" s="76">
        <v>86.043360000000007</v>
      </c>
      <c r="F1917" s="22">
        <v>0</v>
      </c>
      <c r="G1917" s="90">
        <v>0</v>
      </c>
      <c r="H1917" s="22">
        <v>0</v>
      </c>
      <c r="I1917" s="81"/>
      <c r="J1917" s="200">
        <v>1507.8335400000001</v>
      </c>
    </row>
    <row r="1918" spans="1:11" s="23" customFormat="1" ht="18" customHeight="1" x14ac:dyDescent="0.25">
      <c r="A1918" s="74" t="s">
        <v>1781</v>
      </c>
      <c r="B1918" s="66" t="s">
        <v>62</v>
      </c>
      <c r="C1918" s="79">
        <f t="shared" si="113"/>
        <v>828.18178999999998</v>
      </c>
      <c r="D1918" s="80">
        <v>0</v>
      </c>
      <c r="E1918" s="76">
        <v>36.355650000000004</v>
      </c>
      <c r="F1918" s="22">
        <v>0</v>
      </c>
      <c r="G1918" s="90">
        <v>0</v>
      </c>
      <c r="H1918" s="22">
        <v>0</v>
      </c>
      <c r="I1918" s="81"/>
      <c r="J1918" s="200">
        <v>864.53743999999995</v>
      </c>
    </row>
    <row r="1919" spans="1:11" s="23" customFormat="1" ht="18" customHeight="1" x14ac:dyDescent="0.25">
      <c r="A1919" s="74" t="s">
        <v>1782</v>
      </c>
      <c r="B1919" s="66" t="s">
        <v>62</v>
      </c>
      <c r="C1919" s="79">
        <f t="shared" si="113"/>
        <v>693.70416</v>
      </c>
      <c r="D1919" s="80">
        <v>0</v>
      </c>
      <c r="E1919" s="76">
        <v>59.750720000000001</v>
      </c>
      <c r="F1919" s="22">
        <v>0</v>
      </c>
      <c r="G1919" s="90">
        <v>0</v>
      </c>
      <c r="H1919" s="22">
        <v>0</v>
      </c>
      <c r="I1919" s="81"/>
      <c r="J1919" s="200">
        <v>753.45488</v>
      </c>
    </row>
    <row r="1920" spans="1:11" s="23" customFormat="1" ht="18" customHeight="1" x14ac:dyDescent="0.25">
      <c r="A1920" s="74" t="s">
        <v>3932</v>
      </c>
      <c r="B1920" s="66" t="s">
        <v>62</v>
      </c>
      <c r="C1920" s="79">
        <f t="shared" si="113"/>
        <v>14.635240000000001</v>
      </c>
      <c r="D1920" s="79">
        <f>E1920</f>
        <v>1.603</v>
      </c>
      <c r="E1920" s="76">
        <v>1.603</v>
      </c>
      <c r="F1920" s="22">
        <v>0</v>
      </c>
      <c r="G1920" s="90">
        <v>0</v>
      </c>
      <c r="H1920" s="22">
        <v>0</v>
      </c>
      <c r="I1920" s="81"/>
      <c r="J1920" s="200">
        <v>16.238240000000001</v>
      </c>
    </row>
    <row r="1921" spans="1:10" s="23" customFormat="1" ht="18" customHeight="1" x14ac:dyDescent="0.25">
      <c r="A1921" s="74" t="s">
        <v>1783</v>
      </c>
      <c r="B1921" s="66" t="s">
        <v>62</v>
      </c>
      <c r="C1921" s="79">
        <f t="shared" si="113"/>
        <v>147.54615000000001</v>
      </c>
      <c r="D1921" s="79">
        <f>E1921</f>
        <v>4.2022500000000003</v>
      </c>
      <c r="E1921" s="76">
        <v>4.2022500000000003</v>
      </c>
      <c r="F1921" s="22">
        <v>0</v>
      </c>
      <c r="G1921" s="90">
        <v>0</v>
      </c>
      <c r="H1921" s="22">
        <v>0</v>
      </c>
      <c r="I1921" s="81"/>
      <c r="J1921" s="200">
        <v>151.7484</v>
      </c>
    </row>
    <row r="1922" spans="1:10" s="23" customFormat="1" ht="18" customHeight="1" x14ac:dyDescent="0.25">
      <c r="A1922" s="74" t="s">
        <v>1784</v>
      </c>
      <c r="B1922" s="66" t="s">
        <v>62</v>
      </c>
      <c r="C1922" s="79">
        <f t="shared" si="113"/>
        <v>588.17540000000008</v>
      </c>
      <c r="D1922" s="79">
        <f>E1922</f>
        <v>28.250150000000001</v>
      </c>
      <c r="E1922" s="76">
        <v>28.250150000000001</v>
      </c>
      <c r="F1922" s="22">
        <v>0</v>
      </c>
      <c r="G1922" s="90">
        <v>0</v>
      </c>
      <c r="H1922" s="22">
        <v>0</v>
      </c>
      <c r="I1922" s="81"/>
      <c r="J1922" s="200">
        <v>616.42555000000004</v>
      </c>
    </row>
    <row r="1923" spans="1:10" s="23" customFormat="1" ht="18" customHeight="1" x14ac:dyDescent="0.25">
      <c r="A1923" s="74" t="s">
        <v>1785</v>
      </c>
      <c r="B1923" s="66" t="s">
        <v>62</v>
      </c>
      <c r="C1923" s="79">
        <f t="shared" si="113"/>
        <v>686.51150000000007</v>
      </c>
      <c r="D1923" s="80">
        <v>0</v>
      </c>
      <c r="E1923" s="76">
        <v>32.2699</v>
      </c>
      <c r="F1923" s="22">
        <v>0</v>
      </c>
      <c r="G1923" s="90">
        <v>0</v>
      </c>
      <c r="H1923" s="22">
        <v>0</v>
      </c>
      <c r="I1923" s="81"/>
      <c r="J1923" s="200">
        <v>718.78140000000008</v>
      </c>
    </row>
    <row r="1924" spans="1:10" s="23" customFormat="1" ht="18" customHeight="1" x14ac:dyDescent="0.25">
      <c r="A1924" s="74" t="s">
        <v>1786</v>
      </c>
      <c r="B1924" s="66" t="s">
        <v>62</v>
      </c>
      <c r="C1924" s="79">
        <f t="shared" si="113"/>
        <v>435.79560000000004</v>
      </c>
      <c r="D1924" s="79">
        <f>E1924</f>
        <v>21.705599999999997</v>
      </c>
      <c r="E1924" s="76">
        <v>21.705599999999997</v>
      </c>
      <c r="F1924" s="22">
        <v>0</v>
      </c>
      <c r="G1924" s="90">
        <v>0</v>
      </c>
      <c r="H1924" s="22">
        <v>0</v>
      </c>
      <c r="I1924" s="81"/>
      <c r="J1924" s="200">
        <v>457.50120000000004</v>
      </c>
    </row>
    <row r="1925" spans="1:10" s="23" customFormat="1" ht="18" customHeight="1" x14ac:dyDescent="0.25">
      <c r="A1925" s="74" t="s">
        <v>1787</v>
      </c>
      <c r="B1925" s="66" t="s">
        <v>62</v>
      </c>
      <c r="C1925" s="79">
        <f t="shared" si="113"/>
        <v>604.24161000000004</v>
      </c>
      <c r="D1925" s="80">
        <v>0</v>
      </c>
      <c r="E1925" s="76">
        <v>29.40973</v>
      </c>
      <c r="F1925" s="22">
        <v>0</v>
      </c>
      <c r="G1925" s="90">
        <v>0</v>
      </c>
      <c r="H1925" s="22">
        <v>0</v>
      </c>
      <c r="I1925" s="81"/>
      <c r="J1925" s="200">
        <v>633.65134</v>
      </c>
    </row>
    <row r="1926" spans="1:10" s="23" customFormat="1" ht="18" customHeight="1" x14ac:dyDescent="0.25">
      <c r="A1926" s="74" t="s">
        <v>833</v>
      </c>
      <c r="B1926" s="66" t="s">
        <v>62</v>
      </c>
      <c r="C1926" s="79">
        <f t="shared" si="113"/>
        <v>1015.72564</v>
      </c>
      <c r="D1926" s="79">
        <f t="shared" ref="D1926:D1935" si="114">E1926</f>
        <v>67.455199999999991</v>
      </c>
      <c r="E1926" s="76">
        <v>67.455199999999991</v>
      </c>
      <c r="F1926" s="22">
        <v>0</v>
      </c>
      <c r="G1926" s="90">
        <v>0</v>
      </c>
      <c r="H1926" s="22">
        <v>0</v>
      </c>
      <c r="I1926" s="81"/>
      <c r="J1926" s="200">
        <v>1083.18084</v>
      </c>
    </row>
    <row r="1927" spans="1:10" s="23" customFormat="1" ht="18" customHeight="1" x14ac:dyDescent="0.25">
      <c r="A1927" s="74" t="s">
        <v>1788</v>
      </c>
      <c r="B1927" s="66" t="s">
        <v>62</v>
      </c>
      <c r="C1927" s="79">
        <f t="shared" si="113"/>
        <v>895.20767999999998</v>
      </c>
      <c r="D1927" s="79">
        <f t="shared" si="114"/>
        <v>51.40522</v>
      </c>
      <c r="E1927" s="76">
        <v>51.40522</v>
      </c>
      <c r="F1927" s="22">
        <v>0</v>
      </c>
      <c r="G1927" s="90">
        <v>0</v>
      </c>
      <c r="H1927" s="22">
        <v>0</v>
      </c>
      <c r="I1927" s="81"/>
      <c r="J1927" s="200">
        <v>946.61289999999997</v>
      </c>
    </row>
    <row r="1928" spans="1:10" s="23" customFormat="1" ht="18" customHeight="1" x14ac:dyDescent="0.25">
      <c r="A1928" s="74" t="s">
        <v>1789</v>
      </c>
      <c r="B1928" s="66" t="s">
        <v>62</v>
      </c>
      <c r="C1928" s="79">
        <f t="shared" si="113"/>
        <v>104.45400000000001</v>
      </c>
      <c r="D1928" s="79">
        <f t="shared" si="114"/>
        <v>5.3783000000000003</v>
      </c>
      <c r="E1928" s="76">
        <v>5.3783000000000003</v>
      </c>
      <c r="F1928" s="22">
        <v>0</v>
      </c>
      <c r="G1928" s="90">
        <v>0</v>
      </c>
      <c r="H1928" s="22">
        <v>0</v>
      </c>
      <c r="I1928" s="81"/>
      <c r="J1928" s="200">
        <v>109.8323</v>
      </c>
    </row>
    <row r="1929" spans="1:10" s="23" customFormat="1" ht="18" customHeight="1" x14ac:dyDescent="0.25">
      <c r="A1929" s="74" t="s">
        <v>1790</v>
      </c>
      <c r="B1929" s="66" t="s">
        <v>62</v>
      </c>
      <c r="C1929" s="79">
        <f t="shared" si="113"/>
        <v>246.42825000000002</v>
      </c>
      <c r="D1929" s="79">
        <f t="shared" si="114"/>
        <v>10.970049999999999</v>
      </c>
      <c r="E1929" s="76">
        <v>10.970049999999999</v>
      </c>
      <c r="F1929" s="33">
        <v>0</v>
      </c>
      <c r="G1929" s="90">
        <v>0</v>
      </c>
      <c r="H1929" s="33">
        <v>0</v>
      </c>
      <c r="I1929" s="81"/>
      <c r="J1929" s="200">
        <v>257.39830000000001</v>
      </c>
    </row>
    <row r="1930" spans="1:10" s="34" customFormat="1" ht="18" customHeight="1" x14ac:dyDescent="0.25">
      <c r="A1930" s="74" t="s">
        <v>1791</v>
      </c>
      <c r="B1930" s="66" t="s">
        <v>62</v>
      </c>
      <c r="C1930" s="79">
        <f t="shared" si="113"/>
        <v>155.49140000000003</v>
      </c>
      <c r="D1930" s="79">
        <f t="shared" si="114"/>
        <v>8.0116999999999994</v>
      </c>
      <c r="E1930" s="76">
        <v>8.0116999999999994</v>
      </c>
      <c r="F1930" s="33">
        <v>0</v>
      </c>
      <c r="G1930" s="90">
        <v>0</v>
      </c>
      <c r="H1930" s="33">
        <v>0</v>
      </c>
      <c r="I1930" s="81"/>
      <c r="J1930" s="200">
        <v>163.50310000000002</v>
      </c>
    </row>
    <row r="1931" spans="1:10" s="34" customFormat="1" ht="18" customHeight="1" x14ac:dyDescent="0.25">
      <c r="A1931" s="74" t="s">
        <v>1792</v>
      </c>
      <c r="B1931" s="66" t="s">
        <v>62</v>
      </c>
      <c r="C1931" s="79">
        <f t="shared" si="113"/>
        <v>20.6023</v>
      </c>
      <c r="D1931" s="79">
        <f t="shared" si="114"/>
        <v>1.9215</v>
      </c>
      <c r="E1931" s="76">
        <v>1.9215</v>
      </c>
      <c r="F1931" s="33">
        <v>0</v>
      </c>
      <c r="G1931" s="90">
        <v>0</v>
      </c>
      <c r="H1931" s="33">
        <v>0</v>
      </c>
      <c r="I1931" s="81"/>
      <c r="J1931" s="200">
        <v>22.523799999999998</v>
      </c>
    </row>
    <row r="1932" spans="1:10" s="34" customFormat="1" ht="18" customHeight="1" x14ac:dyDescent="0.25">
      <c r="A1932" s="74" t="s">
        <v>1320</v>
      </c>
      <c r="B1932" s="66" t="s">
        <v>62</v>
      </c>
      <c r="C1932" s="79">
        <f t="shared" si="113"/>
        <v>1017.30264</v>
      </c>
      <c r="D1932" s="79">
        <f t="shared" si="114"/>
        <v>51.667360000000002</v>
      </c>
      <c r="E1932" s="76">
        <v>51.667360000000002</v>
      </c>
      <c r="F1932" s="33">
        <v>0</v>
      </c>
      <c r="G1932" s="90">
        <v>0</v>
      </c>
      <c r="H1932" s="33">
        <v>0</v>
      </c>
      <c r="I1932" s="81"/>
      <c r="J1932" s="200">
        <v>1068.97</v>
      </c>
    </row>
    <row r="1933" spans="1:10" s="34" customFormat="1" ht="18" customHeight="1" x14ac:dyDescent="0.25">
      <c r="A1933" s="74" t="s">
        <v>3933</v>
      </c>
      <c r="B1933" s="66" t="s">
        <v>62</v>
      </c>
      <c r="C1933" s="79">
        <f t="shared" si="113"/>
        <v>0.1716</v>
      </c>
      <c r="D1933" s="79">
        <f t="shared" si="114"/>
        <v>0</v>
      </c>
      <c r="E1933" s="76">
        <v>0</v>
      </c>
      <c r="F1933" s="33">
        <v>0</v>
      </c>
      <c r="G1933" s="90">
        <v>0</v>
      </c>
      <c r="H1933" s="33">
        <v>0</v>
      </c>
      <c r="I1933" s="81"/>
      <c r="J1933" s="200">
        <v>0.1716</v>
      </c>
    </row>
    <row r="1934" spans="1:10" s="34" customFormat="1" ht="18" customHeight="1" x14ac:dyDescent="0.25">
      <c r="A1934" s="74" t="s">
        <v>3934</v>
      </c>
      <c r="B1934" s="66" t="s">
        <v>62</v>
      </c>
      <c r="C1934" s="79">
        <f t="shared" si="113"/>
        <v>0.17399999999999999</v>
      </c>
      <c r="D1934" s="79">
        <f t="shared" si="114"/>
        <v>0</v>
      </c>
      <c r="E1934" s="76">
        <v>0</v>
      </c>
      <c r="F1934" s="33">
        <v>0</v>
      </c>
      <c r="G1934" s="90">
        <v>0</v>
      </c>
      <c r="H1934" s="33">
        <v>0</v>
      </c>
      <c r="I1934" s="81"/>
      <c r="J1934" s="200">
        <v>0.17399999999999999</v>
      </c>
    </row>
    <row r="1935" spans="1:10" s="34" customFormat="1" ht="18" customHeight="1" x14ac:dyDescent="0.25">
      <c r="A1935" s="74" t="s">
        <v>1793</v>
      </c>
      <c r="B1935" s="66" t="s">
        <v>62</v>
      </c>
      <c r="C1935" s="79">
        <f t="shared" si="113"/>
        <v>34.5212</v>
      </c>
      <c r="D1935" s="79">
        <f t="shared" si="114"/>
        <v>0</v>
      </c>
      <c r="E1935" s="76">
        <v>0</v>
      </c>
      <c r="F1935" s="33">
        <v>0</v>
      </c>
      <c r="G1935" s="90">
        <v>0</v>
      </c>
      <c r="H1935" s="33">
        <v>0</v>
      </c>
      <c r="I1935" s="81"/>
      <c r="J1935" s="200">
        <v>34.5212</v>
      </c>
    </row>
    <row r="1936" spans="1:10" s="34" customFormat="1" ht="18" customHeight="1" x14ac:dyDescent="0.25">
      <c r="A1936" s="74" t="s">
        <v>1794</v>
      </c>
      <c r="B1936" s="66" t="s">
        <v>62</v>
      </c>
      <c r="C1936" s="79">
        <f t="shared" si="113"/>
        <v>199.82261000000003</v>
      </c>
      <c r="D1936" s="80">
        <v>0</v>
      </c>
      <c r="E1936" s="76">
        <v>17.877590000000001</v>
      </c>
      <c r="F1936" s="33">
        <v>0</v>
      </c>
      <c r="G1936" s="90">
        <v>0</v>
      </c>
      <c r="H1936" s="33">
        <v>0</v>
      </c>
      <c r="I1936" s="81"/>
      <c r="J1936" s="200">
        <v>217.70020000000002</v>
      </c>
    </row>
    <row r="1937" spans="1:10" s="34" customFormat="1" ht="18" customHeight="1" x14ac:dyDescent="0.25">
      <c r="A1937" s="74" t="s">
        <v>1795</v>
      </c>
      <c r="B1937" s="66" t="s">
        <v>62</v>
      </c>
      <c r="C1937" s="79">
        <f t="shared" si="113"/>
        <v>197.10155</v>
      </c>
      <c r="D1937" s="79">
        <f t="shared" ref="D1937:D1999" si="115">E1937</f>
        <v>8.3479500000000009</v>
      </c>
      <c r="E1937" s="76">
        <v>8.3479500000000009</v>
      </c>
      <c r="F1937" s="33">
        <v>0</v>
      </c>
      <c r="G1937" s="90">
        <v>0</v>
      </c>
      <c r="H1937" s="33">
        <v>0</v>
      </c>
      <c r="I1937" s="81"/>
      <c r="J1937" s="200">
        <v>205.4495</v>
      </c>
    </row>
    <row r="1938" spans="1:10" s="34" customFormat="1" ht="18" customHeight="1" x14ac:dyDescent="0.25">
      <c r="A1938" s="74" t="s">
        <v>1796</v>
      </c>
      <c r="B1938" s="66" t="s">
        <v>62</v>
      </c>
      <c r="C1938" s="79">
        <f t="shared" si="113"/>
        <v>405.23405999999994</v>
      </c>
      <c r="D1938" s="79">
        <f t="shared" si="115"/>
        <v>27.528410000000001</v>
      </c>
      <c r="E1938" s="76">
        <v>27.528410000000001</v>
      </c>
      <c r="F1938" s="33">
        <v>0</v>
      </c>
      <c r="G1938" s="90">
        <v>0</v>
      </c>
      <c r="H1938" s="33">
        <v>0</v>
      </c>
      <c r="I1938" s="81"/>
      <c r="J1938" s="200">
        <v>432.76246999999995</v>
      </c>
    </row>
    <row r="1939" spans="1:10" s="34" customFormat="1" ht="18" customHeight="1" x14ac:dyDescent="0.25">
      <c r="A1939" s="74" t="s">
        <v>1797</v>
      </c>
      <c r="B1939" s="66" t="s">
        <v>62</v>
      </c>
      <c r="C1939" s="79">
        <f t="shared" si="113"/>
        <v>357.4991</v>
      </c>
      <c r="D1939" s="79">
        <f t="shared" si="115"/>
        <v>17.163900000000002</v>
      </c>
      <c r="E1939" s="76">
        <v>17.163900000000002</v>
      </c>
      <c r="F1939" s="33">
        <v>0</v>
      </c>
      <c r="G1939" s="90">
        <v>0</v>
      </c>
      <c r="H1939" s="33">
        <v>0</v>
      </c>
      <c r="I1939" s="81"/>
      <c r="J1939" s="200">
        <v>374.66300000000001</v>
      </c>
    </row>
    <row r="1940" spans="1:10" s="34" customFormat="1" ht="18" customHeight="1" x14ac:dyDescent="0.25">
      <c r="A1940" s="74" t="s">
        <v>1798</v>
      </c>
      <c r="B1940" s="66" t="s">
        <v>62</v>
      </c>
      <c r="C1940" s="79">
        <f t="shared" si="113"/>
        <v>315.13123999999999</v>
      </c>
      <c r="D1940" s="79">
        <f t="shared" si="115"/>
        <v>9.9673999999999996</v>
      </c>
      <c r="E1940" s="76">
        <v>9.9673999999999996</v>
      </c>
      <c r="F1940" s="33">
        <v>0</v>
      </c>
      <c r="G1940" s="90">
        <v>0</v>
      </c>
      <c r="H1940" s="33">
        <v>0</v>
      </c>
      <c r="I1940" s="81"/>
      <c r="J1940" s="200">
        <v>325.09863999999999</v>
      </c>
    </row>
    <row r="1941" spans="1:10" s="34" customFormat="1" ht="18" customHeight="1" x14ac:dyDescent="0.25">
      <c r="A1941" s="74" t="s">
        <v>1799</v>
      </c>
      <c r="B1941" s="66" t="s">
        <v>62</v>
      </c>
      <c r="C1941" s="79">
        <f t="shared" si="113"/>
        <v>375.86894999999993</v>
      </c>
      <c r="D1941" s="79">
        <f t="shared" si="115"/>
        <v>18.221150000000002</v>
      </c>
      <c r="E1941" s="76">
        <v>18.221150000000002</v>
      </c>
      <c r="F1941" s="33">
        <v>0</v>
      </c>
      <c r="G1941" s="90">
        <v>0</v>
      </c>
      <c r="H1941" s="33">
        <v>0</v>
      </c>
      <c r="I1941" s="81"/>
      <c r="J1941" s="200">
        <v>394.09009999999995</v>
      </c>
    </row>
    <row r="1942" spans="1:10" s="34" customFormat="1" ht="18" customHeight="1" x14ac:dyDescent="0.25">
      <c r="A1942" s="74" t="s">
        <v>1800</v>
      </c>
      <c r="B1942" s="66" t="s">
        <v>62</v>
      </c>
      <c r="C1942" s="79">
        <f t="shared" si="113"/>
        <v>228.23814999999999</v>
      </c>
      <c r="D1942" s="79">
        <f t="shared" si="115"/>
        <v>12.620200000000001</v>
      </c>
      <c r="E1942" s="76">
        <v>12.620200000000001</v>
      </c>
      <c r="F1942" s="33">
        <v>0</v>
      </c>
      <c r="G1942" s="90">
        <v>0</v>
      </c>
      <c r="H1942" s="33">
        <v>0</v>
      </c>
      <c r="I1942" s="81"/>
      <c r="J1942" s="200">
        <v>240.85835</v>
      </c>
    </row>
    <row r="1943" spans="1:10" s="34" customFormat="1" ht="18" customHeight="1" x14ac:dyDescent="0.25">
      <c r="A1943" s="74" t="s">
        <v>1801</v>
      </c>
      <c r="B1943" s="66" t="s">
        <v>62</v>
      </c>
      <c r="C1943" s="79">
        <f t="shared" si="113"/>
        <v>210.5513</v>
      </c>
      <c r="D1943" s="79">
        <f t="shared" si="115"/>
        <v>10.11345</v>
      </c>
      <c r="E1943" s="76">
        <v>10.11345</v>
      </c>
      <c r="F1943" s="33">
        <v>0</v>
      </c>
      <c r="G1943" s="90">
        <v>0</v>
      </c>
      <c r="H1943" s="33">
        <v>0</v>
      </c>
      <c r="I1943" s="81"/>
      <c r="J1943" s="200">
        <v>220.66475</v>
      </c>
    </row>
    <row r="1944" spans="1:10" s="34" customFormat="1" ht="18" customHeight="1" x14ac:dyDescent="0.25">
      <c r="A1944" s="74" t="s">
        <v>840</v>
      </c>
      <c r="B1944" s="66" t="s">
        <v>62</v>
      </c>
      <c r="C1944" s="79">
        <f t="shared" si="113"/>
        <v>38.045349999999999</v>
      </c>
      <c r="D1944" s="79">
        <f t="shared" si="115"/>
        <v>0</v>
      </c>
      <c r="E1944" s="76">
        <v>0</v>
      </c>
      <c r="F1944" s="33">
        <v>0</v>
      </c>
      <c r="G1944" s="90">
        <v>0</v>
      </c>
      <c r="H1944" s="33">
        <v>0</v>
      </c>
      <c r="I1944" s="81"/>
      <c r="J1944" s="200">
        <v>38.045349999999999</v>
      </c>
    </row>
    <row r="1945" spans="1:10" s="34" customFormat="1" ht="18" customHeight="1" x14ac:dyDescent="0.25">
      <c r="A1945" s="74" t="s">
        <v>1802</v>
      </c>
      <c r="B1945" s="66" t="s">
        <v>62</v>
      </c>
      <c r="C1945" s="79">
        <f t="shared" si="113"/>
        <v>152.74215000000001</v>
      </c>
      <c r="D1945" s="79">
        <f t="shared" si="115"/>
        <v>5.9548500000000004</v>
      </c>
      <c r="E1945" s="76">
        <v>5.9548500000000004</v>
      </c>
      <c r="F1945" s="33">
        <v>0</v>
      </c>
      <c r="G1945" s="90">
        <v>0</v>
      </c>
      <c r="H1945" s="33">
        <v>0</v>
      </c>
      <c r="I1945" s="81"/>
      <c r="J1945" s="200">
        <v>158.697</v>
      </c>
    </row>
    <row r="1946" spans="1:10" s="34" customFormat="1" ht="18" customHeight="1" x14ac:dyDescent="0.25">
      <c r="A1946" s="74" t="s">
        <v>1803</v>
      </c>
      <c r="B1946" s="66" t="s">
        <v>62</v>
      </c>
      <c r="C1946" s="79">
        <f t="shared" si="113"/>
        <v>332.25064999999995</v>
      </c>
      <c r="D1946" s="79">
        <f t="shared" si="115"/>
        <v>13.971260000000001</v>
      </c>
      <c r="E1946" s="76">
        <v>13.971260000000001</v>
      </c>
      <c r="F1946" s="33">
        <v>0</v>
      </c>
      <c r="G1946" s="90">
        <v>0</v>
      </c>
      <c r="H1946" s="33">
        <v>0</v>
      </c>
      <c r="I1946" s="81"/>
      <c r="J1946" s="200">
        <v>346.22190999999998</v>
      </c>
    </row>
    <row r="1947" spans="1:10" s="34" customFormat="1" ht="18" customHeight="1" x14ac:dyDescent="0.25">
      <c r="A1947" s="74" t="s">
        <v>222</v>
      </c>
      <c r="B1947" s="66" t="s">
        <v>62</v>
      </c>
      <c r="C1947" s="79">
        <f t="shared" si="113"/>
        <v>150.56740000000002</v>
      </c>
      <c r="D1947" s="79">
        <f t="shared" si="115"/>
        <v>18.767349999999997</v>
      </c>
      <c r="E1947" s="76">
        <v>18.767349999999997</v>
      </c>
      <c r="F1947" s="33">
        <v>0</v>
      </c>
      <c r="G1947" s="90">
        <v>0</v>
      </c>
      <c r="H1947" s="33">
        <v>0</v>
      </c>
      <c r="I1947" s="81"/>
      <c r="J1947" s="200">
        <v>169.33475000000001</v>
      </c>
    </row>
    <row r="1948" spans="1:10" s="34" customFormat="1" ht="18" customHeight="1" x14ac:dyDescent="0.25">
      <c r="A1948" s="74" t="s">
        <v>1804</v>
      </c>
      <c r="B1948" s="66" t="s">
        <v>62</v>
      </c>
      <c r="C1948" s="79">
        <f t="shared" si="113"/>
        <v>240.66910000000001</v>
      </c>
      <c r="D1948" s="79">
        <f t="shared" si="115"/>
        <v>13.200899999999999</v>
      </c>
      <c r="E1948" s="76">
        <v>13.200899999999999</v>
      </c>
      <c r="F1948" s="33">
        <v>0</v>
      </c>
      <c r="G1948" s="90">
        <v>0</v>
      </c>
      <c r="H1948" s="33">
        <v>0</v>
      </c>
      <c r="I1948" s="81"/>
      <c r="J1948" s="200">
        <v>253.87</v>
      </c>
    </row>
    <row r="1949" spans="1:10" s="34" customFormat="1" ht="18" customHeight="1" x14ac:dyDescent="0.25">
      <c r="A1949" s="74" t="s">
        <v>1805</v>
      </c>
      <c r="B1949" s="66" t="s">
        <v>62</v>
      </c>
      <c r="C1949" s="79">
        <f t="shared" si="113"/>
        <v>242.79945000000001</v>
      </c>
      <c r="D1949" s="79">
        <f t="shared" si="115"/>
        <v>3.3895</v>
      </c>
      <c r="E1949" s="76">
        <v>3.3895</v>
      </c>
      <c r="F1949" s="33">
        <v>0</v>
      </c>
      <c r="G1949" s="90">
        <v>0</v>
      </c>
      <c r="H1949" s="33">
        <v>0</v>
      </c>
      <c r="I1949" s="81"/>
      <c r="J1949" s="200">
        <v>246.18895000000001</v>
      </c>
    </row>
    <row r="1950" spans="1:10" s="34" customFormat="1" ht="18" customHeight="1" x14ac:dyDescent="0.25">
      <c r="A1950" s="74" t="s">
        <v>1806</v>
      </c>
      <c r="B1950" s="66" t="s">
        <v>62</v>
      </c>
      <c r="C1950" s="79">
        <f t="shared" si="113"/>
        <v>1243.6048400000002</v>
      </c>
      <c r="D1950" s="79">
        <f t="shared" si="115"/>
        <v>59.119529999999997</v>
      </c>
      <c r="E1950" s="76">
        <v>59.119529999999997</v>
      </c>
      <c r="F1950" s="33">
        <v>0</v>
      </c>
      <c r="G1950" s="90">
        <v>0</v>
      </c>
      <c r="H1950" s="33">
        <v>0</v>
      </c>
      <c r="I1950" s="81"/>
      <c r="J1950" s="200">
        <v>1302.7243700000001</v>
      </c>
    </row>
    <row r="1951" spans="1:10" s="34" customFormat="1" ht="18" customHeight="1" x14ac:dyDescent="0.25">
      <c r="A1951" s="74" t="s">
        <v>1807</v>
      </c>
      <c r="B1951" s="66" t="s">
        <v>62</v>
      </c>
      <c r="C1951" s="79">
        <f t="shared" si="113"/>
        <v>1116.0533</v>
      </c>
      <c r="D1951" s="79">
        <f t="shared" si="115"/>
        <v>86.586269999999999</v>
      </c>
      <c r="E1951" s="76">
        <v>86.586269999999999</v>
      </c>
      <c r="F1951" s="33">
        <v>0</v>
      </c>
      <c r="G1951" s="90">
        <v>0</v>
      </c>
      <c r="H1951" s="33">
        <v>0</v>
      </c>
      <c r="I1951" s="81"/>
      <c r="J1951" s="200">
        <v>1202.63957</v>
      </c>
    </row>
    <row r="1952" spans="1:10" s="34" customFormat="1" ht="18" customHeight="1" x14ac:dyDescent="0.25">
      <c r="A1952" s="74" t="s">
        <v>1808</v>
      </c>
      <c r="B1952" s="66" t="s">
        <v>62</v>
      </c>
      <c r="C1952" s="79">
        <f t="shared" si="113"/>
        <v>958.56434999999988</v>
      </c>
      <c r="D1952" s="79">
        <f t="shared" si="115"/>
        <v>65.207329999999999</v>
      </c>
      <c r="E1952" s="76">
        <v>65.207329999999999</v>
      </c>
      <c r="F1952" s="33">
        <v>0</v>
      </c>
      <c r="G1952" s="90">
        <v>0</v>
      </c>
      <c r="H1952" s="33">
        <v>0</v>
      </c>
      <c r="I1952" s="81">
        <v>2114.5300000000002</v>
      </c>
      <c r="J1952" s="200">
        <f>1023.77168-I1952</f>
        <v>-1090.7583200000004</v>
      </c>
    </row>
    <row r="1953" spans="1:10" s="34" customFormat="1" ht="18" customHeight="1" x14ac:dyDescent="0.25">
      <c r="A1953" s="74" t="s">
        <v>1809</v>
      </c>
      <c r="B1953" s="66" t="s">
        <v>62</v>
      </c>
      <c r="C1953" s="79">
        <f t="shared" si="113"/>
        <v>780.37829999999997</v>
      </c>
      <c r="D1953" s="79">
        <f t="shared" si="115"/>
        <v>49.473849999999999</v>
      </c>
      <c r="E1953" s="76">
        <v>49.473849999999999</v>
      </c>
      <c r="F1953" s="33">
        <v>0</v>
      </c>
      <c r="G1953" s="90">
        <v>0</v>
      </c>
      <c r="H1953" s="33">
        <v>0</v>
      </c>
      <c r="I1953" s="81">
        <v>2017.26</v>
      </c>
      <c r="J1953" s="200">
        <f>829.85215-I1953</f>
        <v>-1187.4078500000001</v>
      </c>
    </row>
    <row r="1954" spans="1:10" s="34" customFormat="1" ht="18" customHeight="1" x14ac:dyDescent="0.25">
      <c r="A1954" s="74" t="s">
        <v>1810</v>
      </c>
      <c r="B1954" s="66" t="s">
        <v>62</v>
      </c>
      <c r="C1954" s="79">
        <f t="shared" si="113"/>
        <v>1099.1608500000002</v>
      </c>
      <c r="D1954" s="79">
        <f t="shared" si="115"/>
        <v>61.113699999999994</v>
      </c>
      <c r="E1954" s="76">
        <v>61.113699999999994</v>
      </c>
      <c r="F1954" s="33">
        <v>0</v>
      </c>
      <c r="G1954" s="90">
        <v>0</v>
      </c>
      <c r="H1954" s="33">
        <v>0</v>
      </c>
      <c r="I1954" s="81">
        <f>784.78+261.98+329.92</f>
        <v>1376.68</v>
      </c>
      <c r="J1954" s="200">
        <f>1160.27455-I1954</f>
        <v>-216.40544999999997</v>
      </c>
    </row>
    <row r="1955" spans="1:10" s="34" customFormat="1" ht="18" customHeight="1" x14ac:dyDescent="0.25">
      <c r="A1955" s="74" t="s">
        <v>1811</v>
      </c>
      <c r="B1955" s="66" t="s">
        <v>62</v>
      </c>
      <c r="C1955" s="79">
        <f t="shared" si="113"/>
        <v>463.05124999999998</v>
      </c>
      <c r="D1955" s="79">
        <f t="shared" si="115"/>
        <v>19.24485</v>
      </c>
      <c r="E1955" s="76">
        <v>19.24485</v>
      </c>
      <c r="F1955" s="33">
        <v>0</v>
      </c>
      <c r="G1955" s="90">
        <v>0</v>
      </c>
      <c r="H1955" s="33">
        <v>0</v>
      </c>
      <c r="I1955" s="81"/>
      <c r="J1955" s="200">
        <v>482.29609999999997</v>
      </c>
    </row>
    <row r="1956" spans="1:10" s="34" customFormat="1" ht="18" customHeight="1" x14ac:dyDescent="0.25">
      <c r="A1956" s="74" t="s">
        <v>1812</v>
      </c>
      <c r="B1956" s="66" t="s">
        <v>62</v>
      </c>
      <c r="C1956" s="79">
        <f t="shared" si="113"/>
        <v>1662.1114</v>
      </c>
      <c r="D1956" s="79">
        <f t="shared" si="115"/>
        <v>27.859400000000001</v>
      </c>
      <c r="E1956" s="76">
        <v>27.859400000000001</v>
      </c>
      <c r="F1956" s="33">
        <v>0</v>
      </c>
      <c r="G1956" s="90">
        <v>0</v>
      </c>
      <c r="H1956" s="33">
        <v>0</v>
      </c>
      <c r="I1956" s="81">
        <v>1118.6099999999999</v>
      </c>
      <c r="J1956" s="200">
        <v>571.36080000000004</v>
      </c>
    </row>
    <row r="1957" spans="1:10" s="34" customFormat="1" ht="18" customHeight="1" x14ac:dyDescent="0.25">
      <c r="A1957" s="74" t="s">
        <v>1813</v>
      </c>
      <c r="B1957" s="66" t="s">
        <v>62</v>
      </c>
      <c r="C1957" s="79">
        <f t="shared" si="113"/>
        <v>516.67775000000006</v>
      </c>
      <c r="D1957" s="79">
        <f t="shared" si="115"/>
        <v>34.277300000000004</v>
      </c>
      <c r="E1957" s="76">
        <v>34.277300000000004</v>
      </c>
      <c r="F1957" s="33">
        <v>0</v>
      </c>
      <c r="G1957" s="90">
        <v>0</v>
      </c>
      <c r="H1957" s="33">
        <v>0</v>
      </c>
      <c r="I1957" s="81"/>
      <c r="J1957" s="200">
        <v>550.95505000000003</v>
      </c>
    </row>
    <row r="1958" spans="1:10" s="34" customFormat="1" ht="18" customHeight="1" x14ac:dyDescent="0.25">
      <c r="A1958" s="74" t="s">
        <v>1814</v>
      </c>
      <c r="B1958" s="66" t="s">
        <v>62</v>
      </c>
      <c r="C1958" s="79">
        <f t="shared" si="113"/>
        <v>296.97591</v>
      </c>
      <c r="D1958" s="79">
        <f t="shared" si="115"/>
        <v>9.2917999999999985</v>
      </c>
      <c r="E1958" s="76">
        <v>9.2917999999999985</v>
      </c>
      <c r="F1958" s="33">
        <v>0</v>
      </c>
      <c r="G1958" s="90">
        <v>0</v>
      </c>
      <c r="H1958" s="33">
        <v>0</v>
      </c>
      <c r="I1958" s="81"/>
      <c r="J1958" s="200">
        <v>306.26771000000002</v>
      </c>
    </row>
    <row r="1959" spans="1:10" s="34" customFormat="1" ht="18" customHeight="1" x14ac:dyDescent="0.25">
      <c r="A1959" s="74" t="s">
        <v>841</v>
      </c>
      <c r="B1959" s="66" t="s">
        <v>62</v>
      </c>
      <c r="C1959" s="79">
        <f t="shared" si="113"/>
        <v>71.932850000000002</v>
      </c>
      <c r="D1959" s="79">
        <f t="shared" si="115"/>
        <v>0</v>
      </c>
      <c r="E1959" s="76">
        <v>0</v>
      </c>
      <c r="F1959" s="33">
        <v>0</v>
      </c>
      <c r="G1959" s="90">
        <v>0</v>
      </c>
      <c r="H1959" s="33">
        <v>0</v>
      </c>
      <c r="I1959" s="81"/>
      <c r="J1959" s="200">
        <v>71.932850000000002</v>
      </c>
    </row>
    <row r="1960" spans="1:10" s="34" customFormat="1" ht="18" customHeight="1" x14ac:dyDescent="0.25">
      <c r="A1960" s="74" t="s">
        <v>1815</v>
      </c>
      <c r="B1960" s="66" t="s">
        <v>62</v>
      </c>
      <c r="C1960" s="79">
        <f t="shared" si="113"/>
        <v>387.35954999999996</v>
      </c>
      <c r="D1960" s="79">
        <f t="shared" si="115"/>
        <v>24.318549999999998</v>
      </c>
      <c r="E1960" s="76">
        <v>24.318549999999998</v>
      </c>
      <c r="F1960" s="33">
        <v>0</v>
      </c>
      <c r="G1960" s="90">
        <v>0</v>
      </c>
      <c r="H1960" s="33">
        <v>0</v>
      </c>
      <c r="I1960" s="81"/>
      <c r="J1960" s="200">
        <v>411.67809999999997</v>
      </c>
    </row>
    <row r="1961" spans="1:10" s="34" customFormat="1" ht="18" customHeight="1" x14ac:dyDescent="0.25">
      <c r="A1961" s="74" t="s">
        <v>1816</v>
      </c>
      <c r="B1961" s="66" t="s">
        <v>62</v>
      </c>
      <c r="C1961" s="79">
        <f t="shared" si="113"/>
        <v>2170.7243100000005</v>
      </c>
      <c r="D1961" s="79">
        <f t="shared" si="115"/>
        <v>113.0471</v>
      </c>
      <c r="E1961" s="76">
        <v>113.0471</v>
      </c>
      <c r="F1961" s="33">
        <v>0</v>
      </c>
      <c r="G1961" s="90">
        <v>0</v>
      </c>
      <c r="H1961" s="33">
        <v>0</v>
      </c>
      <c r="I1961" s="81"/>
      <c r="J1961" s="200">
        <v>2283.7714100000003</v>
      </c>
    </row>
    <row r="1962" spans="1:10" s="34" customFormat="1" ht="18" customHeight="1" x14ac:dyDescent="0.25">
      <c r="A1962" s="74" t="s">
        <v>1817</v>
      </c>
      <c r="B1962" s="66" t="s">
        <v>62</v>
      </c>
      <c r="C1962" s="79">
        <f t="shared" si="113"/>
        <v>2100.2398200000002</v>
      </c>
      <c r="D1962" s="79">
        <f t="shared" si="115"/>
        <v>109.2286</v>
      </c>
      <c r="E1962" s="76">
        <v>109.2286</v>
      </c>
      <c r="F1962" s="33">
        <v>0</v>
      </c>
      <c r="G1962" s="90">
        <v>0</v>
      </c>
      <c r="H1962" s="33">
        <v>0</v>
      </c>
      <c r="I1962" s="81"/>
      <c r="J1962" s="200">
        <v>2209.4684200000002</v>
      </c>
    </row>
    <row r="1963" spans="1:10" s="34" customFormat="1" ht="18" customHeight="1" x14ac:dyDescent="0.25">
      <c r="A1963" s="74" t="s">
        <v>1697</v>
      </c>
      <c r="B1963" s="66" t="s">
        <v>62</v>
      </c>
      <c r="C1963" s="79">
        <f t="shared" si="113"/>
        <v>1371.7403300000001</v>
      </c>
      <c r="D1963" s="79">
        <f t="shared" si="115"/>
        <v>67.084530000000001</v>
      </c>
      <c r="E1963" s="76">
        <v>67.084530000000001</v>
      </c>
      <c r="F1963" s="33">
        <v>0</v>
      </c>
      <c r="G1963" s="90">
        <v>0</v>
      </c>
      <c r="H1963" s="33">
        <v>0</v>
      </c>
      <c r="I1963" s="81"/>
      <c r="J1963" s="200">
        <v>1438.8248600000002</v>
      </c>
    </row>
    <row r="1964" spans="1:10" s="34" customFormat="1" ht="18" customHeight="1" x14ac:dyDescent="0.25">
      <c r="A1964" s="74" t="s">
        <v>1818</v>
      </c>
      <c r="B1964" s="66" t="s">
        <v>62</v>
      </c>
      <c r="C1964" s="79">
        <f t="shared" si="113"/>
        <v>707.55132000000003</v>
      </c>
      <c r="D1964" s="79">
        <f t="shared" si="115"/>
        <v>36.528120000000001</v>
      </c>
      <c r="E1964" s="76">
        <v>36.528120000000001</v>
      </c>
      <c r="F1964" s="33">
        <v>0</v>
      </c>
      <c r="G1964" s="90">
        <v>0</v>
      </c>
      <c r="H1964" s="33">
        <v>0</v>
      </c>
      <c r="I1964" s="81"/>
      <c r="J1964" s="200">
        <v>744.07943999999998</v>
      </c>
    </row>
    <row r="1965" spans="1:10" s="34" customFormat="1" ht="18" customHeight="1" x14ac:dyDescent="0.25">
      <c r="A1965" s="74" t="s">
        <v>1819</v>
      </c>
      <c r="B1965" s="66" t="s">
        <v>62</v>
      </c>
      <c r="C1965" s="79">
        <f t="shared" si="113"/>
        <v>1570.2292</v>
      </c>
      <c r="D1965" s="79">
        <f t="shared" si="115"/>
        <v>80.712800000000001</v>
      </c>
      <c r="E1965" s="76">
        <v>80.712800000000001</v>
      </c>
      <c r="F1965" s="33">
        <v>0</v>
      </c>
      <c r="G1965" s="90">
        <v>0</v>
      </c>
      <c r="H1965" s="33">
        <v>0</v>
      </c>
      <c r="I1965" s="81"/>
      <c r="J1965" s="200">
        <v>1650.942</v>
      </c>
    </row>
    <row r="1966" spans="1:10" s="34" customFormat="1" ht="18" customHeight="1" x14ac:dyDescent="0.25">
      <c r="A1966" s="74" t="s">
        <v>1820</v>
      </c>
      <c r="B1966" s="66" t="s">
        <v>62</v>
      </c>
      <c r="C1966" s="79">
        <f t="shared" si="113"/>
        <v>1999.5481600000001</v>
      </c>
      <c r="D1966" s="79">
        <f t="shared" si="115"/>
        <v>110.11207</v>
      </c>
      <c r="E1966" s="76">
        <v>110.11207</v>
      </c>
      <c r="F1966" s="33">
        <v>0</v>
      </c>
      <c r="G1966" s="90">
        <v>0</v>
      </c>
      <c r="H1966" s="33">
        <v>0</v>
      </c>
      <c r="I1966" s="81"/>
      <c r="J1966" s="200">
        <v>2109.66023</v>
      </c>
    </row>
    <row r="1967" spans="1:10" s="34" customFormat="1" ht="18" customHeight="1" x14ac:dyDescent="0.25">
      <c r="A1967" s="74" t="s">
        <v>1821</v>
      </c>
      <c r="B1967" s="66" t="s">
        <v>62</v>
      </c>
      <c r="C1967" s="79">
        <f t="shared" si="113"/>
        <v>2166.8619699999999</v>
      </c>
      <c r="D1967" s="79">
        <f t="shared" si="115"/>
        <v>128.57153</v>
      </c>
      <c r="E1967" s="76">
        <v>128.57153</v>
      </c>
      <c r="F1967" s="33">
        <v>0</v>
      </c>
      <c r="G1967" s="90">
        <v>0</v>
      </c>
      <c r="H1967" s="33">
        <v>0</v>
      </c>
      <c r="I1967" s="81"/>
      <c r="J1967" s="200">
        <v>2295.4335000000001</v>
      </c>
    </row>
    <row r="1968" spans="1:10" s="35" customFormat="1" ht="18" customHeight="1" x14ac:dyDescent="0.25">
      <c r="A1968" s="74" t="s">
        <v>1822</v>
      </c>
      <c r="B1968" s="66" t="s">
        <v>62</v>
      </c>
      <c r="C1968" s="79">
        <f t="shared" si="113"/>
        <v>2471.2610500000001</v>
      </c>
      <c r="D1968" s="79">
        <f t="shared" si="115"/>
        <v>132.54445000000001</v>
      </c>
      <c r="E1968" s="76">
        <v>132.54445000000001</v>
      </c>
      <c r="F1968" s="33">
        <v>0</v>
      </c>
      <c r="G1968" s="90">
        <v>0</v>
      </c>
      <c r="H1968" s="33">
        <v>0</v>
      </c>
      <c r="I1968" s="81"/>
      <c r="J1968" s="200">
        <v>2603.8054999999999</v>
      </c>
    </row>
    <row r="1969" spans="1:10" s="34" customFormat="1" ht="18" customHeight="1" x14ac:dyDescent="0.25">
      <c r="A1969" s="74" t="s">
        <v>1823</v>
      </c>
      <c r="B1969" s="66" t="s">
        <v>62</v>
      </c>
      <c r="C1969" s="79">
        <f t="shared" si="113"/>
        <v>20.132949999999997</v>
      </c>
      <c r="D1969" s="79">
        <f t="shared" si="115"/>
        <v>0.75790000000000002</v>
      </c>
      <c r="E1969" s="76">
        <v>0.75790000000000002</v>
      </c>
      <c r="F1969" s="33">
        <v>0</v>
      </c>
      <c r="G1969" s="90">
        <v>0</v>
      </c>
      <c r="H1969" s="33">
        <v>0</v>
      </c>
      <c r="I1969" s="81"/>
      <c r="J1969" s="200">
        <v>20.890849999999997</v>
      </c>
    </row>
    <row r="1970" spans="1:10" s="34" customFormat="1" ht="18" customHeight="1" x14ac:dyDescent="0.25">
      <c r="A1970" s="74" t="s">
        <v>1824</v>
      </c>
      <c r="B1970" s="66" t="s">
        <v>62</v>
      </c>
      <c r="C1970" s="79">
        <f t="shared" si="113"/>
        <v>41.9</v>
      </c>
      <c r="D1970" s="79">
        <f t="shared" si="115"/>
        <v>0</v>
      </c>
      <c r="E1970" s="76">
        <v>0</v>
      </c>
      <c r="F1970" s="33">
        <v>0</v>
      </c>
      <c r="G1970" s="90">
        <v>0</v>
      </c>
      <c r="H1970" s="33">
        <v>0</v>
      </c>
      <c r="I1970" s="81"/>
      <c r="J1970" s="200">
        <v>41.9</v>
      </c>
    </row>
    <row r="1971" spans="1:10" s="34" customFormat="1" ht="18" customHeight="1" x14ac:dyDescent="0.25">
      <c r="A1971" s="74" t="s">
        <v>1825</v>
      </c>
      <c r="B1971" s="66" t="s">
        <v>62</v>
      </c>
      <c r="C1971" s="79">
        <f t="shared" si="113"/>
        <v>214.14899999999997</v>
      </c>
      <c r="D1971" s="79">
        <f t="shared" si="115"/>
        <v>34.389900000000004</v>
      </c>
      <c r="E1971" s="76">
        <v>34.389900000000004</v>
      </c>
      <c r="F1971" s="33">
        <v>0</v>
      </c>
      <c r="G1971" s="90">
        <v>0</v>
      </c>
      <c r="H1971" s="33">
        <v>0</v>
      </c>
      <c r="I1971" s="81"/>
      <c r="J1971" s="200">
        <v>248.53889999999998</v>
      </c>
    </row>
    <row r="1972" spans="1:10" s="34" customFormat="1" ht="18" customHeight="1" x14ac:dyDescent="0.25">
      <c r="A1972" s="74" t="s">
        <v>1826</v>
      </c>
      <c r="B1972" s="66" t="s">
        <v>62</v>
      </c>
      <c r="C1972" s="79">
        <f t="shared" si="113"/>
        <v>257.01069999999999</v>
      </c>
      <c r="D1972" s="79">
        <f t="shared" si="115"/>
        <v>13.00455</v>
      </c>
      <c r="E1972" s="76">
        <v>13.00455</v>
      </c>
      <c r="F1972" s="33">
        <v>0</v>
      </c>
      <c r="G1972" s="90">
        <v>0</v>
      </c>
      <c r="H1972" s="33">
        <v>0</v>
      </c>
      <c r="I1972" s="81"/>
      <c r="J1972" s="200">
        <v>270.01524999999998</v>
      </c>
    </row>
    <row r="1973" spans="1:10" s="34" customFormat="1" ht="18" customHeight="1" x14ac:dyDescent="0.25">
      <c r="A1973" s="74" t="s">
        <v>1827</v>
      </c>
      <c r="B1973" s="66" t="s">
        <v>62</v>
      </c>
      <c r="C1973" s="79">
        <f t="shared" ref="C1973:C2033" si="116">J1973+I1973-E1973</f>
        <v>308.56133999999997</v>
      </c>
      <c r="D1973" s="79">
        <f t="shared" si="115"/>
        <v>15.83215</v>
      </c>
      <c r="E1973" s="76">
        <v>15.83215</v>
      </c>
      <c r="F1973" s="33">
        <v>0</v>
      </c>
      <c r="G1973" s="90">
        <v>0</v>
      </c>
      <c r="H1973" s="33">
        <v>0</v>
      </c>
      <c r="I1973" s="81"/>
      <c r="J1973" s="200">
        <v>324.39348999999999</v>
      </c>
    </row>
    <row r="1974" spans="1:10" s="34" customFormat="1" ht="18" customHeight="1" x14ac:dyDescent="0.25">
      <c r="A1974" s="74" t="s">
        <v>1828</v>
      </c>
      <c r="B1974" s="66" t="s">
        <v>62</v>
      </c>
      <c r="C1974" s="79">
        <f t="shared" si="116"/>
        <v>29.6496</v>
      </c>
      <c r="D1974" s="79">
        <f t="shared" si="115"/>
        <v>1.3572</v>
      </c>
      <c r="E1974" s="76">
        <v>1.3572</v>
      </c>
      <c r="F1974" s="33">
        <v>0</v>
      </c>
      <c r="G1974" s="90">
        <v>0</v>
      </c>
      <c r="H1974" s="33">
        <v>0</v>
      </c>
      <c r="I1974" s="81"/>
      <c r="J1974" s="200">
        <v>31.006799999999998</v>
      </c>
    </row>
    <row r="1975" spans="1:10" s="34" customFormat="1" ht="18" customHeight="1" x14ac:dyDescent="0.25">
      <c r="A1975" s="74" t="s">
        <v>1829</v>
      </c>
      <c r="B1975" s="66" t="s">
        <v>62</v>
      </c>
      <c r="C1975" s="79">
        <f t="shared" si="116"/>
        <v>4.0386500000000005</v>
      </c>
      <c r="D1975" s="79">
        <f t="shared" si="115"/>
        <v>0</v>
      </c>
      <c r="E1975" s="76">
        <v>0</v>
      </c>
      <c r="F1975" s="33">
        <v>0</v>
      </c>
      <c r="G1975" s="90">
        <v>0</v>
      </c>
      <c r="H1975" s="33">
        <v>0</v>
      </c>
      <c r="I1975" s="81"/>
      <c r="J1975" s="200">
        <v>4.0386500000000005</v>
      </c>
    </row>
    <row r="1976" spans="1:10" s="34" customFormat="1" ht="18" customHeight="1" x14ac:dyDescent="0.25">
      <c r="A1976" s="74" t="s">
        <v>1830</v>
      </c>
      <c r="B1976" s="66" t="s">
        <v>62</v>
      </c>
      <c r="C1976" s="79">
        <f t="shared" si="116"/>
        <v>174.25175000000002</v>
      </c>
      <c r="D1976" s="79">
        <f t="shared" si="115"/>
        <v>10.0229</v>
      </c>
      <c r="E1976" s="76">
        <v>10.0229</v>
      </c>
      <c r="F1976" s="33">
        <v>0</v>
      </c>
      <c r="G1976" s="90">
        <v>0</v>
      </c>
      <c r="H1976" s="33">
        <v>0</v>
      </c>
      <c r="I1976" s="81"/>
      <c r="J1976" s="200">
        <v>184.27465000000001</v>
      </c>
    </row>
    <row r="1977" spans="1:10" s="34" customFormat="1" ht="18" customHeight="1" x14ac:dyDescent="0.25">
      <c r="A1977" s="74" t="s">
        <v>1831</v>
      </c>
      <c r="B1977" s="66" t="s">
        <v>62</v>
      </c>
      <c r="C1977" s="79">
        <f t="shared" si="116"/>
        <v>206.85414999999998</v>
      </c>
      <c r="D1977" s="79">
        <f t="shared" si="115"/>
        <v>9.7831499999999991</v>
      </c>
      <c r="E1977" s="76">
        <v>9.7831499999999991</v>
      </c>
      <c r="F1977" s="33">
        <v>0</v>
      </c>
      <c r="G1977" s="90">
        <v>0</v>
      </c>
      <c r="H1977" s="33">
        <v>0</v>
      </c>
      <c r="I1977" s="81"/>
      <c r="J1977" s="200">
        <v>216.63729999999998</v>
      </c>
    </row>
    <row r="1978" spans="1:10" s="34" customFormat="1" ht="18" customHeight="1" x14ac:dyDescent="0.25">
      <c r="A1978" s="74" t="s">
        <v>1832</v>
      </c>
      <c r="B1978" s="66" t="s">
        <v>62</v>
      </c>
      <c r="C1978" s="79">
        <f t="shared" si="116"/>
        <v>95.156499999999994</v>
      </c>
      <c r="D1978" s="79">
        <f t="shared" si="115"/>
        <v>18.569050000000001</v>
      </c>
      <c r="E1978" s="76">
        <v>18.569050000000001</v>
      </c>
      <c r="F1978" s="33">
        <v>0</v>
      </c>
      <c r="G1978" s="90">
        <v>0</v>
      </c>
      <c r="H1978" s="33">
        <v>0</v>
      </c>
      <c r="I1978" s="81"/>
      <c r="J1978" s="200">
        <v>113.72555</v>
      </c>
    </row>
    <row r="1979" spans="1:10" s="34" customFormat="1" ht="18" customHeight="1" x14ac:dyDescent="0.25">
      <c r="A1979" s="74" t="s">
        <v>1833</v>
      </c>
      <c r="B1979" s="66" t="s">
        <v>62</v>
      </c>
      <c r="C1979" s="79">
        <f t="shared" si="116"/>
        <v>827.49259999999992</v>
      </c>
      <c r="D1979" s="79">
        <f t="shared" si="115"/>
        <v>39.522739999999999</v>
      </c>
      <c r="E1979" s="76">
        <v>39.522739999999999</v>
      </c>
      <c r="F1979" s="33">
        <v>0</v>
      </c>
      <c r="G1979" s="90">
        <v>0</v>
      </c>
      <c r="H1979" s="33">
        <v>0</v>
      </c>
      <c r="I1979" s="81"/>
      <c r="J1979" s="200">
        <v>867.01533999999992</v>
      </c>
    </row>
    <row r="1980" spans="1:10" s="34" customFormat="1" ht="18" customHeight="1" x14ac:dyDescent="0.25">
      <c r="A1980" s="74" t="s">
        <v>3935</v>
      </c>
      <c r="B1980" s="66" t="s">
        <v>62</v>
      </c>
      <c r="C1980" s="79">
        <f t="shared" si="116"/>
        <v>920.11102999999991</v>
      </c>
      <c r="D1980" s="79">
        <f t="shared" si="115"/>
        <v>40.39705</v>
      </c>
      <c r="E1980" s="76">
        <v>40.39705</v>
      </c>
      <c r="F1980" s="33">
        <v>0</v>
      </c>
      <c r="G1980" s="90">
        <v>0</v>
      </c>
      <c r="H1980" s="33">
        <v>0</v>
      </c>
      <c r="I1980" s="81"/>
      <c r="J1980" s="200">
        <v>960.50807999999995</v>
      </c>
    </row>
    <row r="1981" spans="1:10" s="34" customFormat="1" ht="18" customHeight="1" x14ac:dyDescent="0.25">
      <c r="A1981" s="74" t="s">
        <v>1834</v>
      </c>
      <c r="B1981" s="66" t="s">
        <v>62</v>
      </c>
      <c r="C1981" s="79">
        <f t="shared" si="116"/>
        <v>829.21487000000002</v>
      </c>
      <c r="D1981" s="79">
        <f t="shared" si="115"/>
        <v>59.328000000000003</v>
      </c>
      <c r="E1981" s="76">
        <v>59.328000000000003</v>
      </c>
      <c r="F1981" s="33">
        <v>0</v>
      </c>
      <c r="G1981" s="90">
        <v>0</v>
      </c>
      <c r="H1981" s="33">
        <v>0</v>
      </c>
      <c r="I1981" s="81"/>
      <c r="J1981" s="200">
        <v>888.54286999999999</v>
      </c>
    </row>
    <row r="1982" spans="1:10" s="34" customFormat="1" ht="18" customHeight="1" x14ac:dyDescent="0.25">
      <c r="A1982" s="74" t="s">
        <v>1835</v>
      </c>
      <c r="B1982" s="66" t="s">
        <v>62</v>
      </c>
      <c r="C1982" s="79">
        <f t="shared" si="116"/>
        <v>1057.8977499999999</v>
      </c>
      <c r="D1982" s="79">
        <f t="shared" si="115"/>
        <v>49.747199999999999</v>
      </c>
      <c r="E1982" s="76">
        <v>49.747199999999999</v>
      </c>
      <c r="F1982" s="33">
        <v>0</v>
      </c>
      <c r="G1982" s="90">
        <v>0</v>
      </c>
      <c r="H1982" s="33">
        <v>0</v>
      </c>
      <c r="I1982" s="81"/>
      <c r="J1982" s="200">
        <v>1107.6449499999999</v>
      </c>
    </row>
    <row r="1983" spans="1:10" s="34" customFormat="1" ht="18" customHeight="1" x14ac:dyDescent="0.25">
      <c r="A1983" s="74" t="s">
        <v>844</v>
      </c>
      <c r="B1983" s="66" t="s">
        <v>62</v>
      </c>
      <c r="C1983" s="79">
        <f t="shared" si="116"/>
        <v>1473.37997</v>
      </c>
      <c r="D1983" s="79">
        <f t="shared" si="115"/>
        <v>64.607060000000004</v>
      </c>
      <c r="E1983" s="76">
        <v>64.607060000000004</v>
      </c>
      <c r="F1983" s="33">
        <v>0</v>
      </c>
      <c r="G1983" s="90">
        <v>0</v>
      </c>
      <c r="H1983" s="33">
        <v>0</v>
      </c>
      <c r="I1983" s="81"/>
      <c r="J1983" s="200">
        <v>1537.98703</v>
      </c>
    </row>
    <row r="1984" spans="1:10" s="34" customFormat="1" ht="18" customHeight="1" x14ac:dyDescent="0.25">
      <c r="A1984" s="74" t="s">
        <v>1836</v>
      </c>
      <c r="B1984" s="66" t="s">
        <v>62</v>
      </c>
      <c r="C1984" s="79">
        <f t="shared" si="116"/>
        <v>938.94454999999994</v>
      </c>
      <c r="D1984" s="79">
        <f t="shared" si="115"/>
        <v>45.790599999999998</v>
      </c>
      <c r="E1984" s="76">
        <v>45.790599999999998</v>
      </c>
      <c r="F1984" s="33">
        <v>0</v>
      </c>
      <c r="G1984" s="90">
        <v>0</v>
      </c>
      <c r="H1984" s="33">
        <v>0</v>
      </c>
      <c r="I1984" s="81"/>
      <c r="J1984" s="200">
        <v>984.73514999999998</v>
      </c>
    </row>
    <row r="1985" spans="1:10" s="34" customFormat="1" ht="18" customHeight="1" x14ac:dyDescent="0.25">
      <c r="A1985" s="74" t="s">
        <v>1332</v>
      </c>
      <c r="B1985" s="66" t="s">
        <v>62</v>
      </c>
      <c r="C1985" s="79">
        <f t="shared" si="116"/>
        <v>3774.2950500000002</v>
      </c>
      <c r="D1985" s="79">
        <f t="shared" si="115"/>
        <v>189.25085000000001</v>
      </c>
      <c r="E1985" s="76">
        <v>189.25085000000001</v>
      </c>
      <c r="F1985" s="33">
        <v>0</v>
      </c>
      <c r="G1985" s="90">
        <v>0</v>
      </c>
      <c r="H1985" s="33">
        <v>0</v>
      </c>
      <c r="I1985" s="81"/>
      <c r="J1985" s="200">
        <v>3963.5459000000001</v>
      </c>
    </row>
    <row r="1986" spans="1:10" s="34" customFormat="1" ht="18" customHeight="1" x14ac:dyDescent="0.25">
      <c r="A1986" s="74" t="s">
        <v>1837</v>
      </c>
      <c r="B1986" s="66" t="s">
        <v>62</v>
      </c>
      <c r="C1986" s="79">
        <f t="shared" si="116"/>
        <v>1358.0613499999999</v>
      </c>
      <c r="D1986" s="79">
        <f t="shared" si="115"/>
        <v>76.735399999999998</v>
      </c>
      <c r="E1986" s="76">
        <v>76.735399999999998</v>
      </c>
      <c r="F1986" s="33">
        <v>0</v>
      </c>
      <c r="G1986" s="90">
        <v>0</v>
      </c>
      <c r="H1986" s="33">
        <v>0</v>
      </c>
      <c r="I1986" s="81"/>
      <c r="J1986" s="200">
        <v>1434.79675</v>
      </c>
    </row>
    <row r="1987" spans="1:10" s="34" customFormat="1" ht="18" customHeight="1" x14ac:dyDescent="0.25">
      <c r="A1987" s="74" t="s">
        <v>1838</v>
      </c>
      <c r="B1987" s="66" t="s">
        <v>62</v>
      </c>
      <c r="C1987" s="79">
        <f t="shared" si="116"/>
        <v>1406.9025800000002</v>
      </c>
      <c r="D1987" s="79">
        <f t="shared" si="115"/>
        <v>102.11427999999999</v>
      </c>
      <c r="E1987" s="76">
        <v>102.11427999999999</v>
      </c>
      <c r="F1987" s="33">
        <v>0</v>
      </c>
      <c r="G1987" s="90">
        <v>0</v>
      </c>
      <c r="H1987" s="33">
        <v>0</v>
      </c>
      <c r="I1987" s="81"/>
      <c r="J1987" s="200">
        <v>1509.0168600000002</v>
      </c>
    </row>
    <row r="1988" spans="1:10" s="34" customFormat="1" ht="18" customHeight="1" x14ac:dyDescent="0.25">
      <c r="A1988" s="74" t="s">
        <v>3936</v>
      </c>
      <c r="B1988" s="66" t="s">
        <v>62</v>
      </c>
      <c r="C1988" s="79">
        <f t="shared" si="116"/>
        <v>1579.47579</v>
      </c>
      <c r="D1988" s="79">
        <f t="shared" si="115"/>
        <v>65.789550000000006</v>
      </c>
      <c r="E1988" s="76">
        <v>65.789550000000006</v>
      </c>
      <c r="F1988" s="33">
        <v>0</v>
      </c>
      <c r="G1988" s="90">
        <v>0</v>
      </c>
      <c r="H1988" s="33">
        <v>0</v>
      </c>
      <c r="I1988" s="81"/>
      <c r="J1988" s="200">
        <v>1645.2653399999999</v>
      </c>
    </row>
    <row r="1989" spans="1:10" s="34" customFormat="1" ht="18" customHeight="1" x14ac:dyDescent="0.25">
      <c r="A1989" s="74" t="s">
        <v>1839</v>
      </c>
      <c r="B1989" s="66" t="s">
        <v>62</v>
      </c>
      <c r="C1989" s="79">
        <f t="shared" si="116"/>
        <v>654.51612</v>
      </c>
      <c r="D1989" s="79">
        <f t="shared" si="115"/>
        <v>32.205959999999997</v>
      </c>
      <c r="E1989" s="76">
        <v>32.205959999999997</v>
      </c>
      <c r="F1989" s="33">
        <v>0</v>
      </c>
      <c r="G1989" s="90">
        <v>0</v>
      </c>
      <c r="H1989" s="33">
        <v>0</v>
      </c>
      <c r="I1989" s="81"/>
      <c r="J1989" s="200">
        <v>686.72208000000001</v>
      </c>
    </row>
    <row r="1990" spans="1:10" s="34" customFormat="1" ht="18" customHeight="1" x14ac:dyDescent="0.25">
      <c r="A1990" s="74" t="s">
        <v>1840</v>
      </c>
      <c r="B1990" s="66" t="s">
        <v>62</v>
      </c>
      <c r="C1990" s="79">
        <f t="shared" si="116"/>
        <v>965.24166000000002</v>
      </c>
      <c r="D1990" s="79">
        <f t="shared" si="115"/>
        <v>42.049250000000001</v>
      </c>
      <c r="E1990" s="76">
        <v>42.049250000000001</v>
      </c>
      <c r="F1990" s="33">
        <v>0</v>
      </c>
      <c r="G1990" s="90">
        <v>0</v>
      </c>
      <c r="H1990" s="33">
        <v>0</v>
      </c>
      <c r="I1990" s="81"/>
      <c r="J1990" s="200">
        <v>1007.2909100000001</v>
      </c>
    </row>
    <row r="1991" spans="1:10" s="34" customFormat="1" ht="18" customHeight="1" x14ac:dyDescent="0.25">
      <c r="A1991" s="74" t="s">
        <v>1841</v>
      </c>
      <c r="B1991" s="66" t="s">
        <v>62</v>
      </c>
      <c r="C1991" s="79">
        <f t="shared" si="116"/>
        <v>1466.0531599999999</v>
      </c>
      <c r="D1991" s="79">
        <f t="shared" si="115"/>
        <v>77.589770000000001</v>
      </c>
      <c r="E1991" s="76">
        <v>77.589770000000001</v>
      </c>
      <c r="F1991" s="33">
        <v>0</v>
      </c>
      <c r="G1991" s="90">
        <v>0</v>
      </c>
      <c r="H1991" s="33">
        <v>0</v>
      </c>
      <c r="I1991" s="81"/>
      <c r="J1991" s="200">
        <v>1543.64293</v>
      </c>
    </row>
    <row r="1992" spans="1:10" s="34" customFormat="1" ht="18" customHeight="1" x14ac:dyDescent="0.25">
      <c r="A1992" s="74" t="s">
        <v>1842</v>
      </c>
      <c r="B1992" s="66" t="s">
        <v>62</v>
      </c>
      <c r="C1992" s="79">
        <f t="shared" si="116"/>
        <v>1253.0880299999999</v>
      </c>
      <c r="D1992" s="79">
        <f t="shared" si="115"/>
        <v>72.38239999999999</v>
      </c>
      <c r="E1992" s="76">
        <v>72.38239999999999</v>
      </c>
      <c r="F1992" s="33">
        <v>0</v>
      </c>
      <c r="G1992" s="90">
        <v>0</v>
      </c>
      <c r="H1992" s="33">
        <v>0</v>
      </c>
      <c r="I1992" s="81"/>
      <c r="J1992" s="200">
        <v>1325.4704299999999</v>
      </c>
    </row>
    <row r="1993" spans="1:10" s="34" customFormat="1" ht="18" customHeight="1" x14ac:dyDescent="0.25">
      <c r="A1993" s="74" t="s">
        <v>1843</v>
      </c>
      <c r="B1993" s="66" t="s">
        <v>62</v>
      </c>
      <c r="C1993" s="79">
        <f t="shared" si="116"/>
        <v>798.87284999999997</v>
      </c>
      <c r="D1993" s="79">
        <f t="shared" si="115"/>
        <v>46.203199999999995</v>
      </c>
      <c r="E1993" s="76">
        <v>46.203199999999995</v>
      </c>
      <c r="F1993" s="33">
        <v>0</v>
      </c>
      <c r="G1993" s="90">
        <v>0</v>
      </c>
      <c r="H1993" s="33">
        <v>0</v>
      </c>
      <c r="I1993" s="81"/>
      <c r="J1993" s="200">
        <v>845.07605000000001</v>
      </c>
    </row>
    <row r="1994" spans="1:10" s="34" customFormat="1" ht="18" customHeight="1" x14ac:dyDescent="0.25">
      <c r="A1994" s="74" t="s">
        <v>1844</v>
      </c>
      <c r="B1994" s="66" t="s">
        <v>62</v>
      </c>
      <c r="C1994" s="79">
        <f t="shared" si="116"/>
        <v>1072.4472499999999</v>
      </c>
      <c r="D1994" s="79">
        <f t="shared" si="115"/>
        <v>48.860289999999999</v>
      </c>
      <c r="E1994" s="76">
        <v>48.860289999999999</v>
      </c>
      <c r="F1994" s="33">
        <v>0</v>
      </c>
      <c r="G1994" s="90">
        <v>0</v>
      </c>
      <c r="H1994" s="33">
        <v>0</v>
      </c>
      <c r="I1994" s="81"/>
      <c r="J1994" s="200">
        <v>1121.30754</v>
      </c>
    </row>
    <row r="1995" spans="1:10" s="34" customFormat="1" ht="18" customHeight="1" x14ac:dyDescent="0.25">
      <c r="A1995" s="74" t="s">
        <v>1845</v>
      </c>
      <c r="B1995" s="66" t="s">
        <v>62</v>
      </c>
      <c r="C1995" s="79">
        <f t="shared" si="116"/>
        <v>891.95087999999998</v>
      </c>
      <c r="D1995" s="79">
        <f t="shared" si="115"/>
        <v>64.443100000000001</v>
      </c>
      <c r="E1995" s="76">
        <v>64.443100000000001</v>
      </c>
      <c r="F1995" s="33">
        <v>0</v>
      </c>
      <c r="G1995" s="90">
        <v>0</v>
      </c>
      <c r="H1995" s="33">
        <v>0</v>
      </c>
      <c r="I1995" s="81"/>
      <c r="J1995" s="200">
        <v>956.39397999999994</v>
      </c>
    </row>
    <row r="1996" spans="1:10" s="34" customFormat="1" ht="18" customHeight="1" x14ac:dyDescent="0.25">
      <c r="A1996" s="74" t="s">
        <v>1846</v>
      </c>
      <c r="B1996" s="66" t="s">
        <v>62</v>
      </c>
      <c r="C1996" s="79">
        <f t="shared" si="116"/>
        <v>1064.1520499999999</v>
      </c>
      <c r="D1996" s="79">
        <f t="shared" si="115"/>
        <v>70.75309</v>
      </c>
      <c r="E1996" s="76">
        <v>70.75309</v>
      </c>
      <c r="F1996" s="33">
        <v>0</v>
      </c>
      <c r="G1996" s="90">
        <v>0</v>
      </c>
      <c r="H1996" s="33">
        <v>0</v>
      </c>
      <c r="I1996" s="81"/>
      <c r="J1996" s="200">
        <v>1134.9051399999998</v>
      </c>
    </row>
    <row r="1997" spans="1:10" s="34" customFormat="1" ht="18" customHeight="1" x14ac:dyDescent="0.25">
      <c r="A1997" s="74" t="s">
        <v>1847</v>
      </c>
      <c r="B1997" s="66" t="s">
        <v>62</v>
      </c>
      <c r="C1997" s="79">
        <f t="shared" si="116"/>
        <v>904.50873000000001</v>
      </c>
      <c r="D1997" s="79">
        <f t="shared" si="115"/>
        <v>43.038510000000002</v>
      </c>
      <c r="E1997" s="76">
        <v>43.038510000000002</v>
      </c>
      <c r="F1997" s="33">
        <v>0</v>
      </c>
      <c r="G1997" s="90">
        <v>0</v>
      </c>
      <c r="H1997" s="33">
        <v>0</v>
      </c>
      <c r="I1997" s="81"/>
      <c r="J1997" s="200">
        <v>947.54723999999999</v>
      </c>
    </row>
    <row r="1998" spans="1:10" s="34" customFormat="1" ht="18" customHeight="1" x14ac:dyDescent="0.25">
      <c r="A1998" s="74" t="s">
        <v>1848</v>
      </c>
      <c r="B1998" s="66" t="s">
        <v>62</v>
      </c>
      <c r="C1998" s="79">
        <f t="shared" si="116"/>
        <v>926.22073999999998</v>
      </c>
      <c r="D1998" s="79">
        <f t="shared" si="115"/>
        <v>50.98415</v>
      </c>
      <c r="E1998" s="76">
        <v>50.98415</v>
      </c>
      <c r="F1998" s="33">
        <v>0</v>
      </c>
      <c r="G1998" s="90">
        <v>0</v>
      </c>
      <c r="H1998" s="33">
        <v>0</v>
      </c>
      <c r="I1998" s="81"/>
      <c r="J1998" s="200">
        <v>977.20488999999998</v>
      </c>
    </row>
    <row r="1999" spans="1:10" s="34" customFormat="1" ht="18" customHeight="1" x14ac:dyDescent="0.25">
      <c r="A1999" s="74" t="s">
        <v>1849</v>
      </c>
      <c r="B1999" s="66" t="s">
        <v>62</v>
      </c>
      <c r="C1999" s="79">
        <f t="shared" si="116"/>
        <v>1229.3407899999997</v>
      </c>
      <c r="D1999" s="79">
        <f t="shared" si="115"/>
        <v>85.813100000000006</v>
      </c>
      <c r="E1999" s="76">
        <v>85.813100000000006</v>
      </c>
      <c r="F1999" s="33">
        <v>0</v>
      </c>
      <c r="G1999" s="90">
        <v>0</v>
      </c>
      <c r="H1999" s="33">
        <v>0</v>
      </c>
      <c r="I1999" s="81"/>
      <c r="J1999" s="200">
        <v>1315.1538899999998</v>
      </c>
    </row>
    <row r="2000" spans="1:10" s="34" customFormat="1" ht="18" customHeight="1" x14ac:dyDescent="0.25">
      <c r="A2000" s="74" t="s">
        <v>1333</v>
      </c>
      <c r="B2000" s="66" t="s">
        <v>62</v>
      </c>
      <c r="C2000" s="79">
        <f t="shared" si="116"/>
        <v>3982.7180800000006</v>
      </c>
      <c r="D2000" s="79">
        <f t="shared" ref="D2000:D2058" si="117">E2000</f>
        <v>246.25825</v>
      </c>
      <c r="E2000" s="76">
        <v>246.25825</v>
      </c>
      <c r="F2000" s="33">
        <v>0</v>
      </c>
      <c r="G2000" s="90">
        <v>0</v>
      </c>
      <c r="H2000" s="33">
        <v>0</v>
      </c>
      <c r="I2000" s="81"/>
      <c r="J2000" s="200">
        <v>4228.9763300000004</v>
      </c>
    </row>
    <row r="2001" spans="1:10" s="34" customFormat="1" ht="18" customHeight="1" x14ac:dyDescent="0.25">
      <c r="A2001" s="74" t="s">
        <v>1698</v>
      </c>
      <c r="B2001" s="66" t="s">
        <v>62</v>
      </c>
      <c r="C2001" s="79">
        <f t="shared" si="116"/>
        <v>150.59017999999998</v>
      </c>
      <c r="D2001" s="79">
        <f t="shared" si="117"/>
        <v>13.5406</v>
      </c>
      <c r="E2001" s="76">
        <v>13.5406</v>
      </c>
      <c r="F2001" s="33">
        <v>0</v>
      </c>
      <c r="G2001" s="90">
        <v>0</v>
      </c>
      <c r="H2001" s="33">
        <v>0</v>
      </c>
      <c r="I2001" s="81"/>
      <c r="J2001" s="200">
        <v>164.13077999999999</v>
      </c>
    </row>
    <row r="2002" spans="1:10" s="34" customFormat="1" ht="18" customHeight="1" x14ac:dyDescent="0.25">
      <c r="A2002" s="74" t="s">
        <v>1850</v>
      </c>
      <c r="B2002" s="66" t="s">
        <v>62</v>
      </c>
      <c r="C2002" s="79">
        <f t="shared" si="116"/>
        <v>328.05365</v>
      </c>
      <c r="D2002" s="79">
        <f t="shared" si="117"/>
        <v>17.177599999999998</v>
      </c>
      <c r="E2002" s="76">
        <v>17.177599999999998</v>
      </c>
      <c r="F2002" s="33">
        <v>0</v>
      </c>
      <c r="G2002" s="90">
        <v>0</v>
      </c>
      <c r="H2002" s="33">
        <v>0</v>
      </c>
      <c r="I2002" s="81"/>
      <c r="J2002" s="200">
        <v>345.23124999999999</v>
      </c>
    </row>
    <row r="2003" spans="1:10" s="34" customFormat="1" ht="18" customHeight="1" x14ac:dyDescent="0.25">
      <c r="A2003" s="74" t="s">
        <v>1851</v>
      </c>
      <c r="B2003" s="66" t="s">
        <v>62</v>
      </c>
      <c r="C2003" s="79">
        <f t="shared" si="116"/>
        <v>176.36389999999997</v>
      </c>
      <c r="D2003" s="79">
        <f t="shared" si="117"/>
        <v>15.581250000000001</v>
      </c>
      <c r="E2003" s="76">
        <v>15.581250000000001</v>
      </c>
      <c r="F2003" s="33">
        <v>0</v>
      </c>
      <c r="G2003" s="90">
        <v>0</v>
      </c>
      <c r="H2003" s="33">
        <v>0</v>
      </c>
      <c r="I2003" s="81"/>
      <c r="J2003" s="200">
        <v>191.94514999999998</v>
      </c>
    </row>
    <row r="2004" spans="1:10" s="34" customFormat="1" ht="18" customHeight="1" x14ac:dyDescent="0.25">
      <c r="A2004" s="74" t="s">
        <v>1852</v>
      </c>
      <c r="B2004" s="66" t="s">
        <v>62</v>
      </c>
      <c r="C2004" s="79">
        <f t="shared" si="116"/>
        <v>306.92400000000004</v>
      </c>
      <c r="D2004" s="79">
        <f t="shared" si="117"/>
        <v>15.449450000000001</v>
      </c>
      <c r="E2004" s="76">
        <v>15.449450000000001</v>
      </c>
      <c r="F2004" s="33">
        <v>0</v>
      </c>
      <c r="G2004" s="90">
        <v>0</v>
      </c>
      <c r="H2004" s="33">
        <v>0</v>
      </c>
      <c r="I2004" s="81">
        <f>1206.84+381.77</f>
        <v>1588.61</v>
      </c>
      <c r="J2004" s="200">
        <f>322.37345-I2004</f>
        <v>-1266.2365499999999</v>
      </c>
    </row>
    <row r="2005" spans="1:10" s="34" customFormat="1" ht="18" customHeight="1" x14ac:dyDescent="0.25">
      <c r="A2005" s="74" t="s">
        <v>1853</v>
      </c>
      <c r="B2005" s="66" t="s">
        <v>62</v>
      </c>
      <c r="C2005" s="79">
        <f t="shared" si="116"/>
        <v>302.60665000000006</v>
      </c>
      <c r="D2005" s="79">
        <f t="shared" si="117"/>
        <v>17.59225</v>
      </c>
      <c r="E2005" s="76">
        <v>17.59225</v>
      </c>
      <c r="F2005" s="33">
        <v>0</v>
      </c>
      <c r="G2005" s="90">
        <v>0</v>
      </c>
      <c r="H2005" s="33">
        <v>0</v>
      </c>
      <c r="I2005" s="81"/>
      <c r="J2005" s="200">
        <v>320.19890000000004</v>
      </c>
    </row>
    <row r="2006" spans="1:10" s="34" customFormat="1" ht="18" customHeight="1" x14ac:dyDescent="0.25">
      <c r="A2006" s="74" t="s">
        <v>1699</v>
      </c>
      <c r="B2006" s="66" t="s">
        <v>62</v>
      </c>
      <c r="C2006" s="79">
        <f t="shared" si="116"/>
        <v>208.21587</v>
      </c>
      <c r="D2006" s="79">
        <f t="shared" si="117"/>
        <v>14.814629999999999</v>
      </c>
      <c r="E2006" s="76">
        <v>14.814629999999999</v>
      </c>
      <c r="F2006" s="33">
        <v>0</v>
      </c>
      <c r="G2006" s="90">
        <v>0</v>
      </c>
      <c r="H2006" s="33">
        <v>0</v>
      </c>
      <c r="I2006" s="81"/>
      <c r="J2006" s="200">
        <v>223.03049999999999</v>
      </c>
    </row>
    <row r="2007" spans="1:10" s="34" customFormat="1" ht="18" customHeight="1" x14ac:dyDescent="0.25">
      <c r="A2007" s="74" t="s">
        <v>1854</v>
      </c>
      <c r="B2007" s="66" t="s">
        <v>62</v>
      </c>
      <c r="C2007" s="79">
        <f t="shared" si="116"/>
        <v>104.71289999999999</v>
      </c>
      <c r="D2007" s="79">
        <f t="shared" si="117"/>
        <v>19.776199999999999</v>
      </c>
      <c r="E2007" s="76">
        <v>19.776199999999999</v>
      </c>
      <c r="F2007" s="33">
        <v>0</v>
      </c>
      <c r="G2007" s="90">
        <v>0</v>
      </c>
      <c r="H2007" s="33">
        <v>0</v>
      </c>
      <c r="I2007" s="81">
        <v>85.82</v>
      </c>
      <c r="J2007" s="200">
        <f>124.4891-I2007</f>
        <v>38.6691</v>
      </c>
    </row>
    <row r="2008" spans="1:10" s="34" customFormat="1" ht="18" customHeight="1" x14ac:dyDescent="0.25">
      <c r="A2008" s="74" t="s">
        <v>1855</v>
      </c>
      <c r="B2008" s="66" t="s">
        <v>62</v>
      </c>
      <c r="C2008" s="79">
        <f t="shared" si="116"/>
        <v>89.746929999999992</v>
      </c>
      <c r="D2008" s="79">
        <f t="shared" si="117"/>
        <v>3.4319999999999999</v>
      </c>
      <c r="E2008" s="76">
        <v>3.4319999999999999</v>
      </c>
      <c r="F2008" s="33">
        <v>0</v>
      </c>
      <c r="G2008" s="90">
        <v>0</v>
      </c>
      <c r="H2008" s="33">
        <v>0</v>
      </c>
      <c r="I2008" s="81"/>
      <c r="J2008" s="200">
        <v>93.178929999999994</v>
      </c>
    </row>
    <row r="2009" spans="1:10" s="34" customFormat="1" ht="18" customHeight="1" x14ac:dyDescent="0.25">
      <c r="A2009" s="74" t="s">
        <v>3937</v>
      </c>
      <c r="B2009" s="66" t="s">
        <v>62</v>
      </c>
      <c r="C2009" s="79">
        <f t="shared" si="116"/>
        <v>103.58054999999999</v>
      </c>
      <c r="D2009" s="79">
        <f t="shared" si="117"/>
        <v>4.9363999999999999</v>
      </c>
      <c r="E2009" s="76">
        <v>4.9363999999999999</v>
      </c>
      <c r="F2009" s="33">
        <v>0</v>
      </c>
      <c r="G2009" s="90">
        <v>0</v>
      </c>
      <c r="H2009" s="33">
        <v>0</v>
      </c>
      <c r="I2009" s="81"/>
      <c r="J2009" s="200">
        <v>108.51694999999999</v>
      </c>
    </row>
    <row r="2010" spans="1:10" s="35" customFormat="1" ht="18" customHeight="1" x14ac:dyDescent="0.25">
      <c r="A2010" s="74" t="s">
        <v>1856</v>
      </c>
      <c r="B2010" s="66" t="s">
        <v>62</v>
      </c>
      <c r="C2010" s="79">
        <f t="shared" si="116"/>
        <v>102.76739999999999</v>
      </c>
      <c r="D2010" s="79">
        <f t="shared" si="117"/>
        <v>4.6743000000000006</v>
      </c>
      <c r="E2010" s="76">
        <v>4.6743000000000006</v>
      </c>
      <c r="F2010" s="33">
        <v>0</v>
      </c>
      <c r="G2010" s="90">
        <v>0</v>
      </c>
      <c r="H2010" s="33">
        <v>0</v>
      </c>
      <c r="I2010" s="81"/>
      <c r="J2010" s="200">
        <v>107.4417</v>
      </c>
    </row>
    <row r="2011" spans="1:10" s="35" customFormat="1" ht="18" customHeight="1" x14ac:dyDescent="0.25">
      <c r="A2011" s="74" t="s">
        <v>1857</v>
      </c>
      <c r="B2011" s="66" t="s">
        <v>62</v>
      </c>
      <c r="C2011" s="79">
        <f t="shared" si="116"/>
        <v>38.629300000000001</v>
      </c>
      <c r="D2011" s="79">
        <f t="shared" si="117"/>
        <v>0</v>
      </c>
      <c r="E2011" s="76">
        <v>0</v>
      </c>
      <c r="F2011" s="33">
        <v>0</v>
      </c>
      <c r="G2011" s="90">
        <v>0</v>
      </c>
      <c r="H2011" s="33">
        <v>0</v>
      </c>
      <c r="I2011" s="81"/>
      <c r="J2011" s="78">
        <v>38.629300000000001</v>
      </c>
    </row>
    <row r="2012" spans="1:10" s="34" customFormat="1" ht="18" customHeight="1" x14ac:dyDescent="0.25">
      <c r="A2012" s="74" t="s">
        <v>1858</v>
      </c>
      <c r="B2012" s="66" t="s">
        <v>62</v>
      </c>
      <c r="C2012" s="79">
        <f t="shared" si="116"/>
        <v>38.140950000000004</v>
      </c>
      <c r="D2012" s="79">
        <f t="shared" si="117"/>
        <v>1.0179</v>
      </c>
      <c r="E2012" s="76">
        <v>1.0179</v>
      </c>
      <c r="F2012" s="33">
        <v>0</v>
      </c>
      <c r="G2012" s="90">
        <v>0</v>
      </c>
      <c r="H2012" s="33">
        <v>0</v>
      </c>
      <c r="I2012" s="81"/>
      <c r="J2012" s="78">
        <v>39.158850000000001</v>
      </c>
    </row>
    <row r="2013" spans="1:10" s="34" customFormat="1" ht="18" customHeight="1" x14ac:dyDescent="0.25">
      <c r="A2013" s="74" t="s">
        <v>1859</v>
      </c>
      <c r="B2013" s="66" t="s">
        <v>62</v>
      </c>
      <c r="C2013" s="79">
        <f t="shared" si="116"/>
        <v>33.0428</v>
      </c>
      <c r="D2013" s="79">
        <f t="shared" si="117"/>
        <v>3.7640500000000001</v>
      </c>
      <c r="E2013" s="76">
        <v>3.7640500000000001</v>
      </c>
      <c r="F2013" s="33">
        <v>0</v>
      </c>
      <c r="G2013" s="90">
        <v>0</v>
      </c>
      <c r="H2013" s="33">
        <v>0</v>
      </c>
      <c r="I2013" s="81"/>
      <c r="J2013" s="200">
        <v>36.806849999999997</v>
      </c>
    </row>
    <row r="2014" spans="1:10" s="35" customFormat="1" ht="18" customHeight="1" x14ac:dyDescent="0.25">
      <c r="A2014" s="74" t="s">
        <v>1860</v>
      </c>
      <c r="B2014" s="66" t="s">
        <v>62</v>
      </c>
      <c r="C2014" s="79">
        <f t="shared" si="116"/>
        <v>97.231120000000004</v>
      </c>
      <c r="D2014" s="79">
        <f t="shared" si="117"/>
        <v>4.5396000000000001</v>
      </c>
      <c r="E2014" s="76">
        <v>4.5396000000000001</v>
      </c>
      <c r="F2014" s="33">
        <v>0</v>
      </c>
      <c r="G2014" s="90">
        <v>0</v>
      </c>
      <c r="H2014" s="33">
        <v>0</v>
      </c>
      <c r="I2014" s="81"/>
      <c r="J2014" s="200">
        <v>101.77072</v>
      </c>
    </row>
    <row r="2015" spans="1:10" s="34" customFormat="1" ht="18" customHeight="1" x14ac:dyDescent="0.25">
      <c r="A2015" s="74" t="s">
        <v>1861</v>
      </c>
      <c r="B2015" s="66" t="s">
        <v>62</v>
      </c>
      <c r="C2015" s="79">
        <f t="shared" si="116"/>
        <v>163.4348</v>
      </c>
      <c r="D2015" s="79">
        <f t="shared" si="117"/>
        <v>7.5451999999999995</v>
      </c>
      <c r="E2015" s="76">
        <v>7.5451999999999995</v>
      </c>
      <c r="F2015" s="33">
        <v>0</v>
      </c>
      <c r="G2015" s="90">
        <v>0</v>
      </c>
      <c r="H2015" s="33">
        <v>0</v>
      </c>
      <c r="I2015" s="81"/>
      <c r="J2015" s="200">
        <v>170.98</v>
      </c>
    </row>
    <row r="2016" spans="1:10" s="36" customFormat="1" ht="18" customHeight="1" x14ac:dyDescent="0.25">
      <c r="A2016" s="74" t="s">
        <v>1862</v>
      </c>
      <c r="B2016" s="66" t="s">
        <v>62</v>
      </c>
      <c r="C2016" s="79">
        <f t="shared" si="116"/>
        <v>68.415499999999994</v>
      </c>
      <c r="D2016" s="79">
        <f t="shared" si="117"/>
        <v>3.0166500000000003</v>
      </c>
      <c r="E2016" s="76">
        <v>3.0166500000000003</v>
      </c>
      <c r="F2016" s="33">
        <v>0</v>
      </c>
      <c r="G2016" s="90">
        <v>0</v>
      </c>
      <c r="H2016" s="33">
        <v>0</v>
      </c>
      <c r="I2016" s="81"/>
      <c r="J2016" s="200">
        <v>71.432149999999993</v>
      </c>
    </row>
    <row r="2017" spans="1:10" s="34" customFormat="1" ht="18" customHeight="1" x14ac:dyDescent="0.25">
      <c r="A2017" s="74" t="s">
        <v>1863</v>
      </c>
      <c r="B2017" s="66" t="s">
        <v>62</v>
      </c>
      <c r="C2017" s="79">
        <f t="shared" si="116"/>
        <v>124.13934999999999</v>
      </c>
      <c r="D2017" s="79">
        <f t="shared" si="117"/>
        <v>6.3256999999999994</v>
      </c>
      <c r="E2017" s="76">
        <v>6.3256999999999994</v>
      </c>
      <c r="F2017" s="33">
        <v>0</v>
      </c>
      <c r="G2017" s="90">
        <v>0</v>
      </c>
      <c r="H2017" s="33">
        <v>0</v>
      </c>
      <c r="I2017" s="81"/>
      <c r="J2017" s="200">
        <v>130.46504999999999</v>
      </c>
    </row>
    <row r="2018" spans="1:10" s="34" customFormat="1" ht="18" customHeight="1" x14ac:dyDescent="0.25">
      <c r="A2018" s="74" t="s">
        <v>1864</v>
      </c>
      <c r="B2018" s="66" t="s">
        <v>62</v>
      </c>
      <c r="C2018" s="79">
        <f t="shared" si="116"/>
        <v>72.01061</v>
      </c>
      <c r="D2018" s="79">
        <f t="shared" si="117"/>
        <v>4.7362000000000002</v>
      </c>
      <c r="E2018" s="76">
        <v>4.7362000000000002</v>
      </c>
      <c r="F2018" s="33">
        <v>0</v>
      </c>
      <c r="G2018" s="90">
        <v>0</v>
      </c>
      <c r="H2018" s="33">
        <v>0</v>
      </c>
      <c r="I2018" s="81"/>
      <c r="J2018" s="200">
        <v>76.746809999999996</v>
      </c>
    </row>
    <row r="2019" spans="1:10" s="34" customFormat="1" ht="18" customHeight="1" x14ac:dyDescent="0.25">
      <c r="A2019" s="74" t="s">
        <v>1865</v>
      </c>
      <c r="B2019" s="66" t="s">
        <v>62</v>
      </c>
      <c r="C2019" s="79">
        <f t="shared" si="116"/>
        <v>43.659099999999995</v>
      </c>
      <c r="D2019" s="79">
        <f t="shared" si="117"/>
        <v>1.73485</v>
      </c>
      <c r="E2019" s="76">
        <v>1.73485</v>
      </c>
      <c r="F2019" s="33">
        <v>0</v>
      </c>
      <c r="G2019" s="90">
        <v>0</v>
      </c>
      <c r="H2019" s="33">
        <v>0</v>
      </c>
      <c r="I2019" s="81"/>
      <c r="J2019" s="200">
        <v>45.393949999999997</v>
      </c>
    </row>
    <row r="2020" spans="1:10" s="34" customFormat="1" ht="18" customHeight="1" x14ac:dyDescent="0.25">
      <c r="A2020" s="74" t="s">
        <v>1866</v>
      </c>
      <c r="B2020" s="66" t="s">
        <v>62</v>
      </c>
      <c r="C2020" s="79">
        <f t="shared" si="116"/>
        <v>142.53980000000001</v>
      </c>
      <c r="D2020" s="79">
        <f t="shared" si="117"/>
        <v>4.4265499999999998</v>
      </c>
      <c r="E2020" s="76">
        <v>4.4265499999999998</v>
      </c>
      <c r="F2020" s="33">
        <v>0</v>
      </c>
      <c r="G2020" s="90">
        <v>0</v>
      </c>
      <c r="H2020" s="33">
        <v>0</v>
      </c>
      <c r="I2020" s="81"/>
      <c r="J2020" s="200">
        <v>146.96635000000001</v>
      </c>
    </row>
    <row r="2021" spans="1:10" s="34" customFormat="1" ht="18" customHeight="1" x14ac:dyDescent="0.25">
      <c r="A2021" s="74" t="s">
        <v>1867</v>
      </c>
      <c r="B2021" s="66" t="s">
        <v>62</v>
      </c>
      <c r="C2021" s="79">
        <f t="shared" si="116"/>
        <v>107.18402999999996</v>
      </c>
      <c r="D2021" s="79">
        <f t="shared" si="117"/>
        <v>11.309049999999999</v>
      </c>
      <c r="E2021" s="76">
        <v>11.309049999999999</v>
      </c>
      <c r="F2021" s="33">
        <v>0</v>
      </c>
      <c r="G2021" s="90">
        <v>0</v>
      </c>
      <c r="H2021" s="33">
        <v>0</v>
      </c>
      <c r="I2021" s="81">
        <v>1080.33</v>
      </c>
      <c r="J2021" s="200">
        <f>118.49308-I2021</f>
        <v>-961.83691999999996</v>
      </c>
    </row>
    <row r="2022" spans="1:10" s="34" customFormat="1" ht="18" customHeight="1" x14ac:dyDescent="0.25">
      <c r="A2022" s="74" t="s">
        <v>1868</v>
      </c>
      <c r="B2022" s="66" t="s">
        <v>62</v>
      </c>
      <c r="C2022" s="79">
        <f t="shared" si="116"/>
        <v>101.10375000000001</v>
      </c>
      <c r="D2022" s="79">
        <f t="shared" si="117"/>
        <v>4.0644499999999999</v>
      </c>
      <c r="E2022" s="76">
        <v>4.0644499999999999</v>
      </c>
      <c r="F2022" s="33">
        <v>0</v>
      </c>
      <c r="G2022" s="90">
        <v>0</v>
      </c>
      <c r="H2022" s="33">
        <v>0</v>
      </c>
      <c r="I2022" s="81"/>
      <c r="J2022" s="200">
        <v>105.1682</v>
      </c>
    </row>
    <row r="2023" spans="1:10" s="34" customFormat="1" ht="18" customHeight="1" x14ac:dyDescent="0.25">
      <c r="A2023" s="74" t="s">
        <v>1869</v>
      </c>
      <c r="B2023" s="66" t="s">
        <v>62</v>
      </c>
      <c r="C2023" s="79">
        <f t="shared" si="116"/>
        <v>95.720299999999995</v>
      </c>
      <c r="D2023" s="79">
        <f t="shared" si="117"/>
        <v>7.5809499999999996</v>
      </c>
      <c r="E2023" s="76">
        <v>7.5809499999999996</v>
      </c>
      <c r="F2023" s="33">
        <v>0</v>
      </c>
      <c r="G2023" s="90">
        <v>0</v>
      </c>
      <c r="H2023" s="33">
        <v>0</v>
      </c>
      <c r="I2023" s="81"/>
      <c r="J2023" s="200">
        <v>103.30125</v>
      </c>
    </row>
    <row r="2024" spans="1:10" s="34" customFormat="1" ht="18" customHeight="1" x14ac:dyDescent="0.25">
      <c r="A2024" s="74" t="s">
        <v>1870</v>
      </c>
      <c r="B2024" s="66" t="s">
        <v>62</v>
      </c>
      <c r="C2024" s="79">
        <f t="shared" si="116"/>
        <v>145.71641</v>
      </c>
      <c r="D2024" s="79">
        <f t="shared" si="117"/>
        <v>7.9923999999999999</v>
      </c>
      <c r="E2024" s="76">
        <v>7.9923999999999999</v>
      </c>
      <c r="F2024" s="33">
        <v>0</v>
      </c>
      <c r="G2024" s="90">
        <v>0</v>
      </c>
      <c r="H2024" s="33">
        <v>0</v>
      </c>
      <c r="I2024" s="81"/>
      <c r="J2024" s="200">
        <v>153.70881</v>
      </c>
    </row>
    <row r="2025" spans="1:10" s="35" customFormat="1" ht="18" customHeight="1" x14ac:dyDescent="0.25">
      <c r="A2025" s="74" t="s">
        <v>1871</v>
      </c>
      <c r="B2025" s="66" t="s">
        <v>62</v>
      </c>
      <c r="C2025" s="79">
        <f t="shared" si="116"/>
        <v>165.51495</v>
      </c>
      <c r="D2025" s="79">
        <f t="shared" si="117"/>
        <v>8.2673500000000004</v>
      </c>
      <c r="E2025" s="76">
        <v>8.2673500000000004</v>
      </c>
      <c r="F2025" s="33">
        <v>0</v>
      </c>
      <c r="G2025" s="90">
        <v>0</v>
      </c>
      <c r="H2025" s="33">
        <v>0</v>
      </c>
      <c r="I2025" s="81"/>
      <c r="J2025" s="200">
        <v>173.78229999999999</v>
      </c>
    </row>
    <row r="2026" spans="1:10" s="35" customFormat="1" ht="18" customHeight="1" x14ac:dyDescent="0.25">
      <c r="A2026" s="74" t="s">
        <v>1872</v>
      </c>
      <c r="B2026" s="66" t="s">
        <v>62</v>
      </c>
      <c r="C2026" s="79">
        <f t="shared" si="116"/>
        <v>90.092150000000004</v>
      </c>
      <c r="D2026" s="79">
        <f t="shared" si="117"/>
        <v>4.7241999999999997</v>
      </c>
      <c r="E2026" s="76">
        <v>4.7241999999999997</v>
      </c>
      <c r="F2026" s="33">
        <v>0</v>
      </c>
      <c r="G2026" s="90">
        <v>0</v>
      </c>
      <c r="H2026" s="33">
        <v>0</v>
      </c>
      <c r="I2026" s="81"/>
      <c r="J2026" s="200">
        <v>94.81635</v>
      </c>
    </row>
    <row r="2027" spans="1:10" s="35" customFormat="1" ht="18" customHeight="1" x14ac:dyDescent="0.25">
      <c r="A2027" s="74" t="s">
        <v>1873</v>
      </c>
      <c r="B2027" s="66" t="s">
        <v>62</v>
      </c>
      <c r="C2027" s="79">
        <f t="shared" si="116"/>
        <v>126.48375</v>
      </c>
      <c r="D2027" s="79">
        <f t="shared" si="117"/>
        <v>6.86205</v>
      </c>
      <c r="E2027" s="76">
        <v>6.86205</v>
      </c>
      <c r="F2027" s="33">
        <v>0</v>
      </c>
      <c r="G2027" s="90">
        <v>0</v>
      </c>
      <c r="H2027" s="33">
        <v>0</v>
      </c>
      <c r="I2027" s="81"/>
      <c r="J2027" s="200">
        <v>133.3458</v>
      </c>
    </row>
    <row r="2028" spans="1:10" s="34" customFormat="1" ht="18" customHeight="1" x14ac:dyDescent="0.25">
      <c r="A2028" s="74" t="s">
        <v>3938</v>
      </c>
      <c r="B2028" s="66" t="s">
        <v>62</v>
      </c>
      <c r="C2028" s="79">
        <f t="shared" si="116"/>
        <v>60.383299999999998</v>
      </c>
      <c r="D2028" s="79">
        <f t="shared" si="117"/>
        <v>2.4420500000000001</v>
      </c>
      <c r="E2028" s="76">
        <v>2.4420500000000001</v>
      </c>
      <c r="F2028" s="33">
        <v>0</v>
      </c>
      <c r="G2028" s="90">
        <v>0</v>
      </c>
      <c r="H2028" s="33">
        <v>0</v>
      </c>
      <c r="I2028" s="81"/>
      <c r="J2028" s="200">
        <v>62.82535</v>
      </c>
    </row>
    <row r="2029" spans="1:10" s="34" customFormat="1" ht="18" customHeight="1" x14ac:dyDescent="0.25">
      <c r="A2029" s="74" t="s">
        <v>1874</v>
      </c>
      <c r="B2029" s="66" t="s">
        <v>62</v>
      </c>
      <c r="C2029" s="79">
        <f t="shared" si="116"/>
        <v>100.88005</v>
      </c>
      <c r="D2029" s="79">
        <f t="shared" si="117"/>
        <v>9.9465499999999984</v>
      </c>
      <c r="E2029" s="76">
        <v>9.9465499999999984</v>
      </c>
      <c r="F2029" s="33">
        <v>0</v>
      </c>
      <c r="G2029" s="90">
        <v>0</v>
      </c>
      <c r="H2029" s="33">
        <v>0</v>
      </c>
      <c r="I2029" s="81"/>
      <c r="J2029" s="200">
        <v>110.8266</v>
      </c>
    </row>
    <row r="2030" spans="1:10" s="34" customFormat="1" ht="18" customHeight="1" x14ac:dyDescent="0.25">
      <c r="A2030" s="74" t="s">
        <v>1875</v>
      </c>
      <c r="B2030" s="66" t="s">
        <v>62</v>
      </c>
      <c r="C2030" s="79">
        <f t="shared" si="116"/>
        <v>833.37830999999994</v>
      </c>
      <c r="D2030" s="79">
        <f t="shared" si="117"/>
        <v>75.140259999999998</v>
      </c>
      <c r="E2030" s="76">
        <v>75.140259999999998</v>
      </c>
      <c r="F2030" s="33">
        <v>0</v>
      </c>
      <c r="G2030" s="90">
        <v>0</v>
      </c>
      <c r="H2030" s="33">
        <v>0</v>
      </c>
      <c r="I2030" s="81"/>
      <c r="J2030" s="200">
        <v>908.51856999999995</v>
      </c>
    </row>
    <row r="2031" spans="1:10" s="34" customFormat="1" ht="18" customHeight="1" x14ac:dyDescent="0.25">
      <c r="A2031" s="74" t="s">
        <v>1876</v>
      </c>
      <c r="B2031" s="66" t="s">
        <v>62</v>
      </c>
      <c r="C2031" s="79">
        <f t="shared" si="116"/>
        <v>851.52044000000001</v>
      </c>
      <c r="D2031" s="79">
        <f t="shared" si="117"/>
        <v>74.891800000000003</v>
      </c>
      <c r="E2031" s="76">
        <v>74.891800000000003</v>
      </c>
      <c r="F2031" s="33">
        <v>0</v>
      </c>
      <c r="G2031" s="90">
        <v>0</v>
      </c>
      <c r="H2031" s="33">
        <v>0</v>
      </c>
      <c r="I2031" s="81"/>
      <c r="J2031" s="200">
        <v>926.41224</v>
      </c>
    </row>
    <row r="2032" spans="1:10" s="34" customFormat="1" ht="18" customHeight="1" x14ac:dyDescent="0.25">
      <c r="A2032" s="74" t="s">
        <v>1877</v>
      </c>
      <c r="B2032" s="66" t="s">
        <v>62</v>
      </c>
      <c r="C2032" s="79">
        <f t="shared" si="116"/>
        <v>1588.23587</v>
      </c>
      <c r="D2032" s="79">
        <f t="shared" si="117"/>
        <v>89.756509999999992</v>
      </c>
      <c r="E2032" s="76">
        <v>89.756509999999992</v>
      </c>
      <c r="F2032" s="33">
        <v>0</v>
      </c>
      <c r="G2032" s="90">
        <v>0</v>
      </c>
      <c r="H2032" s="33">
        <v>0</v>
      </c>
      <c r="I2032" s="81"/>
      <c r="J2032" s="200">
        <v>1677.9923799999999</v>
      </c>
    </row>
    <row r="2033" spans="1:82" s="34" customFormat="1" ht="18" customHeight="1" x14ac:dyDescent="0.25">
      <c r="A2033" s="74" t="s">
        <v>1878</v>
      </c>
      <c r="B2033" s="66" t="s">
        <v>62</v>
      </c>
      <c r="C2033" s="79">
        <f t="shared" si="116"/>
        <v>43.178249999999998</v>
      </c>
      <c r="D2033" s="79">
        <f t="shared" si="117"/>
        <v>1.3035999999999999</v>
      </c>
      <c r="E2033" s="76">
        <v>1.3035999999999999</v>
      </c>
      <c r="F2033" s="33">
        <v>0</v>
      </c>
      <c r="G2033" s="90">
        <v>0</v>
      </c>
      <c r="H2033" s="33">
        <v>0</v>
      </c>
      <c r="I2033" s="81"/>
      <c r="J2033" s="200">
        <v>44.481850000000001</v>
      </c>
    </row>
    <row r="2034" spans="1:82" s="34" customFormat="1" ht="18" customHeight="1" x14ac:dyDescent="0.25">
      <c r="A2034" s="74" t="s">
        <v>1879</v>
      </c>
      <c r="B2034" s="66" t="s">
        <v>62</v>
      </c>
      <c r="C2034" s="79">
        <f t="shared" ref="C2034:C2094" si="118">J2034+I2034-E2034</f>
        <v>1575.9123500000001</v>
      </c>
      <c r="D2034" s="79">
        <f t="shared" si="117"/>
        <v>78.565049999999999</v>
      </c>
      <c r="E2034" s="76">
        <v>78.565049999999999</v>
      </c>
      <c r="F2034" s="33">
        <v>0</v>
      </c>
      <c r="G2034" s="90">
        <v>0</v>
      </c>
      <c r="H2034" s="33">
        <v>0</v>
      </c>
      <c r="I2034" s="81"/>
      <c r="J2034" s="200">
        <v>1654.4774</v>
      </c>
    </row>
    <row r="2035" spans="1:82" s="34" customFormat="1" ht="18" customHeight="1" x14ac:dyDescent="0.25">
      <c r="A2035" s="74" t="s">
        <v>1880</v>
      </c>
      <c r="B2035" s="66" t="s">
        <v>62</v>
      </c>
      <c r="C2035" s="79">
        <f t="shared" si="118"/>
        <v>85.579950000000011</v>
      </c>
      <c r="D2035" s="79">
        <f t="shared" si="117"/>
        <v>2.7413499999999997</v>
      </c>
      <c r="E2035" s="76">
        <v>2.7413499999999997</v>
      </c>
      <c r="F2035" s="33">
        <v>0</v>
      </c>
      <c r="G2035" s="90">
        <v>0</v>
      </c>
      <c r="H2035" s="33">
        <v>0</v>
      </c>
      <c r="I2035" s="81"/>
      <c r="J2035" s="200">
        <v>88.321300000000008</v>
      </c>
    </row>
    <row r="2036" spans="1:82" s="34" customFormat="1" ht="18" customHeight="1" x14ac:dyDescent="0.25">
      <c r="A2036" s="74" t="s">
        <v>1881</v>
      </c>
      <c r="B2036" s="66" t="s">
        <v>62</v>
      </c>
      <c r="C2036" s="79">
        <f t="shared" si="118"/>
        <v>190.90730000000002</v>
      </c>
      <c r="D2036" s="79">
        <f t="shared" si="117"/>
        <v>7.2689500000000002</v>
      </c>
      <c r="E2036" s="76">
        <v>7.2689500000000002</v>
      </c>
      <c r="F2036" s="33">
        <v>0</v>
      </c>
      <c r="G2036" s="90">
        <v>0</v>
      </c>
      <c r="H2036" s="33">
        <v>0</v>
      </c>
      <c r="I2036" s="81"/>
      <c r="J2036" s="200">
        <v>198.17625000000001</v>
      </c>
    </row>
    <row r="2037" spans="1:82" s="34" customFormat="1" ht="18" customHeight="1" x14ac:dyDescent="0.25">
      <c r="A2037" s="74" t="s">
        <v>1882</v>
      </c>
      <c r="B2037" s="66" t="s">
        <v>62</v>
      </c>
      <c r="C2037" s="79">
        <f t="shared" si="118"/>
        <v>128.87007999999997</v>
      </c>
      <c r="D2037" s="79">
        <f t="shared" si="117"/>
        <v>5.7447499999999998</v>
      </c>
      <c r="E2037" s="76">
        <v>5.7447499999999998</v>
      </c>
      <c r="F2037" s="33">
        <v>0</v>
      </c>
      <c r="G2037" s="90">
        <v>0</v>
      </c>
      <c r="H2037" s="33">
        <v>0</v>
      </c>
      <c r="I2037" s="81"/>
      <c r="J2037" s="200">
        <v>134.61482999999998</v>
      </c>
    </row>
    <row r="2038" spans="1:82" s="34" customFormat="1" ht="18" customHeight="1" x14ac:dyDescent="0.25">
      <c r="A2038" s="74" t="s">
        <v>1700</v>
      </c>
      <c r="B2038" s="66" t="s">
        <v>62</v>
      </c>
      <c r="C2038" s="79">
        <f t="shared" si="118"/>
        <v>386.11195000000004</v>
      </c>
      <c r="D2038" s="79">
        <f t="shared" si="117"/>
        <v>25.185449999999999</v>
      </c>
      <c r="E2038" s="76">
        <v>25.185449999999999</v>
      </c>
      <c r="F2038" s="33">
        <v>0</v>
      </c>
      <c r="G2038" s="90">
        <v>0</v>
      </c>
      <c r="H2038" s="33">
        <v>0</v>
      </c>
      <c r="I2038" s="81"/>
      <c r="J2038" s="200">
        <v>411.29740000000004</v>
      </c>
    </row>
    <row r="2039" spans="1:82" s="34" customFormat="1" ht="18" customHeight="1" x14ac:dyDescent="0.25">
      <c r="A2039" s="74" t="s">
        <v>1883</v>
      </c>
      <c r="B2039" s="66" t="s">
        <v>62</v>
      </c>
      <c r="C2039" s="79">
        <f t="shared" si="118"/>
        <v>56.681000000000004</v>
      </c>
      <c r="D2039" s="79">
        <f t="shared" si="117"/>
        <v>2.1528</v>
      </c>
      <c r="E2039" s="76">
        <v>2.1528</v>
      </c>
      <c r="F2039" s="33">
        <v>0</v>
      </c>
      <c r="G2039" s="90">
        <v>0</v>
      </c>
      <c r="H2039" s="33">
        <v>0</v>
      </c>
      <c r="I2039" s="81"/>
      <c r="J2039" s="200">
        <v>58.833800000000004</v>
      </c>
    </row>
    <row r="2040" spans="1:82" s="34" customFormat="1" ht="18" customHeight="1" x14ac:dyDescent="0.25">
      <c r="A2040" s="74" t="s">
        <v>1884</v>
      </c>
      <c r="B2040" s="66" t="s">
        <v>62</v>
      </c>
      <c r="C2040" s="79">
        <f t="shared" si="118"/>
        <v>220.00415999999998</v>
      </c>
      <c r="D2040" s="79">
        <f t="shared" si="117"/>
        <v>24.565270000000002</v>
      </c>
      <c r="E2040" s="76">
        <v>24.565270000000002</v>
      </c>
      <c r="F2040" s="33">
        <v>0</v>
      </c>
      <c r="G2040" s="90">
        <v>0</v>
      </c>
      <c r="H2040" s="33">
        <v>0</v>
      </c>
      <c r="I2040" s="81"/>
      <c r="J2040" s="200">
        <v>244.56942999999998</v>
      </c>
    </row>
    <row r="2041" spans="1:82" s="34" customFormat="1" ht="18" customHeight="1" x14ac:dyDescent="0.25">
      <c r="A2041" s="74" t="s">
        <v>1885</v>
      </c>
      <c r="B2041" s="66" t="s">
        <v>62</v>
      </c>
      <c r="C2041" s="79">
        <f t="shared" si="118"/>
        <v>315.76336999999995</v>
      </c>
      <c r="D2041" s="79">
        <f t="shared" si="117"/>
        <v>16.044599999999999</v>
      </c>
      <c r="E2041" s="76">
        <v>16.044599999999999</v>
      </c>
      <c r="F2041" s="33">
        <v>0</v>
      </c>
      <c r="G2041" s="90">
        <v>0</v>
      </c>
      <c r="H2041" s="33">
        <v>0</v>
      </c>
      <c r="I2041" s="81"/>
      <c r="J2041" s="200">
        <v>331.80796999999995</v>
      </c>
    </row>
    <row r="2042" spans="1:82" s="34" customFormat="1" ht="18" customHeight="1" x14ac:dyDescent="0.25">
      <c r="A2042" s="74" t="s">
        <v>1886</v>
      </c>
      <c r="B2042" s="66" t="s">
        <v>62</v>
      </c>
      <c r="C2042" s="79">
        <f t="shared" si="118"/>
        <v>279.47415000000007</v>
      </c>
      <c r="D2042" s="79">
        <f t="shared" si="117"/>
        <v>12.8545</v>
      </c>
      <c r="E2042" s="76">
        <v>12.8545</v>
      </c>
      <c r="F2042" s="33">
        <v>0</v>
      </c>
      <c r="G2042" s="90">
        <v>0</v>
      </c>
      <c r="H2042" s="33">
        <v>0</v>
      </c>
      <c r="I2042" s="81"/>
      <c r="J2042" s="200">
        <v>292.32865000000004</v>
      </c>
    </row>
    <row r="2043" spans="1:82" s="34" customFormat="1" ht="18" customHeight="1" x14ac:dyDescent="0.25">
      <c r="A2043" s="74" t="s">
        <v>1887</v>
      </c>
      <c r="B2043" s="66" t="s">
        <v>62</v>
      </c>
      <c r="C2043" s="79">
        <f t="shared" si="118"/>
        <v>202.21913000000001</v>
      </c>
      <c r="D2043" s="79">
        <f t="shared" si="117"/>
        <v>7.8188999999999993</v>
      </c>
      <c r="E2043" s="76">
        <v>7.8188999999999993</v>
      </c>
      <c r="F2043" s="33">
        <v>0</v>
      </c>
      <c r="G2043" s="90">
        <v>0</v>
      </c>
      <c r="H2043" s="33">
        <v>0</v>
      </c>
      <c r="I2043" s="81"/>
      <c r="J2043" s="200">
        <v>210.03802999999999</v>
      </c>
    </row>
    <row r="2044" spans="1:82" s="34" customFormat="1" ht="18" customHeight="1" x14ac:dyDescent="0.25">
      <c r="A2044" s="74" t="s">
        <v>1888</v>
      </c>
      <c r="B2044" s="66" t="s">
        <v>62</v>
      </c>
      <c r="C2044" s="79">
        <f t="shared" si="118"/>
        <v>246.35085000000001</v>
      </c>
      <c r="D2044" s="79">
        <f t="shared" si="117"/>
        <v>10.750999999999999</v>
      </c>
      <c r="E2044" s="76">
        <v>10.750999999999999</v>
      </c>
      <c r="F2044" s="22">
        <v>0</v>
      </c>
      <c r="G2044" s="90">
        <v>0</v>
      </c>
      <c r="H2044" s="22">
        <v>0</v>
      </c>
      <c r="I2044" s="81"/>
      <c r="J2044" s="200">
        <v>257.10185000000001</v>
      </c>
    </row>
    <row r="2045" spans="1:82" s="34" customFormat="1" ht="18" customHeight="1" x14ac:dyDescent="0.25">
      <c r="A2045" s="74" t="s">
        <v>330</v>
      </c>
      <c r="B2045" s="66" t="s">
        <v>62</v>
      </c>
      <c r="C2045" s="79">
        <f t="shared" si="118"/>
        <v>117.82</v>
      </c>
      <c r="D2045" s="79">
        <f t="shared" si="117"/>
        <v>0</v>
      </c>
      <c r="E2045" s="76">
        <v>0</v>
      </c>
      <c r="F2045" s="33">
        <v>0</v>
      </c>
      <c r="G2045" s="90">
        <v>0</v>
      </c>
      <c r="H2045" s="33">
        <v>0</v>
      </c>
      <c r="I2045" s="81"/>
      <c r="J2045" s="200">
        <v>117.82</v>
      </c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23"/>
      <c r="Y2045" s="23"/>
      <c r="Z2045" s="23"/>
      <c r="AA2045" s="23"/>
      <c r="AB2045" s="23"/>
      <c r="AC2045" s="23"/>
      <c r="AD2045" s="23"/>
      <c r="AE2045" s="23"/>
      <c r="AF2045" s="23"/>
      <c r="AG2045" s="23"/>
      <c r="AH2045" s="23"/>
      <c r="AI2045" s="23"/>
      <c r="AJ2045" s="23"/>
      <c r="AK2045" s="23"/>
      <c r="AL2045" s="23"/>
      <c r="AM2045" s="23"/>
      <c r="AN2045" s="23"/>
      <c r="AO2045" s="23"/>
      <c r="AP2045" s="23"/>
      <c r="AQ2045" s="23"/>
      <c r="AR2045" s="23"/>
      <c r="AS2045" s="23"/>
      <c r="AT2045" s="23"/>
      <c r="AU2045" s="23"/>
      <c r="AV2045" s="23"/>
      <c r="AW2045" s="23"/>
      <c r="AX2045" s="23"/>
      <c r="AY2045" s="23"/>
      <c r="AZ2045" s="23"/>
      <c r="BA2045" s="23"/>
      <c r="BB2045" s="23"/>
      <c r="BC2045" s="23"/>
      <c r="BD2045" s="23"/>
      <c r="BE2045" s="23"/>
      <c r="BF2045" s="23"/>
      <c r="BG2045" s="23"/>
      <c r="BH2045" s="23"/>
      <c r="BI2045" s="23"/>
      <c r="BJ2045" s="23"/>
      <c r="BK2045" s="23"/>
      <c r="BL2045" s="23"/>
      <c r="BM2045" s="23"/>
      <c r="BN2045" s="23"/>
      <c r="BO2045" s="23"/>
      <c r="BP2045" s="23"/>
      <c r="BQ2045" s="23"/>
      <c r="BR2045" s="23"/>
      <c r="BS2045" s="23"/>
      <c r="BT2045" s="23"/>
      <c r="BU2045" s="23"/>
      <c r="BV2045" s="23"/>
      <c r="BW2045" s="23"/>
      <c r="BX2045" s="23"/>
      <c r="BY2045" s="23"/>
      <c r="BZ2045" s="23"/>
      <c r="CA2045" s="23"/>
      <c r="CB2045" s="23"/>
      <c r="CC2045" s="23"/>
      <c r="CD2045" s="23"/>
    </row>
    <row r="2046" spans="1:82" s="34" customFormat="1" ht="18" customHeight="1" x14ac:dyDescent="0.25">
      <c r="A2046" s="74" t="s">
        <v>1889</v>
      </c>
      <c r="B2046" s="66" t="s">
        <v>62</v>
      </c>
      <c r="C2046" s="79">
        <f t="shared" si="118"/>
        <v>268.08355</v>
      </c>
      <c r="D2046" s="79">
        <f t="shared" si="117"/>
        <v>10.83225</v>
      </c>
      <c r="E2046" s="76">
        <v>10.83225</v>
      </c>
      <c r="F2046" s="33">
        <v>0</v>
      </c>
      <c r="G2046" s="90">
        <v>0</v>
      </c>
      <c r="H2046" s="33">
        <v>0</v>
      </c>
      <c r="I2046" s="81"/>
      <c r="J2046" s="200">
        <v>278.91579999999999</v>
      </c>
    </row>
    <row r="2047" spans="1:82" s="34" customFormat="1" ht="18" customHeight="1" x14ac:dyDescent="0.25">
      <c r="A2047" s="74" t="s">
        <v>1890</v>
      </c>
      <c r="B2047" s="66" t="s">
        <v>62</v>
      </c>
      <c r="C2047" s="79">
        <f t="shared" si="118"/>
        <v>390.42180000000002</v>
      </c>
      <c r="D2047" s="79">
        <f t="shared" si="117"/>
        <v>20.445400000000003</v>
      </c>
      <c r="E2047" s="76">
        <v>20.445400000000003</v>
      </c>
      <c r="F2047" s="33">
        <v>0</v>
      </c>
      <c r="G2047" s="90">
        <v>0</v>
      </c>
      <c r="H2047" s="33">
        <v>0</v>
      </c>
      <c r="I2047" s="81"/>
      <c r="J2047" s="200">
        <v>410.86720000000003</v>
      </c>
    </row>
    <row r="2048" spans="1:82" s="34" customFormat="1" ht="18" customHeight="1" x14ac:dyDescent="0.25">
      <c r="A2048" s="74" t="s">
        <v>1891</v>
      </c>
      <c r="B2048" s="66" t="s">
        <v>62</v>
      </c>
      <c r="C2048" s="79">
        <f t="shared" si="118"/>
        <v>843.86604999999997</v>
      </c>
      <c r="D2048" s="79">
        <f t="shared" si="117"/>
        <v>64.827150000000003</v>
      </c>
      <c r="E2048" s="76">
        <v>64.827150000000003</v>
      </c>
      <c r="F2048" s="33">
        <v>0</v>
      </c>
      <c r="G2048" s="90">
        <v>0</v>
      </c>
      <c r="H2048" s="33">
        <v>0</v>
      </c>
      <c r="I2048" s="81"/>
      <c r="J2048" s="200">
        <v>908.69319999999993</v>
      </c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  <c r="W2048" s="35"/>
      <c r="X2048" s="35"/>
      <c r="Y2048" s="35"/>
      <c r="Z2048" s="35"/>
      <c r="AA2048" s="35"/>
      <c r="AB2048" s="35"/>
      <c r="AC2048" s="35"/>
      <c r="AD2048" s="35"/>
      <c r="AE2048" s="35"/>
      <c r="AF2048" s="35"/>
      <c r="AG2048" s="35"/>
      <c r="AH2048" s="35"/>
      <c r="AI2048" s="35"/>
      <c r="AJ2048" s="35"/>
      <c r="AK2048" s="35"/>
      <c r="AL2048" s="35"/>
      <c r="AM2048" s="35"/>
      <c r="AN2048" s="35"/>
      <c r="AO2048" s="35"/>
      <c r="AP2048" s="35"/>
      <c r="AQ2048" s="35"/>
      <c r="AR2048" s="35"/>
      <c r="AS2048" s="35"/>
      <c r="AT2048" s="35"/>
      <c r="AU2048" s="35"/>
      <c r="AV2048" s="35"/>
      <c r="AW2048" s="35"/>
      <c r="AX2048" s="35"/>
      <c r="AY2048" s="35"/>
      <c r="AZ2048" s="35"/>
      <c r="BA2048" s="35"/>
      <c r="BB2048" s="35"/>
      <c r="BC2048" s="35"/>
      <c r="BD2048" s="35"/>
      <c r="BE2048" s="35"/>
      <c r="BF2048" s="35"/>
      <c r="BG2048" s="35"/>
      <c r="BH2048" s="35"/>
      <c r="BI2048" s="35"/>
      <c r="BJ2048" s="35"/>
      <c r="BK2048" s="35"/>
      <c r="BL2048" s="35"/>
      <c r="BM2048" s="35"/>
      <c r="BN2048" s="35"/>
      <c r="BO2048" s="35"/>
      <c r="BP2048" s="35"/>
      <c r="BQ2048" s="35"/>
      <c r="BR2048" s="35"/>
      <c r="BS2048" s="35"/>
      <c r="BT2048" s="35"/>
      <c r="BU2048" s="35"/>
      <c r="BV2048" s="35"/>
      <c r="BW2048" s="35"/>
      <c r="BX2048" s="35"/>
      <c r="BY2048" s="35"/>
      <c r="BZ2048" s="35"/>
      <c r="CA2048" s="35"/>
      <c r="CB2048" s="35"/>
      <c r="CC2048" s="35"/>
      <c r="CD2048" s="35"/>
    </row>
    <row r="2049" spans="1:82" s="34" customFormat="1" ht="18" customHeight="1" x14ac:dyDescent="0.25">
      <c r="A2049" s="74" t="s">
        <v>1892</v>
      </c>
      <c r="B2049" s="66" t="s">
        <v>62</v>
      </c>
      <c r="C2049" s="79">
        <f t="shared" si="118"/>
        <v>909.90155000000004</v>
      </c>
      <c r="D2049" s="79">
        <f t="shared" si="117"/>
        <v>41.745950000000001</v>
      </c>
      <c r="E2049" s="76">
        <v>41.745950000000001</v>
      </c>
      <c r="F2049" s="33">
        <v>0</v>
      </c>
      <c r="G2049" s="90">
        <v>0</v>
      </c>
      <c r="H2049" s="33">
        <v>0</v>
      </c>
      <c r="I2049" s="81"/>
      <c r="J2049" s="200">
        <v>951.64750000000004</v>
      </c>
    </row>
    <row r="2050" spans="1:82" s="34" customFormat="1" ht="18" customHeight="1" x14ac:dyDescent="0.25">
      <c r="A2050" s="74" t="s">
        <v>1893</v>
      </c>
      <c r="B2050" s="66" t="s">
        <v>62</v>
      </c>
      <c r="C2050" s="79">
        <f t="shared" si="118"/>
        <v>1198.31304</v>
      </c>
      <c r="D2050" s="79">
        <f t="shared" si="117"/>
        <v>57.474899999999998</v>
      </c>
      <c r="E2050" s="76">
        <v>57.474899999999998</v>
      </c>
      <c r="F2050" s="33">
        <v>0</v>
      </c>
      <c r="G2050" s="90">
        <v>0</v>
      </c>
      <c r="H2050" s="33">
        <v>0</v>
      </c>
      <c r="I2050" s="81"/>
      <c r="J2050" s="200">
        <v>1255.7879399999999</v>
      </c>
    </row>
    <row r="2051" spans="1:82" s="34" customFormat="1" ht="18" customHeight="1" x14ac:dyDescent="0.25">
      <c r="A2051" s="74" t="s">
        <v>1894</v>
      </c>
      <c r="B2051" s="66" t="s">
        <v>62</v>
      </c>
      <c r="C2051" s="79">
        <f t="shared" si="118"/>
        <v>293.20490000000001</v>
      </c>
      <c r="D2051" s="79">
        <f t="shared" si="117"/>
        <v>14.7303</v>
      </c>
      <c r="E2051" s="76">
        <v>14.7303</v>
      </c>
      <c r="F2051" s="22">
        <v>0</v>
      </c>
      <c r="G2051" s="90">
        <v>0</v>
      </c>
      <c r="H2051" s="22">
        <v>0</v>
      </c>
      <c r="I2051" s="81"/>
      <c r="J2051" s="200">
        <v>307.93520000000001</v>
      </c>
    </row>
    <row r="2052" spans="1:82" s="34" customFormat="1" ht="18" customHeight="1" x14ac:dyDescent="0.25">
      <c r="A2052" s="74" t="s">
        <v>3939</v>
      </c>
      <c r="B2052" s="66" t="s">
        <v>62</v>
      </c>
      <c r="C2052" s="79">
        <f t="shared" si="118"/>
        <v>633.90557000000001</v>
      </c>
      <c r="D2052" s="79">
        <f t="shared" si="117"/>
        <v>22.708400000000001</v>
      </c>
      <c r="E2052" s="76">
        <v>22.708400000000001</v>
      </c>
      <c r="F2052" s="33">
        <v>0</v>
      </c>
      <c r="G2052" s="90">
        <v>0</v>
      </c>
      <c r="H2052" s="33">
        <v>0</v>
      </c>
      <c r="I2052" s="81"/>
      <c r="J2052" s="200">
        <v>656.61396999999999</v>
      </c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23"/>
      <c r="Y2052" s="23"/>
      <c r="Z2052" s="23"/>
      <c r="AA2052" s="23"/>
      <c r="AB2052" s="23"/>
      <c r="AC2052" s="23"/>
      <c r="AD2052" s="23"/>
      <c r="AE2052" s="23"/>
      <c r="AF2052" s="23"/>
      <c r="AG2052" s="23"/>
      <c r="AH2052" s="23"/>
      <c r="AI2052" s="23"/>
      <c r="AJ2052" s="23"/>
      <c r="AK2052" s="23"/>
      <c r="AL2052" s="23"/>
      <c r="AM2052" s="23"/>
      <c r="AN2052" s="23"/>
      <c r="AO2052" s="23"/>
      <c r="AP2052" s="23"/>
      <c r="AQ2052" s="23"/>
      <c r="AR2052" s="23"/>
      <c r="AS2052" s="23"/>
      <c r="AT2052" s="23"/>
      <c r="AU2052" s="23"/>
      <c r="AV2052" s="23"/>
      <c r="AW2052" s="23"/>
      <c r="AX2052" s="23"/>
      <c r="AY2052" s="23"/>
      <c r="AZ2052" s="23"/>
      <c r="BA2052" s="23"/>
      <c r="BB2052" s="23"/>
      <c r="BC2052" s="23"/>
      <c r="BD2052" s="23"/>
      <c r="BE2052" s="23"/>
      <c r="BF2052" s="23"/>
      <c r="BG2052" s="23"/>
      <c r="BH2052" s="23"/>
      <c r="BI2052" s="23"/>
      <c r="BJ2052" s="23"/>
      <c r="BK2052" s="23"/>
      <c r="BL2052" s="23"/>
      <c r="BM2052" s="23"/>
      <c r="BN2052" s="23"/>
      <c r="BO2052" s="23"/>
      <c r="BP2052" s="23"/>
      <c r="BQ2052" s="23"/>
      <c r="BR2052" s="23"/>
      <c r="BS2052" s="23"/>
      <c r="BT2052" s="23"/>
      <c r="BU2052" s="23"/>
      <c r="BV2052" s="23"/>
      <c r="BW2052" s="23"/>
      <c r="BX2052" s="23"/>
      <c r="BY2052" s="23"/>
      <c r="BZ2052" s="23"/>
      <c r="CA2052" s="23"/>
      <c r="CB2052" s="23"/>
      <c r="CC2052" s="23"/>
      <c r="CD2052" s="23"/>
    </row>
    <row r="2053" spans="1:82" s="34" customFormat="1" ht="18" customHeight="1" x14ac:dyDescent="0.25">
      <c r="A2053" s="74" t="s">
        <v>1895</v>
      </c>
      <c r="B2053" s="66" t="s">
        <v>62</v>
      </c>
      <c r="C2053" s="79">
        <f t="shared" si="118"/>
        <v>518.77814999999998</v>
      </c>
      <c r="D2053" s="79">
        <f t="shared" si="117"/>
        <v>33.601849999999999</v>
      </c>
      <c r="E2053" s="76">
        <v>33.601849999999999</v>
      </c>
      <c r="F2053" s="33">
        <v>0</v>
      </c>
      <c r="G2053" s="90">
        <v>0</v>
      </c>
      <c r="H2053" s="33">
        <v>0</v>
      </c>
      <c r="I2053" s="81"/>
      <c r="J2053" s="200">
        <v>552.38</v>
      </c>
    </row>
    <row r="2054" spans="1:82" s="34" customFormat="1" ht="18" customHeight="1" x14ac:dyDescent="0.25">
      <c r="A2054" s="74" t="s">
        <v>3940</v>
      </c>
      <c r="B2054" s="66" t="s">
        <v>62</v>
      </c>
      <c r="C2054" s="79">
        <f t="shared" si="118"/>
        <v>385.53665000000001</v>
      </c>
      <c r="D2054" s="79">
        <f t="shared" si="117"/>
        <v>45.386400000000002</v>
      </c>
      <c r="E2054" s="76">
        <v>45.386400000000002</v>
      </c>
      <c r="F2054" s="22">
        <v>0</v>
      </c>
      <c r="G2054" s="90">
        <v>0</v>
      </c>
      <c r="H2054" s="22">
        <v>0</v>
      </c>
      <c r="I2054" s="81"/>
      <c r="J2054" s="200">
        <v>430.92304999999999</v>
      </c>
    </row>
    <row r="2055" spans="1:82" s="34" customFormat="1" ht="18" customHeight="1" x14ac:dyDescent="0.25">
      <c r="A2055" s="74" t="s">
        <v>3941</v>
      </c>
      <c r="B2055" s="66" t="s">
        <v>62</v>
      </c>
      <c r="C2055" s="79">
        <f t="shared" si="118"/>
        <v>488.10575999999998</v>
      </c>
      <c r="D2055" s="79">
        <f t="shared" si="117"/>
        <v>19.344150000000003</v>
      </c>
      <c r="E2055" s="76">
        <v>19.344150000000003</v>
      </c>
      <c r="F2055" s="33">
        <v>0</v>
      </c>
      <c r="G2055" s="90">
        <v>0</v>
      </c>
      <c r="H2055" s="33">
        <v>0</v>
      </c>
      <c r="I2055" s="81"/>
      <c r="J2055" s="200">
        <v>507.44990999999999</v>
      </c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  <c r="Y2055" s="23"/>
      <c r="Z2055" s="23"/>
      <c r="AA2055" s="23"/>
      <c r="AB2055" s="23"/>
      <c r="AC2055" s="23"/>
      <c r="AD2055" s="23"/>
      <c r="AE2055" s="23"/>
      <c r="AF2055" s="23"/>
      <c r="AG2055" s="23"/>
      <c r="AH2055" s="23"/>
      <c r="AI2055" s="23"/>
      <c r="AJ2055" s="23"/>
      <c r="AK2055" s="23"/>
      <c r="AL2055" s="23"/>
      <c r="AM2055" s="23"/>
      <c r="AN2055" s="23"/>
      <c r="AO2055" s="23"/>
      <c r="AP2055" s="23"/>
      <c r="AQ2055" s="23"/>
      <c r="AR2055" s="23"/>
      <c r="AS2055" s="23"/>
      <c r="AT2055" s="23"/>
      <c r="AU2055" s="23"/>
      <c r="AV2055" s="23"/>
      <c r="AW2055" s="23"/>
      <c r="AX2055" s="23"/>
      <c r="AY2055" s="23"/>
      <c r="AZ2055" s="23"/>
      <c r="BA2055" s="23"/>
      <c r="BB2055" s="23"/>
      <c r="BC2055" s="23"/>
      <c r="BD2055" s="23"/>
      <c r="BE2055" s="23"/>
      <c r="BF2055" s="23"/>
      <c r="BG2055" s="23"/>
      <c r="BH2055" s="23"/>
      <c r="BI2055" s="23"/>
      <c r="BJ2055" s="23"/>
      <c r="BK2055" s="23"/>
      <c r="BL2055" s="23"/>
      <c r="BM2055" s="23"/>
      <c r="BN2055" s="23"/>
      <c r="BO2055" s="23"/>
      <c r="BP2055" s="23"/>
      <c r="BQ2055" s="23"/>
      <c r="BR2055" s="23"/>
      <c r="BS2055" s="23"/>
      <c r="BT2055" s="23"/>
      <c r="BU2055" s="23"/>
      <c r="BV2055" s="23"/>
      <c r="BW2055" s="23"/>
      <c r="BX2055" s="23"/>
      <c r="BY2055" s="23"/>
      <c r="BZ2055" s="23"/>
      <c r="CA2055" s="23"/>
      <c r="CB2055" s="23"/>
      <c r="CC2055" s="23"/>
      <c r="CD2055" s="23"/>
    </row>
    <row r="2056" spans="1:82" s="34" customFormat="1" ht="18" customHeight="1" x14ac:dyDescent="0.25">
      <c r="A2056" s="74" t="s">
        <v>1896</v>
      </c>
      <c r="B2056" s="66" t="s">
        <v>62</v>
      </c>
      <c r="C2056" s="79">
        <f t="shared" si="118"/>
        <v>241.28460000000001</v>
      </c>
      <c r="D2056" s="79">
        <f t="shared" si="117"/>
        <v>14.965399999999999</v>
      </c>
      <c r="E2056" s="76">
        <v>14.965399999999999</v>
      </c>
      <c r="F2056" s="22">
        <v>0</v>
      </c>
      <c r="G2056" s="90">
        <v>0</v>
      </c>
      <c r="H2056" s="22">
        <v>0</v>
      </c>
      <c r="I2056" s="81"/>
      <c r="J2056" s="200">
        <v>256.25</v>
      </c>
    </row>
    <row r="2057" spans="1:82" s="34" customFormat="1" ht="18" customHeight="1" x14ac:dyDescent="0.25">
      <c r="A2057" s="74" t="s">
        <v>1897</v>
      </c>
      <c r="B2057" s="66" t="s">
        <v>62</v>
      </c>
      <c r="C2057" s="79">
        <f t="shared" si="118"/>
        <v>248.92731999999995</v>
      </c>
      <c r="D2057" s="82">
        <f t="shared" si="117"/>
        <v>11.136950000000001</v>
      </c>
      <c r="E2057" s="76">
        <v>11.136950000000001</v>
      </c>
      <c r="F2057" s="22">
        <v>0</v>
      </c>
      <c r="G2057" s="90">
        <v>0</v>
      </c>
      <c r="H2057" s="22">
        <v>0</v>
      </c>
      <c r="I2057" s="81"/>
      <c r="J2057" s="200">
        <v>260.06426999999996</v>
      </c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  <c r="Y2057" s="23"/>
      <c r="Z2057" s="23"/>
      <c r="AA2057" s="23"/>
      <c r="AB2057" s="23"/>
      <c r="AC2057" s="23"/>
      <c r="AD2057" s="23"/>
      <c r="AE2057" s="23"/>
      <c r="AF2057" s="23"/>
      <c r="AG2057" s="23"/>
      <c r="AH2057" s="23"/>
      <c r="AI2057" s="23"/>
      <c r="AJ2057" s="23"/>
      <c r="AK2057" s="23"/>
      <c r="AL2057" s="23"/>
      <c r="AM2057" s="23"/>
      <c r="AN2057" s="23"/>
      <c r="AO2057" s="23"/>
      <c r="AP2057" s="23"/>
      <c r="AQ2057" s="23"/>
      <c r="AR2057" s="23"/>
      <c r="AS2057" s="23"/>
      <c r="AT2057" s="23"/>
      <c r="AU2057" s="23"/>
      <c r="AV2057" s="23"/>
      <c r="AW2057" s="23"/>
      <c r="AX2057" s="23"/>
      <c r="AY2057" s="23"/>
      <c r="AZ2057" s="23"/>
      <c r="BA2057" s="23"/>
      <c r="BB2057" s="23"/>
      <c r="BC2057" s="23"/>
      <c r="BD2057" s="23"/>
      <c r="BE2057" s="23"/>
      <c r="BF2057" s="23"/>
      <c r="BG2057" s="23"/>
      <c r="BH2057" s="23"/>
      <c r="BI2057" s="23"/>
      <c r="BJ2057" s="23"/>
      <c r="BK2057" s="23"/>
      <c r="BL2057" s="23"/>
      <c r="BM2057" s="23"/>
      <c r="BN2057" s="23"/>
      <c r="BO2057" s="23"/>
      <c r="BP2057" s="23"/>
      <c r="BQ2057" s="23"/>
      <c r="BR2057" s="23"/>
      <c r="BS2057" s="23"/>
      <c r="BT2057" s="23"/>
      <c r="BU2057" s="23"/>
      <c r="BV2057" s="23"/>
      <c r="BW2057" s="23"/>
      <c r="BX2057" s="23"/>
      <c r="BY2057" s="23"/>
      <c r="BZ2057" s="23"/>
      <c r="CA2057" s="23"/>
      <c r="CB2057" s="23"/>
      <c r="CC2057" s="23"/>
      <c r="CD2057" s="23"/>
    </row>
    <row r="2058" spans="1:82" s="34" customFormat="1" ht="18" customHeight="1" x14ac:dyDescent="0.25">
      <c r="A2058" s="74" t="s">
        <v>1899</v>
      </c>
      <c r="B2058" s="66" t="s">
        <v>62</v>
      </c>
      <c r="C2058" s="79">
        <f t="shared" si="118"/>
        <v>529.13615000000004</v>
      </c>
      <c r="D2058" s="79">
        <f t="shared" si="117"/>
        <v>22.916520000000002</v>
      </c>
      <c r="E2058" s="76">
        <v>22.916520000000002</v>
      </c>
      <c r="F2058" s="33">
        <v>0</v>
      </c>
      <c r="G2058" s="90">
        <v>0</v>
      </c>
      <c r="H2058" s="33">
        <v>0</v>
      </c>
      <c r="I2058" s="81"/>
      <c r="J2058" s="200">
        <v>552.05267000000003</v>
      </c>
    </row>
    <row r="2059" spans="1:82" s="34" customFormat="1" ht="18" customHeight="1" x14ac:dyDescent="0.25">
      <c r="A2059" s="74" t="s">
        <v>1900</v>
      </c>
      <c r="B2059" s="66" t="s">
        <v>62</v>
      </c>
      <c r="C2059" s="79">
        <f t="shared" si="118"/>
        <v>460.19495999999998</v>
      </c>
      <c r="D2059" s="79">
        <f t="shared" ref="D2059:D2121" si="119">E2059</f>
        <v>16.667300000000001</v>
      </c>
      <c r="E2059" s="76">
        <v>16.667300000000001</v>
      </c>
      <c r="F2059" s="22">
        <v>0</v>
      </c>
      <c r="G2059" s="90">
        <v>0</v>
      </c>
      <c r="H2059" s="22">
        <v>0</v>
      </c>
      <c r="I2059" s="81"/>
      <c r="J2059" s="200">
        <v>476.86225999999999</v>
      </c>
    </row>
    <row r="2060" spans="1:82" s="34" customFormat="1" ht="18" customHeight="1" x14ac:dyDescent="0.25">
      <c r="A2060" s="74" t="s">
        <v>1901</v>
      </c>
      <c r="B2060" s="66" t="s">
        <v>62</v>
      </c>
      <c r="C2060" s="79">
        <f t="shared" si="118"/>
        <v>543.19870000000003</v>
      </c>
      <c r="D2060" s="79">
        <f t="shared" si="119"/>
        <v>30.615200000000002</v>
      </c>
      <c r="E2060" s="76">
        <v>30.615200000000002</v>
      </c>
      <c r="F2060" s="33">
        <v>0</v>
      </c>
      <c r="G2060" s="90">
        <v>0</v>
      </c>
      <c r="H2060" s="33">
        <v>0</v>
      </c>
      <c r="I2060" s="81"/>
      <c r="J2060" s="200">
        <v>573.81389999999999</v>
      </c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23"/>
      <c r="Y2060" s="23"/>
      <c r="Z2060" s="23"/>
      <c r="AA2060" s="23"/>
      <c r="AB2060" s="23"/>
      <c r="AC2060" s="23"/>
      <c r="AD2060" s="23"/>
      <c r="AE2060" s="23"/>
      <c r="AF2060" s="23"/>
      <c r="AG2060" s="23"/>
      <c r="AH2060" s="23"/>
      <c r="AI2060" s="23"/>
      <c r="AJ2060" s="23"/>
      <c r="AK2060" s="23"/>
      <c r="AL2060" s="23"/>
      <c r="AM2060" s="23"/>
      <c r="AN2060" s="23"/>
      <c r="AO2060" s="23"/>
      <c r="AP2060" s="23"/>
      <c r="AQ2060" s="23"/>
      <c r="AR2060" s="23"/>
      <c r="AS2060" s="23"/>
      <c r="AT2060" s="23"/>
      <c r="AU2060" s="23"/>
      <c r="AV2060" s="23"/>
      <c r="AW2060" s="23"/>
      <c r="AX2060" s="23"/>
      <c r="AY2060" s="23"/>
      <c r="AZ2060" s="23"/>
      <c r="BA2060" s="23"/>
      <c r="BB2060" s="23"/>
      <c r="BC2060" s="23"/>
      <c r="BD2060" s="23"/>
      <c r="BE2060" s="23"/>
      <c r="BF2060" s="23"/>
      <c r="BG2060" s="23"/>
      <c r="BH2060" s="23"/>
      <c r="BI2060" s="23"/>
      <c r="BJ2060" s="23"/>
      <c r="BK2060" s="23"/>
      <c r="BL2060" s="23"/>
      <c r="BM2060" s="23"/>
      <c r="BN2060" s="23"/>
      <c r="BO2060" s="23"/>
      <c r="BP2060" s="23"/>
      <c r="BQ2060" s="23"/>
      <c r="BR2060" s="23"/>
      <c r="BS2060" s="23"/>
      <c r="BT2060" s="23"/>
      <c r="BU2060" s="23"/>
      <c r="BV2060" s="23"/>
      <c r="BW2060" s="23"/>
      <c r="BX2060" s="23"/>
      <c r="BY2060" s="23"/>
      <c r="BZ2060" s="23"/>
      <c r="CA2060" s="23"/>
      <c r="CB2060" s="23"/>
      <c r="CC2060" s="23"/>
      <c r="CD2060" s="23"/>
    </row>
    <row r="2061" spans="1:82" s="34" customFormat="1" ht="18" customHeight="1" x14ac:dyDescent="0.25">
      <c r="A2061" s="74" t="s">
        <v>3942</v>
      </c>
      <c r="B2061" s="66" t="s">
        <v>62</v>
      </c>
      <c r="C2061" s="79">
        <f t="shared" si="118"/>
        <v>432.13522</v>
      </c>
      <c r="D2061" s="79">
        <f t="shared" si="119"/>
        <v>17.598099999999999</v>
      </c>
      <c r="E2061" s="76">
        <v>17.598099999999999</v>
      </c>
      <c r="F2061" s="33">
        <v>0</v>
      </c>
      <c r="G2061" s="90">
        <v>0</v>
      </c>
      <c r="H2061" s="33">
        <v>0</v>
      </c>
      <c r="I2061" s="81"/>
      <c r="J2061" s="200">
        <v>449.73331999999999</v>
      </c>
    </row>
    <row r="2062" spans="1:82" s="34" customFormat="1" ht="18" customHeight="1" x14ac:dyDescent="0.25">
      <c r="A2062" s="74" t="s">
        <v>1902</v>
      </c>
      <c r="B2062" s="66" t="s">
        <v>62</v>
      </c>
      <c r="C2062" s="79">
        <f t="shared" si="118"/>
        <v>467.96814999999998</v>
      </c>
      <c r="D2062" s="79">
        <f t="shared" si="119"/>
        <v>21.285720000000001</v>
      </c>
      <c r="E2062" s="76">
        <v>21.285720000000001</v>
      </c>
      <c r="F2062" s="22">
        <v>0</v>
      </c>
      <c r="G2062" s="90">
        <v>0</v>
      </c>
      <c r="H2062" s="22">
        <v>0</v>
      </c>
      <c r="I2062" s="81"/>
      <c r="J2062" s="200">
        <v>489.25387000000001</v>
      </c>
    </row>
    <row r="2063" spans="1:82" s="34" customFormat="1" ht="18" customHeight="1" x14ac:dyDescent="0.25">
      <c r="A2063" s="74" t="s">
        <v>1903</v>
      </c>
      <c r="B2063" s="66" t="s">
        <v>62</v>
      </c>
      <c r="C2063" s="79">
        <f t="shared" si="118"/>
        <v>1335.0157199999999</v>
      </c>
      <c r="D2063" s="79">
        <f t="shared" si="119"/>
        <v>65.771249999999995</v>
      </c>
      <c r="E2063" s="76">
        <v>65.771249999999995</v>
      </c>
      <c r="F2063" s="33">
        <v>0</v>
      </c>
      <c r="G2063" s="90">
        <v>0</v>
      </c>
      <c r="H2063" s="33">
        <v>0</v>
      </c>
      <c r="I2063" s="81"/>
      <c r="J2063" s="200">
        <v>1400.7869699999999</v>
      </c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23"/>
      <c r="Y2063" s="23"/>
      <c r="Z2063" s="23"/>
      <c r="AA2063" s="23"/>
      <c r="AB2063" s="23"/>
      <c r="AC2063" s="23"/>
      <c r="AD2063" s="23"/>
      <c r="AE2063" s="23"/>
      <c r="AF2063" s="23"/>
      <c r="AG2063" s="23"/>
      <c r="AH2063" s="23"/>
      <c r="AI2063" s="23"/>
      <c r="AJ2063" s="23"/>
      <c r="AK2063" s="23"/>
      <c r="AL2063" s="23"/>
      <c r="AM2063" s="23"/>
      <c r="AN2063" s="23"/>
      <c r="AO2063" s="23"/>
      <c r="AP2063" s="23"/>
      <c r="AQ2063" s="23"/>
      <c r="AR2063" s="23"/>
      <c r="AS2063" s="23"/>
      <c r="AT2063" s="23"/>
      <c r="AU2063" s="23"/>
      <c r="AV2063" s="23"/>
      <c r="AW2063" s="23"/>
      <c r="AX2063" s="23"/>
      <c r="AY2063" s="23"/>
      <c r="AZ2063" s="23"/>
      <c r="BA2063" s="23"/>
      <c r="BB2063" s="23"/>
      <c r="BC2063" s="23"/>
      <c r="BD2063" s="23"/>
      <c r="BE2063" s="23"/>
      <c r="BF2063" s="23"/>
      <c r="BG2063" s="23"/>
      <c r="BH2063" s="23"/>
      <c r="BI2063" s="23"/>
      <c r="BJ2063" s="23"/>
      <c r="BK2063" s="23"/>
      <c r="BL2063" s="23"/>
      <c r="BM2063" s="23"/>
      <c r="BN2063" s="23"/>
      <c r="BO2063" s="23"/>
      <c r="BP2063" s="23"/>
      <c r="BQ2063" s="23"/>
      <c r="BR2063" s="23"/>
      <c r="BS2063" s="23"/>
      <c r="BT2063" s="23"/>
      <c r="BU2063" s="23"/>
      <c r="BV2063" s="23"/>
      <c r="BW2063" s="23"/>
      <c r="BX2063" s="23"/>
      <c r="BY2063" s="23"/>
      <c r="BZ2063" s="23"/>
      <c r="CA2063" s="23"/>
      <c r="CB2063" s="23"/>
      <c r="CC2063" s="23"/>
      <c r="CD2063" s="23"/>
    </row>
    <row r="2064" spans="1:82" s="34" customFormat="1" ht="18" customHeight="1" x14ac:dyDescent="0.25">
      <c r="A2064" s="74" t="s">
        <v>1904</v>
      </c>
      <c r="B2064" s="66" t="s">
        <v>62</v>
      </c>
      <c r="C2064" s="79">
        <f t="shared" si="118"/>
        <v>733.63290000000006</v>
      </c>
      <c r="D2064" s="79">
        <f t="shared" si="119"/>
        <v>32.694450000000003</v>
      </c>
      <c r="E2064" s="76">
        <v>32.694450000000003</v>
      </c>
      <c r="F2064" s="33">
        <v>0</v>
      </c>
      <c r="G2064" s="90">
        <v>0</v>
      </c>
      <c r="H2064" s="33">
        <v>0</v>
      </c>
      <c r="I2064" s="81"/>
      <c r="J2064" s="200">
        <v>766.32735000000002</v>
      </c>
    </row>
    <row r="2065" spans="1:82" s="34" customFormat="1" ht="18" customHeight="1" x14ac:dyDescent="0.25">
      <c r="A2065" s="74" t="s">
        <v>1905</v>
      </c>
      <c r="B2065" s="66" t="s">
        <v>62</v>
      </c>
      <c r="C2065" s="79">
        <f t="shared" si="118"/>
        <v>1798.7076299999999</v>
      </c>
      <c r="D2065" s="79">
        <f t="shared" si="119"/>
        <v>85.144600000000011</v>
      </c>
      <c r="E2065" s="76">
        <v>85.144600000000011</v>
      </c>
      <c r="F2065" s="33">
        <v>0</v>
      </c>
      <c r="G2065" s="90">
        <v>0</v>
      </c>
      <c r="H2065" s="33">
        <v>0</v>
      </c>
      <c r="I2065" s="81"/>
      <c r="J2065" s="200">
        <v>1883.85223</v>
      </c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  <c r="Y2065" s="23"/>
      <c r="Z2065" s="23"/>
      <c r="AA2065" s="23"/>
      <c r="AB2065" s="23"/>
      <c r="AC2065" s="23"/>
      <c r="AD2065" s="23"/>
      <c r="AE2065" s="23"/>
      <c r="AF2065" s="23"/>
      <c r="AG2065" s="23"/>
      <c r="AH2065" s="23"/>
      <c r="AI2065" s="23"/>
      <c r="AJ2065" s="23"/>
      <c r="AK2065" s="23"/>
      <c r="AL2065" s="23"/>
      <c r="AM2065" s="23"/>
      <c r="AN2065" s="23"/>
      <c r="AO2065" s="23"/>
      <c r="AP2065" s="23"/>
      <c r="AQ2065" s="23"/>
      <c r="AR2065" s="23"/>
      <c r="AS2065" s="23"/>
      <c r="AT2065" s="23"/>
      <c r="AU2065" s="23"/>
      <c r="AV2065" s="23"/>
      <c r="AW2065" s="23"/>
      <c r="AX2065" s="23"/>
      <c r="AY2065" s="23"/>
      <c r="AZ2065" s="23"/>
      <c r="BA2065" s="23"/>
      <c r="BB2065" s="23"/>
      <c r="BC2065" s="23"/>
      <c r="BD2065" s="23"/>
      <c r="BE2065" s="23"/>
      <c r="BF2065" s="23"/>
      <c r="BG2065" s="23"/>
      <c r="BH2065" s="23"/>
      <c r="BI2065" s="23"/>
      <c r="BJ2065" s="23"/>
      <c r="BK2065" s="23"/>
      <c r="BL2065" s="23"/>
      <c r="BM2065" s="23"/>
      <c r="BN2065" s="23"/>
      <c r="BO2065" s="23"/>
      <c r="BP2065" s="23"/>
      <c r="BQ2065" s="23"/>
      <c r="BR2065" s="23"/>
      <c r="BS2065" s="23"/>
      <c r="BT2065" s="23"/>
      <c r="BU2065" s="23"/>
      <c r="BV2065" s="23"/>
      <c r="BW2065" s="23"/>
      <c r="BX2065" s="23"/>
      <c r="BY2065" s="23"/>
      <c r="BZ2065" s="23"/>
      <c r="CA2065" s="23"/>
      <c r="CB2065" s="23"/>
      <c r="CC2065" s="23"/>
      <c r="CD2065" s="23"/>
    </row>
    <row r="2066" spans="1:82" s="34" customFormat="1" ht="18" customHeight="1" x14ac:dyDescent="0.25">
      <c r="A2066" s="74" t="s">
        <v>1906</v>
      </c>
      <c r="B2066" s="66" t="s">
        <v>62</v>
      </c>
      <c r="C2066" s="79">
        <f t="shared" si="118"/>
        <v>58.12585</v>
      </c>
      <c r="D2066" s="79">
        <f t="shared" si="119"/>
        <v>2.5525500000000001</v>
      </c>
      <c r="E2066" s="76">
        <v>2.5525500000000001</v>
      </c>
      <c r="F2066" s="33">
        <v>0</v>
      </c>
      <c r="G2066" s="90">
        <v>0</v>
      </c>
      <c r="H2066" s="33">
        <v>0</v>
      </c>
      <c r="I2066" s="81"/>
      <c r="J2066" s="200">
        <v>60.678400000000003</v>
      </c>
    </row>
    <row r="2067" spans="1:82" s="34" customFormat="1" ht="18" customHeight="1" x14ac:dyDescent="0.25">
      <c r="A2067" s="74" t="s">
        <v>1907</v>
      </c>
      <c r="B2067" s="66" t="s">
        <v>62</v>
      </c>
      <c r="C2067" s="79">
        <f t="shared" si="118"/>
        <v>168.56255000000002</v>
      </c>
      <c r="D2067" s="79">
        <f t="shared" si="119"/>
        <v>26.676449999999999</v>
      </c>
      <c r="E2067" s="76">
        <v>26.676449999999999</v>
      </c>
      <c r="F2067" s="33">
        <v>0</v>
      </c>
      <c r="G2067" s="90">
        <v>0</v>
      </c>
      <c r="H2067" s="33">
        <v>0</v>
      </c>
      <c r="I2067" s="81"/>
      <c r="J2067" s="200">
        <v>195.239</v>
      </c>
    </row>
    <row r="2068" spans="1:82" s="34" customFormat="1" ht="18" customHeight="1" x14ac:dyDescent="0.25">
      <c r="A2068" s="74" t="s">
        <v>1908</v>
      </c>
      <c r="B2068" s="66" t="s">
        <v>62</v>
      </c>
      <c r="C2068" s="79">
        <f t="shared" si="118"/>
        <v>135.01074</v>
      </c>
      <c r="D2068" s="79">
        <f t="shared" si="119"/>
        <v>6.9878500000000008</v>
      </c>
      <c r="E2068" s="76">
        <v>6.9878500000000008</v>
      </c>
      <c r="F2068" s="33">
        <v>0</v>
      </c>
      <c r="G2068" s="90">
        <v>0</v>
      </c>
      <c r="H2068" s="33">
        <v>0</v>
      </c>
      <c r="I2068" s="81"/>
      <c r="J2068" s="200">
        <v>141.99859000000001</v>
      </c>
      <c r="K2068" s="35"/>
      <c r="L2068" s="35"/>
      <c r="M2068" s="35"/>
      <c r="N2068" s="35"/>
      <c r="O2068" s="35"/>
      <c r="P2068" s="35"/>
      <c r="Q2068" s="35"/>
      <c r="R2068" s="35"/>
      <c r="S2068" s="35"/>
      <c r="T2068" s="35"/>
      <c r="U2068" s="35"/>
      <c r="V2068" s="35"/>
      <c r="W2068" s="35"/>
      <c r="X2068" s="35"/>
      <c r="Y2068" s="35"/>
      <c r="Z2068" s="35"/>
      <c r="AA2068" s="35"/>
      <c r="AB2068" s="35"/>
      <c r="AC2068" s="35"/>
      <c r="AD2068" s="35"/>
      <c r="AE2068" s="35"/>
      <c r="AF2068" s="35"/>
      <c r="AG2068" s="35"/>
      <c r="AH2068" s="35"/>
      <c r="AI2068" s="35"/>
      <c r="AJ2068" s="35"/>
      <c r="AK2068" s="35"/>
      <c r="AL2068" s="35"/>
      <c r="AM2068" s="35"/>
      <c r="AN2068" s="35"/>
      <c r="AO2068" s="35"/>
      <c r="AP2068" s="35"/>
      <c r="AQ2068" s="35"/>
      <c r="AR2068" s="35"/>
      <c r="AS2068" s="35"/>
      <c r="AT2068" s="35"/>
      <c r="AU2068" s="35"/>
      <c r="AV2068" s="35"/>
      <c r="AW2068" s="35"/>
      <c r="AX2068" s="35"/>
      <c r="AY2068" s="35"/>
      <c r="AZ2068" s="35"/>
      <c r="BA2068" s="35"/>
      <c r="BB2068" s="35"/>
      <c r="BC2068" s="35"/>
      <c r="BD2068" s="35"/>
      <c r="BE2068" s="35"/>
      <c r="BF2068" s="35"/>
      <c r="BG2068" s="35"/>
      <c r="BH2068" s="35"/>
      <c r="BI2068" s="35"/>
      <c r="BJ2068" s="35"/>
      <c r="BK2068" s="35"/>
      <c r="BL2068" s="35"/>
      <c r="BM2068" s="35"/>
      <c r="BN2068" s="35"/>
      <c r="BO2068" s="35"/>
      <c r="BP2068" s="35"/>
      <c r="BQ2068" s="35"/>
      <c r="BR2068" s="35"/>
      <c r="BS2068" s="35"/>
      <c r="BT2068" s="35"/>
      <c r="BU2068" s="35"/>
      <c r="BV2068" s="35"/>
      <c r="BW2068" s="35"/>
      <c r="BX2068" s="35"/>
      <c r="BY2068" s="35"/>
      <c r="BZ2068" s="35"/>
      <c r="CA2068" s="35"/>
      <c r="CB2068" s="35"/>
      <c r="CC2068" s="35"/>
      <c r="CD2068" s="35"/>
    </row>
    <row r="2069" spans="1:82" s="34" customFormat="1" ht="18" customHeight="1" x14ac:dyDescent="0.25">
      <c r="A2069" s="74" t="s">
        <v>1909</v>
      </c>
      <c r="B2069" s="66" t="s">
        <v>62</v>
      </c>
      <c r="C2069" s="79">
        <f t="shared" si="118"/>
        <v>2.1555999999999997</v>
      </c>
      <c r="D2069" s="79">
        <f t="shared" si="119"/>
        <v>0</v>
      </c>
      <c r="E2069" s="76">
        <v>0</v>
      </c>
      <c r="F2069" s="33">
        <v>0</v>
      </c>
      <c r="G2069" s="90">
        <v>0</v>
      </c>
      <c r="H2069" s="33">
        <v>0</v>
      </c>
      <c r="I2069" s="81"/>
      <c r="J2069" s="200">
        <v>2.1555999999999997</v>
      </c>
    </row>
    <row r="2070" spans="1:82" s="34" customFormat="1" ht="18" customHeight="1" x14ac:dyDescent="0.25">
      <c r="A2070" s="74" t="s">
        <v>1910</v>
      </c>
      <c r="B2070" s="66" t="s">
        <v>62</v>
      </c>
      <c r="C2070" s="79">
        <f t="shared" si="118"/>
        <v>21.0444</v>
      </c>
      <c r="D2070" s="79">
        <f t="shared" si="119"/>
        <v>0.96329999999999993</v>
      </c>
      <c r="E2070" s="76">
        <v>0.96329999999999993</v>
      </c>
      <c r="F2070" s="22">
        <v>0</v>
      </c>
      <c r="G2070" s="90">
        <v>0</v>
      </c>
      <c r="H2070" s="22">
        <v>0</v>
      </c>
      <c r="I2070" s="81"/>
      <c r="J2070" s="200">
        <v>22.0077</v>
      </c>
      <c r="K2070" s="35"/>
      <c r="L2070" s="35"/>
      <c r="M2070" s="35"/>
      <c r="N2070" s="35"/>
      <c r="O2070" s="35"/>
      <c r="P2070" s="35"/>
      <c r="Q2070" s="35"/>
      <c r="R2070" s="35"/>
      <c r="S2070" s="35"/>
      <c r="T2070" s="35"/>
      <c r="U2070" s="35"/>
      <c r="V2070" s="35"/>
      <c r="W2070" s="35"/>
      <c r="X2070" s="35"/>
      <c r="Y2070" s="35"/>
      <c r="Z2070" s="35"/>
      <c r="AA2070" s="35"/>
      <c r="AB2070" s="35"/>
      <c r="AC2070" s="35"/>
      <c r="AD2070" s="35"/>
      <c r="AE2070" s="35"/>
      <c r="AF2070" s="35"/>
      <c r="AG2070" s="35"/>
      <c r="AH2070" s="35"/>
      <c r="AI2070" s="35"/>
      <c r="AJ2070" s="35"/>
      <c r="AK2070" s="35"/>
      <c r="AL2070" s="35"/>
      <c r="AM2070" s="35"/>
      <c r="AN2070" s="35"/>
      <c r="AO2070" s="35"/>
      <c r="AP2070" s="35"/>
      <c r="AQ2070" s="35"/>
      <c r="AR2070" s="35"/>
      <c r="AS2070" s="35"/>
      <c r="AT2070" s="35"/>
      <c r="AU2070" s="35"/>
      <c r="AV2070" s="35"/>
      <c r="AW2070" s="35"/>
      <c r="AX2070" s="35"/>
      <c r="AY2070" s="35"/>
      <c r="AZ2070" s="35"/>
      <c r="BA2070" s="35"/>
      <c r="BB2070" s="35"/>
      <c r="BC2070" s="35"/>
      <c r="BD2070" s="35"/>
      <c r="BE2070" s="35"/>
      <c r="BF2070" s="35"/>
      <c r="BG2070" s="35"/>
      <c r="BH2070" s="35"/>
      <c r="BI2070" s="35"/>
      <c r="BJ2070" s="35"/>
      <c r="BK2070" s="35"/>
      <c r="BL2070" s="35"/>
      <c r="BM2070" s="35"/>
      <c r="BN2070" s="35"/>
      <c r="BO2070" s="35"/>
      <c r="BP2070" s="35"/>
      <c r="BQ2070" s="35"/>
      <c r="BR2070" s="35"/>
      <c r="BS2070" s="35"/>
      <c r="BT2070" s="35"/>
      <c r="BU2070" s="35"/>
      <c r="BV2070" s="35"/>
      <c r="BW2070" s="35"/>
      <c r="BX2070" s="35"/>
      <c r="BY2070" s="35"/>
      <c r="BZ2070" s="35"/>
      <c r="CA2070" s="35"/>
      <c r="CB2070" s="35"/>
      <c r="CC2070" s="35"/>
      <c r="CD2070" s="35"/>
    </row>
    <row r="2071" spans="1:82" s="34" customFormat="1" ht="18" customHeight="1" x14ac:dyDescent="0.25">
      <c r="A2071" s="74" t="s">
        <v>1911</v>
      </c>
      <c r="B2071" s="66" t="s">
        <v>62</v>
      </c>
      <c r="C2071" s="79">
        <f t="shared" si="118"/>
        <v>11.107799999999999</v>
      </c>
      <c r="D2071" s="79">
        <f t="shared" si="119"/>
        <v>0.3861</v>
      </c>
      <c r="E2071" s="76">
        <v>0.3861</v>
      </c>
      <c r="F2071" s="33">
        <v>0</v>
      </c>
      <c r="G2071" s="90">
        <v>0</v>
      </c>
      <c r="H2071" s="33">
        <v>0</v>
      </c>
      <c r="I2071" s="81"/>
      <c r="J2071" s="200">
        <v>11.4939</v>
      </c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  <c r="Y2071" s="23"/>
      <c r="Z2071" s="23"/>
      <c r="AA2071" s="23"/>
      <c r="AB2071" s="23"/>
      <c r="AC2071" s="23"/>
      <c r="AD2071" s="23"/>
      <c r="AE2071" s="23"/>
      <c r="AF2071" s="23"/>
      <c r="AG2071" s="23"/>
      <c r="AH2071" s="23"/>
      <c r="AI2071" s="23"/>
      <c r="AJ2071" s="23"/>
      <c r="AK2071" s="23"/>
      <c r="AL2071" s="23"/>
      <c r="AM2071" s="23"/>
      <c r="AN2071" s="23"/>
      <c r="AO2071" s="23"/>
      <c r="AP2071" s="23"/>
      <c r="AQ2071" s="23"/>
      <c r="AR2071" s="23"/>
      <c r="AS2071" s="23"/>
      <c r="AT2071" s="23"/>
      <c r="AU2071" s="23"/>
      <c r="AV2071" s="23"/>
      <c r="AW2071" s="23"/>
      <c r="AX2071" s="23"/>
      <c r="AY2071" s="23"/>
      <c r="AZ2071" s="23"/>
      <c r="BA2071" s="23"/>
      <c r="BB2071" s="23"/>
      <c r="BC2071" s="23"/>
      <c r="BD2071" s="23"/>
      <c r="BE2071" s="23"/>
      <c r="BF2071" s="23"/>
      <c r="BG2071" s="23"/>
      <c r="BH2071" s="23"/>
      <c r="BI2071" s="23"/>
      <c r="BJ2071" s="23"/>
      <c r="BK2071" s="23"/>
      <c r="BL2071" s="23"/>
      <c r="BM2071" s="23"/>
      <c r="BN2071" s="23"/>
      <c r="BO2071" s="23"/>
      <c r="BP2071" s="23"/>
      <c r="BQ2071" s="23"/>
      <c r="BR2071" s="23"/>
      <c r="BS2071" s="23"/>
      <c r="BT2071" s="23"/>
      <c r="BU2071" s="23"/>
      <c r="BV2071" s="23"/>
      <c r="BW2071" s="23"/>
      <c r="BX2071" s="23"/>
      <c r="BY2071" s="23"/>
      <c r="BZ2071" s="23"/>
      <c r="CA2071" s="23"/>
      <c r="CB2071" s="23"/>
      <c r="CC2071" s="23"/>
      <c r="CD2071" s="23"/>
    </row>
    <row r="2072" spans="1:82" s="34" customFormat="1" ht="18" customHeight="1" x14ac:dyDescent="0.25">
      <c r="A2072" s="74" t="s">
        <v>951</v>
      </c>
      <c r="B2072" s="66" t="s">
        <v>62</v>
      </c>
      <c r="C2072" s="79">
        <f t="shared" si="118"/>
        <v>55.291959999999996</v>
      </c>
      <c r="D2072" s="79">
        <f t="shared" si="119"/>
        <v>0</v>
      </c>
      <c r="E2072" s="76">
        <v>0</v>
      </c>
      <c r="F2072" s="33">
        <v>0</v>
      </c>
      <c r="G2072" s="90">
        <v>0</v>
      </c>
      <c r="H2072" s="33">
        <v>0</v>
      </c>
      <c r="I2072" s="81"/>
      <c r="J2072" s="200">
        <v>55.291959999999996</v>
      </c>
    </row>
    <row r="2073" spans="1:82" s="34" customFormat="1" ht="18" customHeight="1" x14ac:dyDescent="0.25">
      <c r="A2073" s="74" t="s">
        <v>1912</v>
      </c>
      <c r="B2073" s="66" t="s">
        <v>62</v>
      </c>
      <c r="C2073" s="79">
        <f t="shared" si="118"/>
        <v>80.040000000000006</v>
      </c>
      <c r="D2073" s="79">
        <f t="shared" si="119"/>
        <v>0</v>
      </c>
      <c r="E2073" s="76">
        <v>0</v>
      </c>
      <c r="F2073" s="33">
        <v>0</v>
      </c>
      <c r="G2073" s="90">
        <v>0</v>
      </c>
      <c r="H2073" s="33">
        <v>0</v>
      </c>
      <c r="I2073" s="81"/>
      <c r="J2073" s="200">
        <v>80.040000000000006</v>
      </c>
    </row>
    <row r="2074" spans="1:82" s="34" customFormat="1" ht="18" customHeight="1" x14ac:dyDescent="0.25">
      <c r="A2074" s="74" t="s">
        <v>1913</v>
      </c>
      <c r="B2074" s="66" t="s">
        <v>62</v>
      </c>
      <c r="C2074" s="79">
        <f t="shared" si="118"/>
        <v>42.86</v>
      </c>
      <c r="D2074" s="79">
        <f t="shared" si="119"/>
        <v>0</v>
      </c>
      <c r="E2074" s="76">
        <v>0</v>
      </c>
      <c r="F2074" s="33">
        <v>0</v>
      </c>
      <c r="G2074" s="90">
        <v>0</v>
      </c>
      <c r="H2074" s="33">
        <v>0</v>
      </c>
      <c r="I2074" s="81"/>
      <c r="J2074" s="200">
        <v>42.86</v>
      </c>
    </row>
    <row r="2075" spans="1:82" s="34" customFormat="1" ht="18" customHeight="1" x14ac:dyDescent="0.25">
      <c r="A2075" s="74" t="s">
        <v>1914</v>
      </c>
      <c r="B2075" s="66" t="s">
        <v>62</v>
      </c>
      <c r="C2075" s="79">
        <f t="shared" si="118"/>
        <v>77.84174999999999</v>
      </c>
      <c r="D2075" s="79">
        <f t="shared" si="119"/>
        <v>4.1131499999999992</v>
      </c>
      <c r="E2075" s="76">
        <v>4.1131499999999992</v>
      </c>
      <c r="F2075" s="33">
        <v>0</v>
      </c>
      <c r="G2075" s="90">
        <v>0</v>
      </c>
      <c r="H2075" s="33">
        <v>0</v>
      </c>
      <c r="I2075" s="81"/>
      <c r="J2075" s="200">
        <v>81.954899999999995</v>
      </c>
    </row>
    <row r="2076" spans="1:82" s="34" customFormat="1" ht="18" customHeight="1" x14ac:dyDescent="0.25">
      <c r="A2076" s="74" t="s">
        <v>1915</v>
      </c>
      <c r="B2076" s="66" t="s">
        <v>62</v>
      </c>
      <c r="C2076" s="79">
        <f t="shared" si="118"/>
        <v>151.14080000000001</v>
      </c>
      <c r="D2076" s="79">
        <f t="shared" si="119"/>
        <v>7.0245500000000005</v>
      </c>
      <c r="E2076" s="76">
        <v>7.0245500000000005</v>
      </c>
      <c r="F2076" s="33">
        <v>0</v>
      </c>
      <c r="G2076" s="90">
        <v>0</v>
      </c>
      <c r="H2076" s="33">
        <v>0</v>
      </c>
      <c r="I2076" s="81"/>
      <c r="J2076" s="200">
        <v>158.16535000000002</v>
      </c>
    </row>
    <row r="2077" spans="1:82" s="34" customFormat="1" ht="18" customHeight="1" x14ac:dyDescent="0.25">
      <c r="A2077" s="74" t="s">
        <v>1916</v>
      </c>
      <c r="B2077" s="66" t="s">
        <v>62</v>
      </c>
      <c r="C2077" s="79">
        <f t="shared" si="118"/>
        <v>105.10565</v>
      </c>
      <c r="D2077" s="79">
        <f t="shared" si="119"/>
        <v>3.8200500000000002</v>
      </c>
      <c r="E2077" s="76">
        <v>3.8200500000000002</v>
      </c>
      <c r="F2077" s="22">
        <v>0</v>
      </c>
      <c r="G2077" s="90">
        <v>0</v>
      </c>
      <c r="H2077" s="22">
        <v>0</v>
      </c>
      <c r="I2077" s="81"/>
      <c r="J2077" s="200">
        <v>108.92569999999999</v>
      </c>
    </row>
    <row r="2078" spans="1:82" s="34" customFormat="1" ht="18" customHeight="1" x14ac:dyDescent="0.25">
      <c r="A2078" s="74" t="s">
        <v>1917</v>
      </c>
      <c r="B2078" s="66" t="s">
        <v>62</v>
      </c>
      <c r="C2078" s="79">
        <f t="shared" si="118"/>
        <v>124.47</v>
      </c>
      <c r="D2078" s="79">
        <f t="shared" si="119"/>
        <v>0</v>
      </c>
      <c r="E2078" s="76">
        <v>0</v>
      </c>
      <c r="F2078" s="33">
        <v>0</v>
      </c>
      <c r="G2078" s="90">
        <v>0</v>
      </c>
      <c r="H2078" s="33">
        <v>0</v>
      </c>
      <c r="I2078" s="81"/>
      <c r="J2078" s="200">
        <v>124.47</v>
      </c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  <c r="Y2078" s="23"/>
      <c r="Z2078" s="23"/>
      <c r="AA2078" s="23"/>
      <c r="AB2078" s="23"/>
      <c r="AC2078" s="23"/>
      <c r="AD2078" s="23"/>
      <c r="AE2078" s="23"/>
      <c r="AF2078" s="23"/>
      <c r="AG2078" s="23"/>
      <c r="AH2078" s="23"/>
      <c r="AI2078" s="23"/>
      <c r="AJ2078" s="23"/>
      <c r="AK2078" s="23"/>
      <c r="AL2078" s="23"/>
      <c r="AM2078" s="23"/>
      <c r="AN2078" s="23"/>
      <c r="AO2078" s="23"/>
      <c r="AP2078" s="23"/>
      <c r="AQ2078" s="23"/>
      <c r="AR2078" s="23"/>
      <c r="AS2078" s="23"/>
      <c r="AT2078" s="23"/>
      <c r="AU2078" s="23"/>
      <c r="AV2078" s="23"/>
      <c r="AW2078" s="23"/>
      <c r="AX2078" s="23"/>
      <c r="AY2078" s="23"/>
      <c r="AZ2078" s="23"/>
      <c r="BA2078" s="23"/>
      <c r="BB2078" s="23"/>
      <c r="BC2078" s="23"/>
      <c r="BD2078" s="23"/>
      <c r="BE2078" s="23"/>
      <c r="BF2078" s="23"/>
      <c r="BG2078" s="23"/>
      <c r="BH2078" s="23"/>
      <c r="BI2078" s="23"/>
      <c r="BJ2078" s="23"/>
      <c r="BK2078" s="23"/>
      <c r="BL2078" s="23"/>
      <c r="BM2078" s="23"/>
      <c r="BN2078" s="23"/>
      <c r="BO2078" s="23"/>
      <c r="BP2078" s="23"/>
      <c r="BQ2078" s="23"/>
      <c r="BR2078" s="23"/>
      <c r="BS2078" s="23"/>
      <c r="BT2078" s="23"/>
      <c r="BU2078" s="23"/>
      <c r="BV2078" s="23"/>
      <c r="BW2078" s="23"/>
      <c r="BX2078" s="23"/>
      <c r="BY2078" s="23"/>
      <c r="BZ2078" s="23"/>
      <c r="CA2078" s="23"/>
      <c r="CB2078" s="23"/>
      <c r="CC2078" s="23"/>
      <c r="CD2078" s="23"/>
    </row>
    <row r="2079" spans="1:82" s="34" customFormat="1" ht="18" customHeight="1" x14ac:dyDescent="0.25">
      <c r="A2079" s="74" t="s">
        <v>1918</v>
      </c>
      <c r="B2079" s="66" t="s">
        <v>62</v>
      </c>
      <c r="C2079" s="79">
        <f t="shared" si="118"/>
        <v>2359.0091600000005</v>
      </c>
      <c r="D2079" s="79">
        <f t="shared" si="119"/>
        <v>125.39028999999999</v>
      </c>
      <c r="E2079" s="76">
        <v>125.39028999999999</v>
      </c>
      <c r="F2079" s="33">
        <v>0</v>
      </c>
      <c r="G2079" s="90">
        <v>0</v>
      </c>
      <c r="H2079" s="33">
        <v>0</v>
      </c>
      <c r="I2079" s="81"/>
      <c r="J2079" s="200">
        <v>2484.3994500000003</v>
      </c>
    </row>
    <row r="2080" spans="1:82" s="34" customFormat="1" ht="18" customHeight="1" x14ac:dyDescent="0.25">
      <c r="A2080" s="74" t="s">
        <v>1919</v>
      </c>
      <c r="B2080" s="66" t="s">
        <v>62</v>
      </c>
      <c r="C2080" s="79">
        <f t="shared" si="118"/>
        <v>442.22038000000003</v>
      </c>
      <c r="D2080" s="79">
        <f t="shared" si="119"/>
        <v>25.66375</v>
      </c>
      <c r="E2080" s="76">
        <v>25.66375</v>
      </c>
      <c r="F2080" s="33">
        <v>0</v>
      </c>
      <c r="G2080" s="90">
        <v>0</v>
      </c>
      <c r="H2080" s="33">
        <v>0</v>
      </c>
      <c r="I2080" s="81"/>
      <c r="J2080" s="200">
        <v>467.88413000000003</v>
      </c>
    </row>
    <row r="2081" spans="1:11" s="34" customFormat="1" ht="18" customHeight="1" x14ac:dyDescent="0.25">
      <c r="A2081" s="74" t="s">
        <v>1920</v>
      </c>
      <c r="B2081" s="66" t="s">
        <v>62</v>
      </c>
      <c r="C2081" s="79">
        <f t="shared" si="118"/>
        <v>1051.45093</v>
      </c>
      <c r="D2081" s="79">
        <f t="shared" si="119"/>
        <v>54.149120000000003</v>
      </c>
      <c r="E2081" s="76">
        <v>54.149120000000003</v>
      </c>
      <c r="F2081" s="33">
        <v>0</v>
      </c>
      <c r="G2081" s="90">
        <v>0</v>
      </c>
      <c r="H2081" s="33">
        <v>0</v>
      </c>
      <c r="I2081" s="81"/>
      <c r="J2081" s="200">
        <v>1105.60005</v>
      </c>
    </row>
    <row r="2082" spans="1:11" s="34" customFormat="1" ht="18" customHeight="1" x14ac:dyDescent="0.25">
      <c r="A2082" s="74" t="s">
        <v>350</v>
      </c>
      <c r="B2082" s="66" t="s">
        <v>62</v>
      </c>
      <c r="C2082" s="79">
        <f t="shared" si="118"/>
        <v>1234.5785599999999</v>
      </c>
      <c r="D2082" s="79">
        <f t="shared" si="119"/>
        <v>58.645600000000002</v>
      </c>
      <c r="E2082" s="76">
        <v>58.645600000000002</v>
      </c>
      <c r="F2082" s="33">
        <v>0</v>
      </c>
      <c r="G2082" s="90">
        <v>0</v>
      </c>
      <c r="H2082" s="33">
        <v>0</v>
      </c>
      <c r="I2082" s="81"/>
      <c r="J2082" s="200">
        <v>1293.22416</v>
      </c>
    </row>
    <row r="2083" spans="1:11" s="34" customFormat="1" ht="18" customHeight="1" x14ac:dyDescent="0.25">
      <c r="A2083" s="74" t="s">
        <v>1921</v>
      </c>
      <c r="B2083" s="66" t="s">
        <v>62</v>
      </c>
      <c r="C2083" s="79">
        <f t="shared" si="118"/>
        <v>878.44918999999993</v>
      </c>
      <c r="D2083" s="79">
        <f t="shared" si="119"/>
        <v>38.20776</v>
      </c>
      <c r="E2083" s="76">
        <v>38.20776</v>
      </c>
      <c r="F2083" s="33">
        <v>0</v>
      </c>
      <c r="G2083" s="90">
        <v>0</v>
      </c>
      <c r="H2083" s="33">
        <v>0</v>
      </c>
      <c r="I2083" s="81"/>
      <c r="J2083" s="200">
        <v>916.65694999999994</v>
      </c>
    </row>
    <row r="2084" spans="1:11" s="34" customFormat="1" ht="18" customHeight="1" x14ac:dyDescent="0.25">
      <c r="A2084" s="74" t="s">
        <v>1922</v>
      </c>
      <c r="B2084" s="66" t="s">
        <v>62</v>
      </c>
      <c r="C2084" s="79">
        <f t="shared" si="118"/>
        <v>58.262249999999995</v>
      </c>
      <c r="D2084" s="79">
        <f t="shared" si="119"/>
        <v>3.16425</v>
      </c>
      <c r="E2084" s="76">
        <v>3.16425</v>
      </c>
      <c r="F2084" s="33">
        <v>0</v>
      </c>
      <c r="G2084" s="90">
        <v>0</v>
      </c>
      <c r="H2084" s="33">
        <v>0</v>
      </c>
      <c r="I2084" s="81"/>
      <c r="J2084" s="200">
        <v>61.426499999999997</v>
      </c>
    </row>
    <row r="2085" spans="1:11" s="36" customFormat="1" ht="18" customHeight="1" x14ac:dyDescent="0.25">
      <c r="A2085" s="74" t="s">
        <v>1923</v>
      </c>
      <c r="B2085" s="66" t="s">
        <v>62</v>
      </c>
      <c r="C2085" s="79">
        <f t="shared" si="118"/>
        <v>71.4315</v>
      </c>
      <c r="D2085" s="79">
        <f t="shared" si="119"/>
        <v>3.7641499999999999</v>
      </c>
      <c r="E2085" s="76">
        <v>3.7641499999999999</v>
      </c>
      <c r="F2085" s="33">
        <v>0</v>
      </c>
      <c r="G2085" s="90">
        <v>0</v>
      </c>
      <c r="H2085" s="33">
        <v>0</v>
      </c>
      <c r="I2085" s="81"/>
      <c r="J2085" s="200">
        <v>75.195650000000001</v>
      </c>
    </row>
    <row r="2086" spans="1:11" s="34" customFormat="1" ht="18" customHeight="1" x14ac:dyDescent="0.25">
      <c r="A2086" s="74" t="s">
        <v>1924</v>
      </c>
      <c r="B2086" s="66" t="s">
        <v>62</v>
      </c>
      <c r="C2086" s="79">
        <f t="shared" si="118"/>
        <v>104.42148999999999</v>
      </c>
      <c r="D2086" s="79">
        <f t="shared" si="119"/>
        <v>3.8368500000000001</v>
      </c>
      <c r="E2086" s="76">
        <v>3.8368500000000001</v>
      </c>
      <c r="F2086" s="33">
        <v>0</v>
      </c>
      <c r="G2086" s="90">
        <v>0</v>
      </c>
      <c r="H2086" s="33">
        <v>0</v>
      </c>
      <c r="I2086" s="81"/>
      <c r="J2086" s="200">
        <v>108.25833999999999</v>
      </c>
    </row>
    <row r="2087" spans="1:11" s="34" customFormat="1" ht="18" customHeight="1" x14ac:dyDescent="0.25">
      <c r="A2087" s="74" t="s">
        <v>1925</v>
      </c>
      <c r="B2087" s="66" t="s">
        <v>62</v>
      </c>
      <c r="C2087" s="79">
        <f t="shared" si="118"/>
        <v>48.2181</v>
      </c>
      <c r="D2087" s="79">
        <f t="shared" si="119"/>
        <v>0.72345000000000004</v>
      </c>
      <c r="E2087" s="76">
        <v>0.72345000000000004</v>
      </c>
      <c r="F2087" s="33">
        <v>0</v>
      </c>
      <c r="G2087" s="90">
        <v>0</v>
      </c>
      <c r="H2087" s="33">
        <v>0</v>
      </c>
      <c r="I2087" s="81"/>
      <c r="J2087" s="200">
        <v>48.941549999999999</v>
      </c>
    </row>
    <row r="2088" spans="1:11" s="34" customFormat="1" ht="18" customHeight="1" x14ac:dyDescent="0.25">
      <c r="A2088" s="74" t="s">
        <v>1926</v>
      </c>
      <c r="B2088" s="66" t="s">
        <v>62</v>
      </c>
      <c r="C2088" s="79">
        <f t="shared" si="118"/>
        <v>55.3932</v>
      </c>
      <c r="D2088" s="79">
        <f t="shared" si="119"/>
        <v>3.1368499999999999</v>
      </c>
      <c r="E2088" s="76">
        <v>3.1368499999999999</v>
      </c>
      <c r="F2088" s="33">
        <v>0</v>
      </c>
      <c r="G2088" s="90">
        <v>0</v>
      </c>
      <c r="H2088" s="33">
        <v>0</v>
      </c>
      <c r="I2088" s="81"/>
      <c r="J2088" s="200">
        <v>58.530050000000003</v>
      </c>
    </row>
    <row r="2089" spans="1:11" s="34" customFormat="1" ht="18" customHeight="1" x14ac:dyDescent="0.25">
      <c r="A2089" s="74" t="s">
        <v>1927</v>
      </c>
      <c r="B2089" s="66" t="s">
        <v>62</v>
      </c>
      <c r="C2089" s="79">
        <f t="shared" si="118"/>
        <v>72.318150000000017</v>
      </c>
      <c r="D2089" s="79">
        <f t="shared" si="119"/>
        <v>3.9604499999999998</v>
      </c>
      <c r="E2089" s="76">
        <v>3.9604499999999998</v>
      </c>
      <c r="F2089" s="33">
        <v>0</v>
      </c>
      <c r="G2089" s="90">
        <v>0</v>
      </c>
      <c r="H2089" s="33">
        <v>0</v>
      </c>
      <c r="I2089" s="81"/>
      <c r="J2089" s="200">
        <v>76.278600000000012</v>
      </c>
    </row>
    <row r="2090" spans="1:11" s="34" customFormat="1" ht="18" customHeight="1" x14ac:dyDescent="0.25">
      <c r="A2090" s="74" t="s">
        <v>1928</v>
      </c>
      <c r="B2090" s="66" t="s">
        <v>62</v>
      </c>
      <c r="C2090" s="79">
        <f t="shared" si="118"/>
        <v>30.812249999999999</v>
      </c>
      <c r="D2090" s="79">
        <f t="shared" si="119"/>
        <v>1.39195</v>
      </c>
      <c r="E2090" s="76">
        <v>1.39195</v>
      </c>
      <c r="F2090" s="33">
        <v>0</v>
      </c>
      <c r="G2090" s="90">
        <v>0</v>
      </c>
      <c r="H2090" s="33">
        <v>0</v>
      </c>
      <c r="I2090" s="81"/>
      <c r="J2090" s="200">
        <v>32.2042</v>
      </c>
    </row>
    <row r="2091" spans="1:11" s="34" customFormat="1" ht="18" customHeight="1" x14ac:dyDescent="0.25">
      <c r="A2091" s="74" t="s">
        <v>1929</v>
      </c>
      <c r="B2091" s="66" t="s">
        <v>62</v>
      </c>
      <c r="C2091" s="79">
        <f t="shared" si="118"/>
        <v>122.42159999999998</v>
      </c>
      <c r="D2091" s="79">
        <f t="shared" si="119"/>
        <v>6.0137999999999998</v>
      </c>
      <c r="E2091" s="76">
        <v>6.0137999999999998</v>
      </c>
      <c r="F2091" s="33">
        <v>0</v>
      </c>
      <c r="G2091" s="90">
        <v>0</v>
      </c>
      <c r="H2091" s="33">
        <v>0</v>
      </c>
      <c r="I2091" s="81"/>
      <c r="J2091" s="200">
        <v>128.43539999999999</v>
      </c>
    </row>
    <row r="2092" spans="1:11" s="34" customFormat="1" ht="18" customHeight="1" x14ac:dyDescent="0.25">
      <c r="A2092" s="74" t="s">
        <v>1930</v>
      </c>
      <c r="B2092" s="66" t="s">
        <v>62</v>
      </c>
      <c r="C2092" s="79">
        <f t="shared" si="118"/>
        <v>76.4435</v>
      </c>
      <c r="D2092" s="79">
        <f t="shared" si="119"/>
        <v>2.9880500000000003</v>
      </c>
      <c r="E2092" s="76">
        <v>2.9880500000000003</v>
      </c>
      <c r="F2092" s="33">
        <v>0</v>
      </c>
      <c r="G2092" s="90">
        <v>0</v>
      </c>
      <c r="H2092" s="33">
        <v>0</v>
      </c>
      <c r="I2092" s="81"/>
      <c r="J2092" s="200">
        <v>79.431550000000001</v>
      </c>
    </row>
    <row r="2093" spans="1:11" s="34" customFormat="1" ht="18" customHeight="1" x14ac:dyDescent="0.25">
      <c r="A2093" s="74" t="s">
        <v>3943</v>
      </c>
      <c r="B2093" s="66" t="s">
        <v>62</v>
      </c>
      <c r="C2093" s="79">
        <f t="shared" si="118"/>
        <v>1778.2923800000001</v>
      </c>
      <c r="D2093" s="79">
        <f t="shared" si="119"/>
        <v>52.905749999999998</v>
      </c>
      <c r="E2093" s="76">
        <v>52.905749999999998</v>
      </c>
      <c r="F2093" s="33">
        <v>0</v>
      </c>
      <c r="G2093" s="90">
        <v>0</v>
      </c>
      <c r="H2093" s="33">
        <v>0</v>
      </c>
      <c r="I2093" s="81">
        <v>1800.19</v>
      </c>
      <c r="J2093" s="200">
        <v>31.008130000000001</v>
      </c>
      <c r="K2093" s="197"/>
    </row>
    <row r="2094" spans="1:11" s="34" customFormat="1" ht="18" customHeight="1" x14ac:dyDescent="0.25">
      <c r="A2094" s="74" t="s">
        <v>1931</v>
      </c>
      <c r="B2094" s="66" t="s">
        <v>62</v>
      </c>
      <c r="C2094" s="79">
        <f t="shared" si="118"/>
        <v>1573.1768700000002</v>
      </c>
      <c r="D2094" s="79">
        <f t="shared" si="119"/>
        <v>81.08099</v>
      </c>
      <c r="E2094" s="76">
        <v>81.08099</v>
      </c>
      <c r="F2094" s="33">
        <v>0</v>
      </c>
      <c r="G2094" s="90">
        <v>0</v>
      </c>
      <c r="H2094" s="33">
        <v>0</v>
      </c>
      <c r="I2094" s="81"/>
      <c r="J2094" s="200">
        <v>1654.2578600000002</v>
      </c>
      <c r="K2094" s="197"/>
    </row>
    <row r="2095" spans="1:11" s="34" customFormat="1" ht="18" customHeight="1" x14ac:dyDescent="0.25">
      <c r="A2095" s="74" t="s">
        <v>3944</v>
      </c>
      <c r="B2095" s="66" t="s">
        <v>62</v>
      </c>
      <c r="C2095" s="79">
        <f t="shared" ref="C2095:C2158" si="120">J2095+I2095-E2095</f>
        <v>1965.5197000000001</v>
      </c>
      <c r="D2095" s="79">
        <f t="shared" si="119"/>
        <v>72.03</v>
      </c>
      <c r="E2095" s="76">
        <v>72.03</v>
      </c>
      <c r="F2095" s="33">
        <v>0</v>
      </c>
      <c r="G2095" s="90">
        <v>0</v>
      </c>
      <c r="H2095" s="33">
        <v>0</v>
      </c>
      <c r="I2095" s="81">
        <v>1324.52</v>
      </c>
      <c r="J2095" s="200">
        <v>713.02969999999993</v>
      </c>
      <c r="K2095" s="197"/>
    </row>
    <row r="2096" spans="1:11" s="34" customFormat="1" ht="18" customHeight="1" x14ac:dyDescent="0.25">
      <c r="A2096" s="74" t="s">
        <v>3945</v>
      </c>
      <c r="B2096" s="66" t="s">
        <v>62</v>
      </c>
      <c r="C2096" s="79">
        <f t="shared" si="120"/>
        <v>876.08082999999999</v>
      </c>
      <c r="D2096" s="79">
        <f t="shared" si="119"/>
        <v>33.157220000000002</v>
      </c>
      <c r="E2096" s="76">
        <v>33.157220000000002</v>
      </c>
      <c r="F2096" s="33">
        <v>0</v>
      </c>
      <c r="G2096" s="90">
        <v>0</v>
      </c>
      <c r="H2096" s="33">
        <v>0</v>
      </c>
      <c r="I2096" s="81"/>
      <c r="J2096" s="200">
        <v>909.23805000000004</v>
      </c>
      <c r="K2096" s="197"/>
    </row>
    <row r="2097" spans="1:11" s="34" customFormat="1" ht="18" customHeight="1" x14ac:dyDescent="0.25">
      <c r="A2097" s="74" t="s">
        <v>3946</v>
      </c>
      <c r="B2097" s="66" t="s">
        <v>62</v>
      </c>
      <c r="C2097" s="79">
        <f t="shared" si="120"/>
        <v>1462.7639800000002</v>
      </c>
      <c r="D2097" s="79">
        <f t="shared" si="119"/>
        <v>55.812899999999999</v>
      </c>
      <c r="E2097" s="76">
        <v>55.812899999999999</v>
      </c>
      <c r="F2097" s="33">
        <v>0</v>
      </c>
      <c r="G2097" s="90">
        <v>0</v>
      </c>
      <c r="H2097" s="33">
        <v>0</v>
      </c>
      <c r="I2097" s="81">
        <v>1245.77</v>
      </c>
      <c r="J2097" s="200">
        <v>272.80687999999998</v>
      </c>
      <c r="K2097" s="197"/>
    </row>
    <row r="2098" spans="1:11" s="34" customFormat="1" ht="18" customHeight="1" x14ac:dyDescent="0.25">
      <c r="A2098" s="74" t="s">
        <v>1932</v>
      </c>
      <c r="B2098" s="66" t="s">
        <v>62</v>
      </c>
      <c r="C2098" s="79">
        <f t="shared" si="120"/>
        <v>684.77782000000002</v>
      </c>
      <c r="D2098" s="79">
        <f t="shared" si="119"/>
        <v>29.0017</v>
      </c>
      <c r="E2098" s="76">
        <v>29.0017</v>
      </c>
      <c r="F2098" s="33">
        <v>0</v>
      </c>
      <c r="G2098" s="90">
        <v>0</v>
      </c>
      <c r="H2098" s="33">
        <v>0</v>
      </c>
      <c r="I2098" s="81">
        <v>621.25</v>
      </c>
      <c r="J2098" s="200">
        <v>92.529520000000005</v>
      </c>
      <c r="K2098" s="197"/>
    </row>
    <row r="2099" spans="1:11" s="34" customFormat="1" ht="18" customHeight="1" x14ac:dyDescent="0.25">
      <c r="A2099" s="74" t="s">
        <v>1701</v>
      </c>
      <c r="B2099" s="66" t="s">
        <v>62</v>
      </c>
      <c r="C2099" s="79">
        <f t="shared" si="120"/>
        <v>462.05509000000001</v>
      </c>
      <c r="D2099" s="79">
        <f t="shared" si="119"/>
        <v>26.109599999999997</v>
      </c>
      <c r="E2099" s="76">
        <v>26.109599999999997</v>
      </c>
      <c r="F2099" s="33">
        <v>0</v>
      </c>
      <c r="G2099" s="90">
        <v>0</v>
      </c>
      <c r="H2099" s="33">
        <v>0</v>
      </c>
      <c r="I2099" s="81"/>
      <c r="J2099" s="200">
        <v>488.16469000000001</v>
      </c>
    </row>
    <row r="2100" spans="1:11" s="34" customFormat="1" ht="18" customHeight="1" x14ac:dyDescent="0.25">
      <c r="A2100" s="74" t="s">
        <v>1933</v>
      </c>
      <c r="B2100" s="66" t="s">
        <v>62</v>
      </c>
      <c r="C2100" s="79">
        <f t="shared" si="120"/>
        <v>1916.4634799999999</v>
      </c>
      <c r="D2100" s="79">
        <f t="shared" si="119"/>
        <v>121.47969999999999</v>
      </c>
      <c r="E2100" s="76">
        <v>121.47969999999999</v>
      </c>
      <c r="F2100" s="33">
        <v>0</v>
      </c>
      <c r="G2100" s="90">
        <v>0</v>
      </c>
      <c r="H2100" s="33">
        <v>0</v>
      </c>
      <c r="I2100" s="81"/>
      <c r="J2100" s="200">
        <v>2037.94318</v>
      </c>
    </row>
    <row r="2101" spans="1:11" s="34" customFormat="1" ht="18" customHeight="1" x14ac:dyDescent="0.25">
      <c r="A2101" s="74" t="s">
        <v>1934</v>
      </c>
      <c r="B2101" s="66" t="s">
        <v>62</v>
      </c>
      <c r="C2101" s="79">
        <f t="shared" si="120"/>
        <v>560.40770999999995</v>
      </c>
      <c r="D2101" s="79">
        <f t="shared" si="119"/>
        <v>44.222919999999995</v>
      </c>
      <c r="E2101" s="76">
        <v>44.222919999999995</v>
      </c>
      <c r="F2101" s="33">
        <v>0</v>
      </c>
      <c r="G2101" s="90">
        <v>0</v>
      </c>
      <c r="H2101" s="33">
        <v>0</v>
      </c>
      <c r="I2101" s="81"/>
      <c r="J2101" s="200">
        <v>604.63063</v>
      </c>
    </row>
    <row r="2102" spans="1:11" s="34" customFormat="1" ht="18" customHeight="1" x14ac:dyDescent="0.25">
      <c r="A2102" s="74" t="s">
        <v>3947</v>
      </c>
      <c r="B2102" s="66" t="s">
        <v>62</v>
      </c>
      <c r="C2102" s="79">
        <f t="shared" si="120"/>
        <v>696.51938999999993</v>
      </c>
      <c r="D2102" s="79">
        <f t="shared" si="119"/>
        <v>77.262</v>
      </c>
      <c r="E2102" s="76">
        <v>77.262</v>
      </c>
      <c r="F2102" s="33">
        <v>0</v>
      </c>
      <c r="G2102" s="90">
        <v>0</v>
      </c>
      <c r="H2102" s="33">
        <v>0</v>
      </c>
      <c r="I2102" s="81"/>
      <c r="J2102" s="200">
        <v>773.78138999999999</v>
      </c>
    </row>
    <row r="2103" spans="1:11" s="34" customFormat="1" ht="18" customHeight="1" x14ac:dyDescent="0.25">
      <c r="A2103" s="74" t="s">
        <v>1935</v>
      </c>
      <c r="B2103" s="66" t="s">
        <v>62</v>
      </c>
      <c r="C2103" s="79">
        <f t="shared" si="120"/>
        <v>1095.0675899999999</v>
      </c>
      <c r="D2103" s="79">
        <f t="shared" si="119"/>
        <v>73.422060000000002</v>
      </c>
      <c r="E2103" s="76">
        <v>73.422060000000002</v>
      </c>
      <c r="F2103" s="33">
        <v>0</v>
      </c>
      <c r="G2103" s="90">
        <v>0</v>
      </c>
      <c r="H2103" s="33">
        <v>0</v>
      </c>
      <c r="I2103" s="81"/>
      <c r="J2103" s="200">
        <v>1168.48965</v>
      </c>
    </row>
    <row r="2104" spans="1:11" s="34" customFormat="1" ht="18" customHeight="1" x14ac:dyDescent="0.25">
      <c r="A2104" s="74" t="s">
        <v>1936</v>
      </c>
      <c r="B2104" s="66" t="s">
        <v>62</v>
      </c>
      <c r="C2104" s="79">
        <f t="shared" si="120"/>
        <v>865.72874999999999</v>
      </c>
      <c r="D2104" s="79">
        <f t="shared" si="119"/>
        <v>55.531599999999997</v>
      </c>
      <c r="E2104" s="76">
        <v>55.531599999999997</v>
      </c>
      <c r="F2104" s="33">
        <v>0</v>
      </c>
      <c r="G2104" s="90">
        <v>0</v>
      </c>
      <c r="H2104" s="33">
        <v>0</v>
      </c>
      <c r="I2104" s="81"/>
      <c r="J2104" s="200">
        <v>921.26035000000002</v>
      </c>
    </row>
    <row r="2105" spans="1:11" s="34" customFormat="1" ht="18" customHeight="1" x14ac:dyDescent="0.25">
      <c r="A2105" s="74" t="s">
        <v>1937</v>
      </c>
      <c r="B2105" s="66" t="s">
        <v>62</v>
      </c>
      <c r="C2105" s="79">
        <f t="shared" si="120"/>
        <v>1141.12564</v>
      </c>
      <c r="D2105" s="79">
        <f t="shared" si="119"/>
        <v>56.9983</v>
      </c>
      <c r="E2105" s="76">
        <v>56.9983</v>
      </c>
      <c r="F2105" s="33">
        <v>0</v>
      </c>
      <c r="G2105" s="90">
        <v>0</v>
      </c>
      <c r="H2105" s="33">
        <v>0</v>
      </c>
      <c r="I2105" s="81"/>
      <c r="J2105" s="200">
        <v>1198.1239399999999</v>
      </c>
    </row>
    <row r="2106" spans="1:11" s="34" customFormat="1" ht="18" customHeight="1" x14ac:dyDescent="0.25">
      <c r="A2106" s="74" t="s">
        <v>1938</v>
      </c>
      <c r="B2106" s="66" t="s">
        <v>62</v>
      </c>
      <c r="C2106" s="79">
        <f t="shared" si="120"/>
        <v>1079.33</v>
      </c>
      <c r="D2106" s="79">
        <f t="shared" si="119"/>
        <v>64.534099999999995</v>
      </c>
      <c r="E2106" s="76">
        <v>64.534099999999995</v>
      </c>
      <c r="F2106" s="33">
        <v>0</v>
      </c>
      <c r="G2106" s="90">
        <v>0</v>
      </c>
      <c r="H2106" s="33">
        <v>0</v>
      </c>
      <c r="I2106" s="81"/>
      <c r="J2106" s="200">
        <v>1143.8641</v>
      </c>
    </row>
    <row r="2107" spans="1:11" s="34" customFormat="1" ht="18" customHeight="1" x14ac:dyDescent="0.25">
      <c r="A2107" s="74" t="s">
        <v>1939</v>
      </c>
      <c r="B2107" s="66" t="s">
        <v>62</v>
      </c>
      <c r="C2107" s="79">
        <f t="shared" si="120"/>
        <v>987.0934299999999</v>
      </c>
      <c r="D2107" s="79">
        <f t="shared" si="119"/>
        <v>54.82555</v>
      </c>
      <c r="E2107" s="76">
        <v>54.82555</v>
      </c>
      <c r="F2107" s="33">
        <v>0</v>
      </c>
      <c r="G2107" s="90">
        <v>0</v>
      </c>
      <c r="H2107" s="33">
        <v>0</v>
      </c>
      <c r="I2107" s="81"/>
      <c r="J2107" s="200">
        <v>1041.9189799999999</v>
      </c>
    </row>
    <row r="2108" spans="1:11" s="34" customFormat="1" ht="18" customHeight="1" x14ac:dyDescent="0.25">
      <c r="A2108" s="74" t="s">
        <v>1940</v>
      </c>
      <c r="B2108" s="66" t="s">
        <v>62</v>
      </c>
      <c r="C2108" s="79">
        <f t="shared" si="120"/>
        <v>1568.9553500000002</v>
      </c>
      <c r="D2108" s="79">
        <f t="shared" si="119"/>
        <v>86.75027</v>
      </c>
      <c r="E2108" s="76">
        <v>86.75027</v>
      </c>
      <c r="F2108" s="33">
        <v>0</v>
      </c>
      <c r="G2108" s="90">
        <v>0</v>
      </c>
      <c r="H2108" s="33">
        <v>0</v>
      </c>
      <c r="I2108" s="81"/>
      <c r="J2108" s="200">
        <v>1655.7056200000002</v>
      </c>
    </row>
    <row r="2109" spans="1:11" s="34" customFormat="1" ht="18" customHeight="1" x14ac:dyDescent="0.25">
      <c r="A2109" s="74" t="s">
        <v>3948</v>
      </c>
      <c r="B2109" s="66" t="s">
        <v>62</v>
      </c>
      <c r="C2109" s="79">
        <f t="shared" si="120"/>
        <v>932.12995999999998</v>
      </c>
      <c r="D2109" s="79">
        <f t="shared" si="119"/>
        <v>49.488099999999996</v>
      </c>
      <c r="E2109" s="76">
        <v>49.488099999999996</v>
      </c>
      <c r="F2109" s="33">
        <v>0</v>
      </c>
      <c r="G2109" s="90">
        <v>0</v>
      </c>
      <c r="H2109" s="33">
        <v>0</v>
      </c>
      <c r="I2109" s="81"/>
      <c r="J2109" s="200">
        <v>981.61806000000001</v>
      </c>
    </row>
    <row r="2110" spans="1:11" s="34" customFormat="1" ht="18" customHeight="1" x14ac:dyDescent="0.25">
      <c r="A2110" s="74" t="s">
        <v>1941</v>
      </c>
      <c r="B2110" s="66" t="s">
        <v>62</v>
      </c>
      <c r="C2110" s="79">
        <f t="shared" si="120"/>
        <v>1334.9293200000002</v>
      </c>
      <c r="D2110" s="79">
        <f t="shared" si="119"/>
        <v>76.315749999999994</v>
      </c>
      <c r="E2110" s="76">
        <v>76.315749999999994</v>
      </c>
      <c r="F2110" s="33">
        <v>0</v>
      </c>
      <c r="G2110" s="90">
        <v>0</v>
      </c>
      <c r="H2110" s="33">
        <v>0</v>
      </c>
      <c r="I2110" s="81"/>
      <c r="J2110" s="200">
        <v>1411.2450700000002</v>
      </c>
    </row>
    <row r="2111" spans="1:11" s="34" customFormat="1" ht="18" customHeight="1" x14ac:dyDescent="0.25">
      <c r="A2111" s="74" t="s">
        <v>1942</v>
      </c>
      <c r="B2111" s="66" t="s">
        <v>62</v>
      </c>
      <c r="C2111" s="79">
        <f t="shared" si="120"/>
        <v>836.2444999999999</v>
      </c>
      <c r="D2111" s="79">
        <f t="shared" si="119"/>
        <v>48.467699999999994</v>
      </c>
      <c r="E2111" s="76">
        <v>48.467699999999994</v>
      </c>
      <c r="F2111" s="33">
        <v>0</v>
      </c>
      <c r="G2111" s="90">
        <v>0</v>
      </c>
      <c r="H2111" s="33">
        <v>0</v>
      </c>
      <c r="I2111" s="81"/>
      <c r="J2111" s="200">
        <v>884.71219999999994</v>
      </c>
    </row>
    <row r="2112" spans="1:11" s="35" customFormat="1" ht="18" customHeight="1" x14ac:dyDescent="0.25">
      <c r="A2112" s="74" t="s">
        <v>1943</v>
      </c>
      <c r="B2112" s="66" t="s">
        <v>62</v>
      </c>
      <c r="C2112" s="79">
        <f t="shared" si="120"/>
        <v>106.42825000000001</v>
      </c>
      <c r="D2112" s="79">
        <f t="shared" si="119"/>
        <v>5.8260500000000004</v>
      </c>
      <c r="E2112" s="76">
        <v>5.8260500000000004</v>
      </c>
      <c r="F2112" s="33">
        <v>0</v>
      </c>
      <c r="G2112" s="90">
        <v>0</v>
      </c>
      <c r="H2112" s="33">
        <v>0</v>
      </c>
      <c r="I2112" s="81"/>
      <c r="J2112" s="200">
        <v>112.2543</v>
      </c>
    </row>
    <row r="2113" spans="1:10" s="34" customFormat="1" ht="18" customHeight="1" x14ac:dyDescent="0.25">
      <c r="A2113" s="74" t="s">
        <v>1944</v>
      </c>
      <c r="B2113" s="66" t="s">
        <v>62</v>
      </c>
      <c r="C2113" s="79">
        <f t="shared" si="120"/>
        <v>130.52460000000002</v>
      </c>
      <c r="D2113" s="79">
        <f t="shared" si="119"/>
        <v>6.3943999999999992</v>
      </c>
      <c r="E2113" s="76">
        <v>6.3943999999999992</v>
      </c>
      <c r="F2113" s="33">
        <v>0</v>
      </c>
      <c r="G2113" s="90">
        <v>0</v>
      </c>
      <c r="H2113" s="33">
        <v>0</v>
      </c>
      <c r="I2113" s="81"/>
      <c r="J2113" s="200">
        <v>136.91900000000001</v>
      </c>
    </row>
    <row r="2114" spans="1:10" s="34" customFormat="1" ht="18" customHeight="1" x14ac:dyDescent="0.25">
      <c r="A2114" s="74" t="s">
        <v>1945</v>
      </c>
      <c r="B2114" s="66" t="s">
        <v>62</v>
      </c>
      <c r="C2114" s="79">
        <f t="shared" si="120"/>
        <v>67.052400000000006</v>
      </c>
      <c r="D2114" s="79">
        <f t="shared" si="119"/>
        <v>2.7508000000000004</v>
      </c>
      <c r="E2114" s="76">
        <v>2.7508000000000004</v>
      </c>
      <c r="F2114" s="33">
        <v>0</v>
      </c>
      <c r="G2114" s="90">
        <v>0</v>
      </c>
      <c r="H2114" s="33">
        <v>0</v>
      </c>
      <c r="I2114" s="81"/>
      <c r="J2114" s="200">
        <v>69.803200000000004</v>
      </c>
    </row>
    <row r="2115" spans="1:10" s="34" customFormat="1" ht="18" customHeight="1" x14ac:dyDescent="0.25">
      <c r="A2115" s="74" t="s">
        <v>1946</v>
      </c>
      <c r="B2115" s="66" t="s">
        <v>62</v>
      </c>
      <c r="C2115" s="79">
        <f t="shared" si="120"/>
        <v>77.182500000000005</v>
      </c>
      <c r="D2115" s="79">
        <f t="shared" si="119"/>
        <v>0</v>
      </c>
      <c r="E2115" s="76">
        <v>0</v>
      </c>
      <c r="F2115" s="33">
        <v>0</v>
      </c>
      <c r="G2115" s="90">
        <v>0</v>
      </c>
      <c r="H2115" s="33">
        <v>0</v>
      </c>
      <c r="I2115" s="81"/>
      <c r="J2115" s="200">
        <v>77.182500000000005</v>
      </c>
    </row>
    <row r="2116" spans="1:10" s="34" customFormat="1" ht="18" customHeight="1" x14ac:dyDescent="0.25">
      <c r="A2116" s="74" t="s">
        <v>1947</v>
      </c>
      <c r="B2116" s="66" t="s">
        <v>62</v>
      </c>
      <c r="C2116" s="79">
        <f t="shared" si="120"/>
        <v>88.395049999999998</v>
      </c>
      <c r="D2116" s="79">
        <f t="shared" si="119"/>
        <v>4.9331499999999995</v>
      </c>
      <c r="E2116" s="76">
        <v>4.9331499999999995</v>
      </c>
      <c r="F2116" s="33">
        <v>0</v>
      </c>
      <c r="G2116" s="90">
        <v>0</v>
      </c>
      <c r="H2116" s="33">
        <v>0</v>
      </c>
      <c r="I2116" s="81"/>
      <c r="J2116" s="200">
        <v>93.328199999999995</v>
      </c>
    </row>
    <row r="2117" spans="1:10" s="34" customFormat="1" ht="18" customHeight="1" x14ac:dyDescent="0.25">
      <c r="A2117" s="74" t="s">
        <v>1948</v>
      </c>
      <c r="B2117" s="66" t="s">
        <v>62</v>
      </c>
      <c r="C2117" s="79">
        <f t="shared" si="120"/>
        <v>114.9689</v>
      </c>
      <c r="D2117" s="79">
        <f t="shared" si="119"/>
        <v>3.9091</v>
      </c>
      <c r="E2117" s="76">
        <v>3.9091</v>
      </c>
      <c r="F2117" s="33">
        <v>0</v>
      </c>
      <c r="G2117" s="90">
        <v>0</v>
      </c>
      <c r="H2117" s="33">
        <v>0</v>
      </c>
      <c r="I2117" s="81"/>
      <c r="J2117" s="200">
        <v>118.878</v>
      </c>
    </row>
    <row r="2118" spans="1:10" s="34" customFormat="1" ht="18" customHeight="1" x14ac:dyDescent="0.25">
      <c r="A2118" s="74" t="s">
        <v>1949</v>
      </c>
      <c r="B2118" s="66" t="s">
        <v>62</v>
      </c>
      <c r="C2118" s="79">
        <f t="shared" si="120"/>
        <v>45.117649999999998</v>
      </c>
      <c r="D2118" s="79">
        <f t="shared" si="119"/>
        <v>0.88334999999999997</v>
      </c>
      <c r="E2118" s="76">
        <v>0.88334999999999997</v>
      </c>
      <c r="F2118" s="33">
        <v>0</v>
      </c>
      <c r="G2118" s="90">
        <v>0</v>
      </c>
      <c r="H2118" s="33">
        <v>0</v>
      </c>
      <c r="I2118" s="81"/>
      <c r="J2118" s="200">
        <v>46.000999999999998</v>
      </c>
    </row>
    <row r="2119" spans="1:10" s="34" customFormat="1" ht="18" customHeight="1" x14ac:dyDescent="0.25">
      <c r="A2119" s="74" t="s">
        <v>1950</v>
      </c>
      <c r="B2119" s="66" t="s">
        <v>62</v>
      </c>
      <c r="C2119" s="79">
        <f t="shared" si="120"/>
        <v>54.60266</v>
      </c>
      <c r="D2119" s="79">
        <f t="shared" si="119"/>
        <v>1.7472000000000001</v>
      </c>
      <c r="E2119" s="76">
        <v>1.7472000000000001</v>
      </c>
      <c r="F2119" s="33">
        <v>0</v>
      </c>
      <c r="G2119" s="90">
        <v>0</v>
      </c>
      <c r="H2119" s="33">
        <v>0</v>
      </c>
      <c r="I2119" s="81"/>
      <c r="J2119" s="200">
        <v>56.34986</v>
      </c>
    </row>
    <row r="2120" spans="1:10" s="34" customFormat="1" ht="18" customHeight="1" x14ac:dyDescent="0.25">
      <c r="A2120" s="74" t="s">
        <v>1951</v>
      </c>
      <c r="B2120" s="66" t="s">
        <v>62</v>
      </c>
      <c r="C2120" s="79">
        <f t="shared" si="120"/>
        <v>79.052849999999992</v>
      </c>
      <c r="D2120" s="79">
        <f t="shared" si="119"/>
        <v>2.9913000000000003</v>
      </c>
      <c r="E2120" s="76">
        <v>2.9913000000000003</v>
      </c>
      <c r="F2120" s="33">
        <v>0</v>
      </c>
      <c r="G2120" s="90">
        <v>0</v>
      </c>
      <c r="H2120" s="33">
        <v>0</v>
      </c>
      <c r="I2120" s="81"/>
      <c r="J2120" s="200">
        <v>82.044149999999988</v>
      </c>
    </row>
    <row r="2121" spans="1:10" s="34" customFormat="1" ht="18" customHeight="1" x14ac:dyDescent="0.25">
      <c r="A2121" s="74" t="s">
        <v>1952</v>
      </c>
      <c r="B2121" s="66" t="s">
        <v>62</v>
      </c>
      <c r="C2121" s="79">
        <f t="shared" si="120"/>
        <v>54.276650000000004</v>
      </c>
      <c r="D2121" s="79">
        <f t="shared" si="119"/>
        <v>3.34945</v>
      </c>
      <c r="E2121" s="76">
        <v>3.34945</v>
      </c>
      <c r="F2121" s="33">
        <v>0</v>
      </c>
      <c r="G2121" s="90">
        <v>0</v>
      </c>
      <c r="H2121" s="33">
        <v>0</v>
      </c>
      <c r="I2121" s="81"/>
      <c r="J2121" s="200">
        <v>57.626100000000001</v>
      </c>
    </row>
    <row r="2122" spans="1:10" s="34" customFormat="1" ht="18" customHeight="1" x14ac:dyDescent="0.25">
      <c r="A2122" s="74" t="s">
        <v>1953</v>
      </c>
      <c r="B2122" s="66" t="s">
        <v>62</v>
      </c>
      <c r="C2122" s="79">
        <f t="shared" si="120"/>
        <v>47.922350000000002</v>
      </c>
      <c r="D2122" s="79">
        <f t="shared" ref="D2122:D2130" si="121">E2122</f>
        <v>1.6964999999999999</v>
      </c>
      <c r="E2122" s="76">
        <v>1.6964999999999999</v>
      </c>
      <c r="F2122" s="33">
        <v>0</v>
      </c>
      <c r="G2122" s="90">
        <v>0</v>
      </c>
      <c r="H2122" s="33">
        <v>0</v>
      </c>
      <c r="I2122" s="81"/>
      <c r="J2122" s="200">
        <v>49.618850000000002</v>
      </c>
    </row>
    <row r="2123" spans="1:10" s="34" customFormat="1" ht="18" customHeight="1" x14ac:dyDescent="0.25">
      <c r="A2123" s="74" t="s">
        <v>1954</v>
      </c>
      <c r="B2123" s="66" t="s">
        <v>62</v>
      </c>
      <c r="C2123" s="79">
        <f t="shared" si="120"/>
        <v>86.964399999999998</v>
      </c>
      <c r="D2123" s="79">
        <f t="shared" si="121"/>
        <v>3.5646</v>
      </c>
      <c r="E2123" s="76">
        <v>3.5646</v>
      </c>
      <c r="F2123" s="33">
        <v>0</v>
      </c>
      <c r="G2123" s="90">
        <v>0</v>
      </c>
      <c r="H2123" s="33">
        <v>0</v>
      </c>
      <c r="I2123" s="81"/>
      <c r="J2123" s="200">
        <v>90.528999999999996</v>
      </c>
    </row>
    <row r="2124" spans="1:10" s="34" customFormat="1" ht="18" customHeight="1" x14ac:dyDescent="0.25">
      <c r="A2124" s="74" t="s">
        <v>1955</v>
      </c>
      <c r="B2124" s="66" t="s">
        <v>62</v>
      </c>
      <c r="C2124" s="79">
        <f t="shared" si="120"/>
        <v>46.796250000000001</v>
      </c>
      <c r="D2124" s="79">
        <f t="shared" si="121"/>
        <v>3.1279499999999998</v>
      </c>
      <c r="E2124" s="76">
        <v>3.1279499999999998</v>
      </c>
      <c r="F2124" s="33">
        <v>0</v>
      </c>
      <c r="G2124" s="90">
        <v>0</v>
      </c>
      <c r="H2124" s="33">
        <v>0</v>
      </c>
      <c r="I2124" s="81"/>
      <c r="J2124" s="200">
        <v>49.924199999999999</v>
      </c>
    </row>
    <row r="2125" spans="1:10" s="34" customFormat="1" ht="18" customHeight="1" x14ac:dyDescent="0.25">
      <c r="A2125" s="74" t="s">
        <v>1956</v>
      </c>
      <c r="B2125" s="66" t="s">
        <v>62</v>
      </c>
      <c r="C2125" s="79">
        <f t="shared" si="120"/>
        <v>1118.0729000000001</v>
      </c>
      <c r="D2125" s="79">
        <f t="shared" si="121"/>
        <v>57.927099999999996</v>
      </c>
      <c r="E2125" s="76">
        <v>57.927099999999996</v>
      </c>
      <c r="F2125" s="33">
        <v>0</v>
      </c>
      <c r="G2125" s="90">
        <v>0</v>
      </c>
      <c r="H2125" s="33">
        <v>0</v>
      </c>
      <c r="I2125" s="81"/>
      <c r="J2125" s="200">
        <v>1176</v>
      </c>
    </row>
    <row r="2126" spans="1:10" s="34" customFormat="1" ht="18" customHeight="1" x14ac:dyDescent="0.25">
      <c r="A2126" s="74" t="s">
        <v>1957</v>
      </c>
      <c r="B2126" s="66" t="s">
        <v>62</v>
      </c>
      <c r="C2126" s="79">
        <f t="shared" si="120"/>
        <v>202.00847999999999</v>
      </c>
      <c r="D2126" s="79">
        <f t="shared" si="121"/>
        <v>6.1173999999999999</v>
      </c>
      <c r="E2126" s="76">
        <v>6.1173999999999999</v>
      </c>
      <c r="F2126" s="33">
        <v>0</v>
      </c>
      <c r="G2126" s="90">
        <v>0</v>
      </c>
      <c r="H2126" s="33">
        <v>0</v>
      </c>
      <c r="I2126" s="81"/>
      <c r="J2126" s="200">
        <v>208.12588</v>
      </c>
    </row>
    <row r="2127" spans="1:10" s="34" customFormat="1" ht="18" customHeight="1" x14ac:dyDescent="0.25">
      <c r="A2127" s="74" t="s">
        <v>1958</v>
      </c>
      <c r="B2127" s="66" t="s">
        <v>62</v>
      </c>
      <c r="C2127" s="79">
        <f t="shared" si="120"/>
        <v>1287.1467299999999</v>
      </c>
      <c r="D2127" s="79">
        <f t="shared" si="121"/>
        <v>60.363099999999996</v>
      </c>
      <c r="E2127" s="76">
        <v>60.363099999999996</v>
      </c>
      <c r="F2127" s="33">
        <v>0</v>
      </c>
      <c r="G2127" s="90">
        <v>0</v>
      </c>
      <c r="H2127" s="33">
        <v>0</v>
      </c>
      <c r="I2127" s="81"/>
      <c r="J2127" s="200">
        <v>1347.50983</v>
      </c>
    </row>
    <row r="2128" spans="1:10" s="34" customFormat="1" ht="18" customHeight="1" x14ac:dyDescent="0.25">
      <c r="A2128" s="74" t="s">
        <v>1959</v>
      </c>
      <c r="B2128" s="66" t="s">
        <v>62</v>
      </c>
      <c r="C2128" s="79">
        <f t="shared" si="120"/>
        <v>1375.0074100000002</v>
      </c>
      <c r="D2128" s="79">
        <f t="shared" si="121"/>
        <v>98.331699999999998</v>
      </c>
      <c r="E2128" s="76">
        <v>98.331699999999998</v>
      </c>
      <c r="F2128" s="33">
        <v>0</v>
      </c>
      <c r="G2128" s="90">
        <v>0</v>
      </c>
      <c r="H2128" s="33">
        <v>0</v>
      </c>
      <c r="I2128" s="81"/>
      <c r="J2128" s="200">
        <v>1473.3391100000001</v>
      </c>
    </row>
    <row r="2129" spans="1:10" s="34" customFormat="1" ht="18" customHeight="1" x14ac:dyDescent="0.25">
      <c r="A2129" s="74" t="s">
        <v>1960</v>
      </c>
      <c r="B2129" s="66" t="s">
        <v>62</v>
      </c>
      <c r="C2129" s="79">
        <f t="shared" si="120"/>
        <v>1251.90616</v>
      </c>
      <c r="D2129" s="79">
        <f t="shared" si="121"/>
        <v>64.644900000000007</v>
      </c>
      <c r="E2129" s="76">
        <v>64.644900000000007</v>
      </c>
      <c r="F2129" s="33">
        <v>0</v>
      </c>
      <c r="G2129" s="90">
        <v>0</v>
      </c>
      <c r="H2129" s="33">
        <v>0</v>
      </c>
      <c r="I2129" s="81"/>
      <c r="J2129" s="200">
        <v>1316.55106</v>
      </c>
    </row>
    <row r="2130" spans="1:10" s="34" customFormat="1" ht="18" customHeight="1" x14ac:dyDescent="0.25">
      <c r="A2130" s="74" t="s">
        <v>1961</v>
      </c>
      <c r="B2130" s="66" t="s">
        <v>62</v>
      </c>
      <c r="C2130" s="79">
        <f t="shared" si="120"/>
        <v>689.77512999999999</v>
      </c>
      <c r="D2130" s="79">
        <f t="shared" si="121"/>
        <v>131.44113000000002</v>
      </c>
      <c r="E2130" s="76">
        <v>131.44113000000002</v>
      </c>
      <c r="F2130" s="33">
        <v>0</v>
      </c>
      <c r="G2130" s="90">
        <v>0</v>
      </c>
      <c r="H2130" s="33">
        <v>0</v>
      </c>
      <c r="I2130" s="81"/>
      <c r="J2130" s="200">
        <v>821.21626000000003</v>
      </c>
    </row>
    <row r="2131" spans="1:10" s="34" customFormat="1" ht="18" customHeight="1" x14ac:dyDescent="0.25">
      <c r="A2131" s="74" t="s">
        <v>3949</v>
      </c>
      <c r="B2131" s="66" t="s">
        <v>62</v>
      </c>
      <c r="C2131" s="79">
        <f t="shared" si="120"/>
        <v>467.89284000000004</v>
      </c>
      <c r="D2131" s="80">
        <v>0</v>
      </c>
      <c r="E2131" s="76">
        <v>82.296170000000004</v>
      </c>
      <c r="F2131" s="33">
        <v>0</v>
      </c>
      <c r="G2131" s="90">
        <v>0</v>
      </c>
      <c r="H2131" s="33">
        <v>0</v>
      </c>
      <c r="I2131" s="81"/>
      <c r="J2131" s="200">
        <v>550.18901000000005</v>
      </c>
    </row>
    <row r="2132" spans="1:10" s="35" customFormat="1" ht="18" customHeight="1" x14ac:dyDescent="0.25">
      <c r="A2132" s="74" t="s">
        <v>1962</v>
      </c>
      <c r="B2132" s="66" t="s">
        <v>62</v>
      </c>
      <c r="C2132" s="79">
        <f t="shared" si="120"/>
        <v>2452.5337599999998</v>
      </c>
      <c r="D2132" s="79">
        <f t="shared" ref="D2132:D2163" si="122">E2132</f>
        <v>175.19662</v>
      </c>
      <c r="E2132" s="76">
        <v>175.19662</v>
      </c>
      <c r="F2132" s="33">
        <v>0</v>
      </c>
      <c r="G2132" s="90">
        <v>0</v>
      </c>
      <c r="H2132" s="33">
        <v>0</v>
      </c>
      <c r="I2132" s="81"/>
      <c r="J2132" s="200">
        <v>2627.73038</v>
      </c>
    </row>
    <row r="2133" spans="1:10" s="35" customFormat="1" ht="18" customHeight="1" x14ac:dyDescent="0.25">
      <c r="A2133" s="74" t="s">
        <v>3950</v>
      </c>
      <c r="B2133" s="66" t="s">
        <v>62</v>
      </c>
      <c r="C2133" s="79">
        <f t="shared" si="120"/>
        <v>2035.2257400000001</v>
      </c>
      <c r="D2133" s="79">
        <f t="shared" si="122"/>
        <v>129.60599999999999</v>
      </c>
      <c r="E2133" s="76">
        <v>129.60599999999999</v>
      </c>
      <c r="F2133" s="33">
        <v>0</v>
      </c>
      <c r="G2133" s="90">
        <v>0</v>
      </c>
      <c r="H2133" s="33">
        <v>0</v>
      </c>
      <c r="I2133" s="81">
        <v>1561.79</v>
      </c>
      <c r="J2133" s="200">
        <v>603.04174</v>
      </c>
    </row>
    <row r="2134" spans="1:10" s="34" customFormat="1" ht="18" customHeight="1" x14ac:dyDescent="0.25">
      <c r="A2134" s="74" t="s">
        <v>1963</v>
      </c>
      <c r="B2134" s="66" t="s">
        <v>62</v>
      </c>
      <c r="C2134" s="79">
        <f t="shared" si="120"/>
        <v>1237.3282400000001</v>
      </c>
      <c r="D2134" s="79">
        <f t="shared" si="122"/>
        <v>91.255499999999998</v>
      </c>
      <c r="E2134" s="76">
        <v>91.255499999999998</v>
      </c>
      <c r="F2134" s="33">
        <v>0</v>
      </c>
      <c r="G2134" s="90">
        <v>0</v>
      </c>
      <c r="H2134" s="33">
        <v>0</v>
      </c>
      <c r="I2134" s="81"/>
      <c r="J2134" s="200">
        <v>1328.58374</v>
      </c>
    </row>
    <row r="2135" spans="1:10" s="34" customFormat="1" ht="18" customHeight="1" x14ac:dyDescent="0.25">
      <c r="A2135" s="74" t="s">
        <v>1964</v>
      </c>
      <c r="B2135" s="66" t="s">
        <v>62</v>
      </c>
      <c r="C2135" s="79">
        <f t="shared" si="120"/>
        <v>937.23239999999998</v>
      </c>
      <c r="D2135" s="79">
        <f t="shared" si="122"/>
        <v>60.922499999999999</v>
      </c>
      <c r="E2135" s="76">
        <v>60.922499999999999</v>
      </c>
      <c r="F2135" s="33">
        <v>0</v>
      </c>
      <c r="G2135" s="90">
        <v>0</v>
      </c>
      <c r="H2135" s="33">
        <v>0</v>
      </c>
      <c r="I2135" s="81"/>
      <c r="J2135" s="200">
        <v>998.1549</v>
      </c>
    </row>
    <row r="2136" spans="1:10" s="34" customFormat="1" ht="18" customHeight="1" x14ac:dyDescent="0.25">
      <c r="A2136" s="74" t="s">
        <v>1965</v>
      </c>
      <c r="B2136" s="66" t="s">
        <v>62</v>
      </c>
      <c r="C2136" s="79">
        <f t="shared" si="120"/>
        <v>782.50510999999995</v>
      </c>
      <c r="D2136" s="79">
        <f t="shared" si="122"/>
        <v>40.048400000000001</v>
      </c>
      <c r="E2136" s="76">
        <v>40.048400000000001</v>
      </c>
      <c r="F2136" s="33">
        <v>0</v>
      </c>
      <c r="G2136" s="90">
        <v>0</v>
      </c>
      <c r="H2136" s="33">
        <v>0</v>
      </c>
      <c r="I2136" s="81"/>
      <c r="J2136" s="200">
        <v>822.55350999999996</v>
      </c>
    </row>
    <row r="2137" spans="1:10" s="34" customFormat="1" ht="18" customHeight="1" x14ac:dyDescent="0.25">
      <c r="A2137" s="74" t="s">
        <v>1966</v>
      </c>
      <c r="B2137" s="66" t="s">
        <v>62</v>
      </c>
      <c r="C2137" s="79">
        <f t="shared" si="120"/>
        <v>268.96526999999998</v>
      </c>
      <c r="D2137" s="79">
        <f t="shared" si="122"/>
        <v>19.642979999999998</v>
      </c>
      <c r="E2137" s="76">
        <v>19.642979999999998</v>
      </c>
      <c r="F2137" s="33">
        <v>0</v>
      </c>
      <c r="G2137" s="90">
        <v>0</v>
      </c>
      <c r="H2137" s="33">
        <v>0</v>
      </c>
      <c r="I2137" s="81"/>
      <c r="J2137" s="200">
        <v>288.60825</v>
      </c>
    </row>
    <row r="2138" spans="1:10" s="34" customFormat="1" ht="18" customHeight="1" x14ac:dyDescent="0.25">
      <c r="A2138" s="74" t="s">
        <v>1967</v>
      </c>
      <c r="B2138" s="66" t="s">
        <v>62</v>
      </c>
      <c r="C2138" s="79">
        <f t="shared" si="120"/>
        <v>197.95205000000001</v>
      </c>
      <c r="D2138" s="79">
        <f t="shared" si="122"/>
        <v>7.7811499999999993</v>
      </c>
      <c r="E2138" s="76">
        <v>7.7811499999999993</v>
      </c>
      <c r="F2138" s="33">
        <v>0</v>
      </c>
      <c r="G2138" s="90">
        <v>0</v>
      </c>
      <c r="H2138" s="33">
        <v>0</v>
      </c>
      <c r="I2138" s="81"/>
      <c r="J2138" s="200">
        <v>205.73320000000001</v>
      </c>
    </row>
    <row r="2139" spans="1:10" s="34" customFormat="1" ht="18" customHeight="1" x14ac:dyDescent="0.25">
      <c r="A2139" s="74" t="s">
        <v>1968</v>
      </c>
      <c r="B2139" s="66" t="s">
        <v>62</v>
      </c>
      <c r="C2139" s="79">
        <f t="shared" si="120"/>
        <v>311.37294999999995</v>
      </c>
      <c r="D2139" s="79">
        <f t="shared" si="122"/>
        <v>17.355220000000003</v>
      </c>
      <c r="E2139" s="76">
        <v>17.355220000000003</v>
      </c>
      <c r="F2139" s="33">
        <v>0</v>
      </c>
      <c r="G2139" s="90">
        <v>0</v>
      </c>
      <c r="H2139" s="33">
        <v>0</v>
      </c>
      <c r="I2139" s="81"/>
      <c r="J2139" s="200">
        <v>328.72816999999998</v>
      </c>
    </row>
    <row r="2140" spans="1:10" s="34" customFormat="1" ht="18" customHeight="1" x14ac:dyDescent="0.25">
      <c r="A2140" s="74" t="s">
        <v>1969</v>
      </c>
      <c r="B2140" s="66" t="s">
        <v>62</v>
      </c>
      <c r="C2140" s="79">
        <f t="shared" si="120"/>
        <v>264.77619999999996</v>
      </c>
      <c r="D2140" s="79">
        <f t="shared" si="122"/>
        <v>12.652899999999999</v>
      </c>
      <c r="E2140" s="76">
        <v>12.652899999999999</v>
      </c>
      <c r="F2140" s="33">
        <v>0</v>
      </c>
      <c r="G2140" s="90">
        <v>0</v>
      </c>
      <c r="H2140" s="33">
        <v>0</v>
      </c>
      <c r="I2140" s="81"/>
      <c r="J2140" s="200">
        <v>277.42909999999995</v>
      </c>
    </row>
    <row r="2141" spans="1:10" s="34" customFormat="1" ht="18" customHeight="1" x14ac:dyDescent="0.25">
      <c r="A2141" s="74" t="s">
        <v>1970</v>
      </c>
      <c r="B2141" s="66" t="s">
        <v>62</v>
      </c>
      <c r="C2141" s="79">
        <f t="shared" si="120"/>
        <v>193.46571</v>
      </c>
      <c r="D2141" s="79">
        <f t="shared" si="122"/>
        <v>9.9510000000000005</v>
      </c>
      <c r="E2141" s="76">
        <v>9.9510000000000005</v>
      </c>
      <c r="F2141" s="33">
        <v>0</v>
      </c>
      <c r="G2141" s="90">
        <v>0</v>
      </c>
      <c r="H2141" s="33">
        <v>0</v>
      </c>
      <c r="I2141" s="81"/>
      <c r="J2141" s="200">
        <v>203.41670999999999</v>
      </c>
    </row>
    <row r="2142" spans="1:10" s="34" customFormat="1" ht="18" customHeight="1" x14ac:dyDescent="0.25">
      <c r="A2142" s="74" t="s">
        <v>1971</v>
      </c>
      <c r="B2142" s="66" t="s">
        <v>62</v>
      </c>
      <c r="C2142" s="79">
        <f t="shared" si="120"/>
        <v>271.93164999999999</v>
      </c>
      <c r="D2142" s="79">
        <f t="shared" si="122"/>
        <v>14.945450000000001</v>
      </c>
      <c r="E2142" s="76">
        <v>14.945450000000001</v>
      </c>
      <c r="F2142" s="33">
        <v>0</v>
      </c>
      <c r="G2142" s="90">
        <v>0</v>
      </c>
      <c r="H2142" s="33">
        <v>0</v>
      </c>
      <c r="I2142" s="81"/>
      <c r="J2142" s="200">
        <v>286.87709999999998</v>
      </c>
    </row>
    <row r="2143" spans="1:10" s="34" customFormat="1" ht="18" customHeight="1" x14ac:dyDescent="0.25">
      <c r="A2143" s="74" t="s">
        <v>1972</v>
      </c>
      <c r="B2143" s="66" t="s">
        <v>62</v>
      </c>
      <c r="C2143" s="79">
        <f t="shared" si="120"/>
        <v>234.59130000000002</v>
      </c>
      <c r="D2143" s="79">
        <f t="shared" si="122"/>
        <v>9.1738</v>
      </c>
      <c r="E2143" s="76">
        <v>9.1738</v>
      </c>
      <c r="F2143" s="33">
        <v>0</v>
      </c>
      <c r="G2143" s="90">
        <v>0</v>
      </c>
      <c r="H2143" s="33">
        <v>0</v>
      </c>
      <c r="I2143" s="81"/>
      <c r="J2143" s="200">
        <v>243.76510000000002</v>
      </c>
    </row>
    <row r="2144" spans="1:10" s="34" customFormat="1" ht="18" customHeight="1" x14ac:dyDescent="0.25">
      <c r="A2144" s="74" t="s">
        <v>1973</v>
      </c>
      <c r="B2144" s="66" t="s">
        <v>62</v>
      </c>
      <c r="C2144" s="79">
        <f t="shared" si="120"/>
        <v>206.1147</v>
      </c>
      <c r="D2144" s="79">
        <f t="shared" si="122"/>
        <v>8.7632999999999992</v>
      </c>
      <c r="E2144" s="76">
        <v>8.7632999999999992</v>
      </c>
      <c r="F2144" s="33">
        <v>0</v>
      </c>
      <c r="G2144" s="90">
        <v>0</v>
      </c>
      <c r="H2144" s="33">
        <v>0</v>
      </c>
      <c r="I2144" s="81"/>
      <c r="J2144" s="200">
        <v>214.87799999999999</v>
      </c>
    </row>
    <row r="2145" spans="1:10" s="34" customFormat="1" ht="18" customHeight="1" x14ac:dyDescent="0.25">
      <c r="A2145" s="74" t="s">
        <v>1702</v>
      </c>
      <c r="B2145" s="66" t="s">
        <v>62</v>
      </c>
      <c r="C2145" s="79">
        <f t="shared" si="120"/>
        <v>1376.37168</v>
      </c>
      <c r="D2145" s="79">
        <f t="shared" si="122"/>
        <v>101.6083</v>
      </c>
      <c r="E2145" s="76">
        <v>101.6083</v>
      </c>
      <c r="F2145" s="33">
        <v>0</v>
      </c>
      <c r="G2145" s="90">
        <v>0</v>
      </c>
      <c r="H2145" s="33">
        <v>0</v>
      </c>
      <c r="I2145" s="81"/>
      <c r="J2145" s="200">
        <v>1477.9799800000001</v>
      </c>
    </row>
    <row r="2146" spans="1:10" s="34" customFormat="1" ht="18" customHeight="1" x14ac:dyDescent="0.25">
      <c r="A2146" s="74" t="s">
        <v>1974</v>
      </c>
      <c r="B2146" s="66" t="s">
        <v>62</v>
      </c>
      <c r="C2146" s="79">
        <f t="shared" si="120"/>
        <v>254.05070000000003</v>
      </c>
      <c r="D2146" s="79">
        <f t="shared" si="122"/>
        <v>15.8772</v>
      </c>
      <c r="E2146" s="76">
        <v>15.8772</v>
      </c>
      <c r="F2146" s="33">
        <v>0</v>
      </c>
      <c r="G2146" s="90">
        <v>0</v>
      </c>
      <c r="H2146" s="33">
        <v>0</v>
      </c>
      <c r="I2146" s="81"/>
      <c r="J2146" s="200">
        <v>269.92790000000002</v>
      </c>
    </row>
    <row r="2147" spans="1:10" s="34" customFormat="1" ht="18" customHeight="1" x14ac:dyDescent="0.25">
      <c r="A2147" s="74" t="s">
        <v>1975</v>
      </c>
      <c r="B2147" s="66" t="s">
        <v>62</v>
      </c>
      <c r="C2147" s="79">
        <f t="shared" si="120"/>
        <v>288.92096000000004</v>
      </c>
      <c r="D2147" s="79">
        <f t="shared" si="122"/>
        <v>16.734630000000003</v>
      </c>
      <c r="E2147" s="76">
        <v>16.734630000000003</v>
      </c>
      <c r="F2147" s="33">
        <v>0</v>
      </c>
      <c r="G2147" s="90">
        <v>0</v>
      </c>
      <c r="H2147" s="33">
        <v>0</v>
      </c>
      <c r="I2147" s="81"/>
      <c r="J2147" s="200">
        <v>305.65559000000002</v>
      </c>
    </row>
    <row r="2148" spans="1:10" s="34" customFormat="1" ht="18" customHeight="1" x14ac:dyDescent="0.25">
      <c r="A2148" s="74" t="s">
        <v>1976</v>
      </c>
      <c r="B2148" s="66" t="s">
        <v>62</v>
      </c>
      <c r="C2148" s="79">
        <f t="shared" si="120"/>
        <v>228.82734999999997</v>
      </c>
      <c r="D2148" s="79">
        <f t="shared" si="122"/>
        <v>11.07695</v>
      </c>
      <c r="E2148" s="76">
        <v>11.07695</v>
      </c>
      <c r="F2148" s="33">
        <v>0</v>
      </c>
      <c r="G2148" s="90">
        <v>0</v>
      </c>
      <c r="H2148" s="33">
        <v>0</v>
      </c>
      <c r="I2148" s="81"/>
      <c r="J2148" s="200">
        <v>239.90429999999998</v>
      </c>
    </row>
    <row r="2149" spans="1:10" s="34" customFormat="1" ht="18" customHeight="1" x14ac:dyDescent="0.25">
      <c r="A2149" s="74" t="s">
        <v>1977</v>
      </c>
      <c r="B2149" s="66" t="s">
        <v>62</v>
      </c>
      <c r="C2149" s="79">
        <f t="shared" si="120"/>
        <v>211.55394999999999</v>
      </c>
      <c r="D2149" s="79">
        <f t="shared" si="122"/>
        <v>10.2538</v>
      </c>
      <c r="E2149" s="76">
        <v>10.2538</v>
      </c>
      <c r="F2149" s="33">
        <v>0</v>
      </c>
      <c r="G2149" s="90">
        <v>0</v>
      </c>
      <c r="H2149" s="33">
        <v>0</v>
      </c>
      <c r="I2149" s="81"/>
      <c r="J2149" s="200">
        <v>221.80775</v>
      </c>
    </row>
    <row r="2150" spans="1:10" s="34" customFormat="1" ht="18" customHeight="1" x14ac:dyDescent="0.25">
      <c r="A2150" s="74" t="s">
        <v>1978</v>
      </c>
      <c r="B2150" s="66" t="s">
        <v>62</v>
      </c>
      <c r="C2150" s="79">
        <f t="shared" si="120"/>
        <v>1394.21976</v>
      </c>
      <c r="D2150" s="79">
        <f t="shared" si="122"/>
        <v>72.261619999999994</v>
      </c>
      <c r="E2150" s="76">
        <v>72.261619999999994</v>
      </c>
      <c r="F2150" s="33">
        <v>0</v>
      </c>
      <c r="G2150" s="90">
        <v>0</v>
      </c>
      <c r="H2150" s="33">
        <v>0</v>
      </c>
      <c r="I2150" s="81"/>
      <c r="J2150" s="200">
        <v>1466.4813799999999</v>
      </c>
    </row>
    <row r="2151" spans="1:10" s="34" customFormat="1" ht="18" customHeight="1" x14ac:dyDescent="0.25">
      <c r="A2151" s="74" t="s">
        <v>1979</v>
      </c>
      <c r="B2151" s="66" t="s">
        <v>62</v>
      </c>
      <c r="C2151" s="79">
        <f t="shared" si="120"/>
        <v>268.2099</v>
      </c>
      <c r="D2151" s="79">
        <f t="shared" si="122"/>
        <v>11.00855</v>
      </c>
      <c r="E2151" s="76">
        <v>11.00855</v>
      </c>
      <c r="F2151" s="33">
        <v>0</v>
      </c>
      <c r="G2151" s="90">
        <v>0</v>
      </c>
      <c r="H2151" s="33">
        <v>0</v>
      </c>
      <c r="I2151" s="81"/>
      <c r="J2151" s="200">
        <v>279.21845000000002</v>
      </c>
    </row>
    <row r="2152" spans="1:10" s="34" customFormat="1" ht="18" customHeight="1" x14ac:dyDescent="0.25">
      <c r="A2152" s="74" t="s">
        <v>1980</v>
      </c>
      <c r="B2152" s="66" t="s">
        <v>62</v>
      </c>
      <c r="C2152" s="79">
        <f t="shared" si="120"/>
        <v>249.71879999999996</v>
      </c>
      <c r="D2152" s="79">
        <f t="shared" si="122"/>
        <v>16.450500000000002</v>
      </c>
      <c r="E2152" s="76">
        <v>16.450500000000002</v>
      </c>
      <c r="F2152" s="33">
        <v>0</v>
      </c>
      <c r="G2152" s="90">
        <v>0</v>
      </c>
      <c r="H2152" s="33">
        <v>0</v>
      </c>
      <c r="I2152" s="81"/>
      <c r="J2152" s="200">
        <v>266.16929999999996</v>
      </c>
    </row>
    <row r="2153" spans="1:10" s="34" customFormat="1" ht="18" customHeight="1" x14ac:dyDescent="0.25">
      <c r="A2153" s="74" t="s">
        <v>1981</v>
      </c>
      <c r="B2153" s="66" t="s">
        <v>62</v>
      </c>
      <c r="C2153" s="79">
        <f t="shared" si="120"/>
        <v>1236.84277</v>
      </c>
      <c r="D2153" s="79">
        <f t="shared" si="122"/>
        <v>58.803710000000002</v>
      </c>
      <c r="E2153" s="76">
        <v>58.803710000000002</v>
      </c>
      <c r="F2153" s="33">
        <v>0</v>
      </c>
      <c r="G2153" s="90">
        <v>0</v>
      </c>
      <c r="H2153" s="33">
        <v>0</v>
      </c>
      <c r="I2153" s="81"/>
      <c r="J2153" s="200">
        <v>1295.6464799999999</v>
      </c>
    </row>
    <row r="2154" spans="1:10" s="34" customFormat="1" ht="18" customHeight="1" x14ac:dyDescent="0.25">
      <c r="A2154" s="74" t="s">
        <v>1982</v>
      </c>
      <c r="B2154" s="66" t="s">
        <v>62</v>
      </c>
      <c r="C2154" s="79">
        <f t="shared" si="120"/>
        <v>138.02000000000001</v>
      </c>
      <c r="D2154" s="79">
        <f t="shared" si="122"/>
        <v>0</v>
      </c>
      <c r="E2154" s="76">
        <v>0</v>
      </c>
      <c r="F2154" s="33">
        <v>0</v>
      </c>
      <c r="G2154" s="90">
        <v>0</v>
      </c>
      <c r="H2154" s="33">
        <v>0</v>
      </c>
      <c r="I2154" s="81"/>
      <c r="J2154" s="200">
        <v>138.02000000000001</v>
      </c>
    </row>
    <row r="2155" spans="1:10" s="35" customFormat="1" ht="18" customHeight="1" x14ac:dyDescent="0.25">
      <c r="A2155" s="74" t="s">
        <v>1983</v>
      </c>
      <c r="B2155" s="66" t="s">
        <v>62</v>
      </c>
      <c r="C2155" s="79">
        <f t="shared" si="120"/>
        <v>452.83981</v>
      </c>
      <c r="D2155" s="79">
        <f t="shared" si="122"/>
        <v>24.723590000000002</v>
      </c>
      <c r="E2155" s="76">
        <v>24.723590000000002</v>
      </c>
      <c r="F2155" s="33">
        <v>0</v>
      </c>
      <c r="G2155" s="90">
        <v>0</v>
      </c>
      <c r="H2155" s="33">
        <v>0</v>
      </c>
      <c r="I2155" s="81"/>
      <c r="J2155" s="200">
        <v>477.5634</v>
      </c>
    </row>
    <row r="2156" spans="1:10" s="35" customFormat="1" ht="18" customHeight="1" x14ac:dyDescent="0.25">
      <c r="A2156" s="74" t="s">
        <v>1984</v>
      </c>
      <c r="B2156" s="66" t="s">
        <v>62</v>
      </c>
      <c r="C2156" s="79">
        <f t="shared" si="120"/>
        <v>1420.69272</v>
      </c>
      <c r="D2156" s="79">
        <f t="shared" si="122"/>
        <v>80.266779999999997</v>
      </c>
      <c r="E2156" s="76">
        <v>80.266779999999997</v>
      </c>
      <c r="F2156" s="33">
        <v>0</v>
      </c>
      <c r="G2156" s="90">
        <v>0</v>
      </c>
      <c r="H2156" s="33">
        <v>0</v>
      </c>
      <c r="I2156" s="81">
        <f>2355.3+2084.87+3698.9</f>
        <v>8139.07</v>
      </c>
      <c r="J2156" s="200">
        <f>1500.9595-I2156</f>
        <v>-6638.1104999999998</v>
      </c>
    </row>
    <row r="2157" spans="1:10" s="35" customFormat="1" ht="18" customHeight="1" x14ac:dyDescent="0.25">
      <c r="A2157" s="74" t="s">
        <v>3951</v>
      </c>
      <c r="B2157" s="66" t="s">
        <v>62</v>
      </c>
      <c r="C2157" s="79">
        <f t="shared" si="120"/>
        <v>874.03692000000001</v>
      </c>
      <c r="D2157" s="79">
        <f t="shared" si="122"/>
        <v>74.063850000000002</v>
      </c>
      <c r="E2157" s="76">
        <v>74.063850000000002</v>
      </c>
      <c r="F2157" s="33">
        <v>0</v>
      </c>
      <c r="G2157" s="90">
        <v>0</v>
      </c>
      <c r="H2157" s="33">
        <v>0</v>
      </c>
      <c r="I2157" s="81"/>
      <c r="J2157" s="200">
        <v>948.10077000000001</v>
      </c>
    </row>
    <row r="2158" spans="1:10" s="35" customFormat="1" ht="18" customHeight="1" x14ac:dyDescent="0.25">
      <c r="A2158" s="74" t="s">
        <v>1985</v>
      </c>
      <c r="B2158" s="66" t="s">
        <v>62</v>
      </c>
      <c r="C2158" s="79">
        <f t="shared" si="120"/>
        <v>195.39176999999998</v>
      </c>
      <c r="D2158" s="79">
        <f t="shared" si="122"/>
        <v>24.399099999999997</v>
      </c>
      <c r="E2158" s="76">
        <v>24.399099999999997</v>
      </c>
      <c r="F2158" s="33">
        <v>0</v>
      </c>
      <c r="G2158" s="90">
        <v>0</v>
      </c>
      <c r="H2158" s="33">
        <v>0</v>
      </c>
      <c r="I2158" s="81"/>
      <c r="J2158" s="200">
        <v>219.79086999999998</v>
      </c>
    </row>
    <row r="2159" spans="1:10" s="35" customFormat="1" ht="18" customHeight="1" x14ac:dyDescent="0.25">
      <c r="A2159" s="74" t="s">
        <v>3952</v>
      </c>
      <c r="B2159" s="66" t="s">
        <v>62</v>
      </c>
      <c r="C2159" s="79">
        <f t="shared" ref="C2159:C2218" si="123">J2159+I2159-E2159</f>
        <v>1378.9991</v>
      </c>
      <c r="D2159" s="79">
        <f t="shared" si="122"/>
        <v>124.60745</v>
      </c>
      <c r="E2159" s="76">
        <v>124.60745</v>
      </c>
      <c r="F2159" s="33">
        <v>0</v>
      </c>
      <c r="G2159" s="90">
        <v>0</v>
      </c>
      <c r="H2159" s="33">
        <v>0</v>
      </c>
      <c r="I2159" s="81"/>
      <c r="J2159" s="200">
        <v>1503.60655</v>
      </c>
    </row>
    <row r="2160" spans="1:10" s="35" customFormat="1" ht="18" customHeight="1" x14ac:dyDescent="0.25">
      <c r="A2160" s="74" t="s">
        <v>3953</v>
      </c>
      <c r="B2160" s="66" t="s">
        <v>62</v>
      </c>
      <c r="C2160" s="79">
        <f t="shared" si="123"/>
        <v>1346.222</v>
      </c>
      <c r="D2160" s="79">
        <f t="shared" si="122"/>
        <v>97.474500000000006</v>
      </c>
      <c r="E2160" s="76">
        <v>97.474500000000006</v>
      </c>
      <c r="F2160" s="33">
        <v>0</v>
      </c>
      <c r="G2160" s="90">
        <v>0</v>
      </c>
      <c r="H2160" s="33">
        <v>0</v>
      </c>
      <c r="I2160" s="81"/>
      <c r="J2160" s="200">
        <v>1443.6965</v>
      </c>
    </row>
    <row r="2161" spans="1:10" s="35" customFormat="1" ht="18" customHeight="1" x14ac:dyDescent="0.25">
      <c r="A2161" s="74" t="s">
        <v>1986</v>
      </c>
      <c r="B2161" s="66" t="s">
        <v>62</v>
      </c>
      <c r="C2161" s="79">
        <f t="shared" si="123"/>
        <v>814.16638999999998</v>
      </c>
      <c r="D2161" s="79">
        <f t="shared" si="122"/>
        <v>37.043599999999998</v>
      </c>
      <c r="E2161" s="76">
        <v>37.043599999999998</v>
      </c>
      <c r="F2161" s="33">
        <v>0</v>
      </c>
      <c r="G2161" s="90">
        <v>0</v>
      </c>
      <c r="H2161" s="33">
        <v>0</v>
      </c>
      <c r="I2161" s="81"/>
      <c r="J2161" s="200">
        <v>851.20998999999995</v>
      </c>
    </row>
    <row r="2162" spans="1:10" s="35" customFormat="1" ht="18" customHeight="1" x14ac:dyDescent="0.25">
      <c r="A2162" s="74" t="s">
        <v>1987</v>
      </c>
      <c r="B2162" s="66" t="s">
        <v>62</v>
      </c>
      <c r="C2162" s="79">
        <f t="shared" si="123"/>
        <v>31.426700000000004</v>
      </c>
      <c r="D2162" s="79">
        <f t="shared" si="122"/>
        <v>2.1763499999999998</v>
      </c>
      <c r="E2162" s="76">
        <v>2.1763499999999998</v>
      </c>
      <c r="F2162" s="33">
        <v>0</v>
      </c>
      <c r="G2162" s="90">
        <v>0</v>
      </c>
      <c r="H2162" s="33">
        <v>0</v>
      </c>
      <c r="I2162" s="81"/>
      <c r="J2162" s="200">
        <v>33.603050000000003</v>
      </c>
    </row>
    <row r="2163" spans="1:10" s="35" customFormat="1" ht="18" customHeight="1" x14ac:dyDescent="0.25">
      <c r="A2163" s="74" t="s">
        <v>1988</v>
      </c>
      <c r="B2163" s="66" t="s">
        <v>62</v>
      </c>
      <c r="C2163" s="79">
        <f t="shared" si="123"/>
        <v>111.76415</v>
      </c>
      <c r="D2163" s="79">
        <f t="shared" si="122"/>
        <v>4.0621</v>
      </c>
      <c r="E2163" s="76">
        <v>4.0621</v>
      </c>
      <c r="F2163" s="33">
        <v>0</v>
      </c>
      <c r="G2163" s="90">
        <v>0</v>
      </c>
      <c r="H2163" s="33">
        <v>0</v>
      </c>
      <c r="I2163" s="81"/>
      <c r="J2163" s="200">
        <v>115.82625</v>
      </c>
    </row>
    <row r="2164" spans="1:10" s="35" customFormat="1" ht="18" customHeight="1" x14ac:dyDescent="0.25">
      <c r="A2164" s="74" t="s">
        <v>1989</v>
      </c>
      <c r="B2164" s="66" t="s">
        <v>62</v>
      </c>
      <c r="C2164" s="79">
        <f t="shared" si="123"/>
        <v>21.26642</v>
      </c>
      <c r="D2164" s="79">
        <f t="shared" ref="D2164:D2194" si="124">E2164</f>
        <v>1.2869999999999999</v>
      </c>
      <c r="E2164" s="76">
        <v>1.2869999999999999</v>
      </c>
      <c r="F2164" s="33">
        <v>0</v>
      </c>
      <c r="G2164" s="90">
        <v>0</v>
      </c>
      <c r="H2164" s="33">
        <v>0</v>
      </c>
      <c r="I2164" s="81"/>
      <c r="J2164" s="200">
        <v>22.553419999999999</v>
      </c>
    </row>
    <row r="2165" spans="1:10" s="35" customFormat="1" ht="18" customHeight="1" x14ac:dyDescent="0.25">
      <c r="A2165" s="74" t="s">
        <v>1990</v>
      </c>
      <c r="B2165" s="66" t="s">
        <v>62</v>
      </c>
      <c r="C2165" s="79">
        <f t="shared" si="123"/>
        <v>38.122050000000002</v>
      </c>
      <c r="D2165" s="79">
        <f t="shared" si="124"/>
        <v>1.014</v>
      </c>
      <c r="E2165" s="76">
        <v>1.014</v>
      </c>
      <c r="F2165" s="33">
        <v>0</v>
      </c>
      <c r="G2165" s="90">
        <v>0</v>
      </c>
      <c r="H2165" s="33">
        <v>0</v>
      </c>
      <c r="I2165" s="81"/>
      <c r="J2165" s="200">
        <v>39.136050000000004</v>
      </c>
    </row>
    <row r="2166" spans="1:10" s="35" customFormat="1" ht="18" customHeight="1" x14ac:dyDescent="0.25">
      <c r="A2166" s="74" t="s">
        <v>3954</v>
      </c>
      <c r="B2166" s="66" t="s">
        <v>62</v>
      </c>
      <c r="C2166" s="79">
        <f t="shared" si="123"/>
        <v>73.294049999999999</v>
      </c>
      <c r="D2166" s="79">
        <f t="shared" si="124"/>
        <v>0</v>
      </c>
      <c r="E2166" s="76">
        <v>0</v>
      </c>
      <c r="F2166" s="33">
        <v>0</v>
      </c>
      <c r="G2166" s="90">
        <v>0</v>
      </c>
      <c r="H2166" s="33">
        <v>0</v>
      </c>
      <c r="I2166" s="81"/>
      <c r="J2166" s="200">
        <v>73.294049999999999</v>
      </c>
    </row>
    <row r="2167" spans="1:10" s="35" customFormat="1" ht="18" customHeight="1" x14ac:dyDescent="0.25">
      <c r="A2167" s="74" t="s">
        <v>1991</v>
      </c>
      <c r="B2167" s="66" t="s">
        <v>62</v>
      </c>
      <c r="C2167" s="79">
        <f t="shared" si="123"/>
        <v>351.85185999999999</v>
      </c>
      <c r="D2167" s="79">
        <f t="shared" si="124"/>
        <v>16.940570000000001</v>
      </c>
      <c r="E2167" s="76">
        <v>16.940570000000001</v>
      </c>
      <c r="F2167" s="33">
        <v>0</v>
      </c>
      <c r="G2167" s="90">
        <v>0</v>
      </c>
      <c r="H2167" s="33">
        <v>0</v>
      </c>
      <c r="I2167" s="81"/>
      <c r="J2167" s="200">
        <v>368.79242999999997</v>
      </c>
    </row>
    <row r="2168" spans="1:10" s="35" customFormat="1" ht="18" customHeight="1" x14ac:dyDescent="0.25">
      <c r="A2168" s="74" t="s">
        <v>1992</v>
      </c>
      <c r="B2168" s="66" t="s">
        <v>62</v>
      </c>
      <c r="C2168" s="79">
        <f t="shared" si="123"/>
        <v>44.352979999999995</v>
      </c>
      <c r="D2168" s="79">
        <f t="shared" si="124"/>
        <v>11.676450000000001</v>
      </c>
      <c r="E2168" s="76">
        <v>11.676450000000001</v>
      </c>
      <c r="F2168" s="33">
        <v>0</v>
      </c>
      <c r="G2168" s="90">
        <v>0</v>
      </c>
      <c r="H2168" s="33">
        <v>0</v>
      </c>
      <c r="I2168" s="81"/>
      <c r="J2168" s="200">
        <v>56.029429999999998</v>
      </c>
    </row>
    <row r="2169" spans="1:10" s="35" customFormat="1" ht="18" customHeight="1" x14ac:dyDescent="0.25">
      <c r="A2169" s="74" t="s">
        <v>1993</v>
      </c>
      <c r="B2169" s="66" t="s">
        <v>62</v>
      </c>
      <c r="C2169" s="79">
        <f t="shared" si="123"/>
        <v>37.727099999999993</v>
      </c>
      <c r="D2169" s="79">
        <f t="shared" si="124"/>
        <v>2.7405999999999997</v>
      </c>
      <c r="E2169" s="76">
        <v>2.7405999999999997</v>
      </c>
      <c r="F2169" s="33">
        <v>0</v>
      </c>
      <c r="G2169" s="90">
        <v>0</v>
      </c>
      <c r="H2169" s="33">
        <v>0</v>
      </c>
      <c r="I2169" s="81"/>
      <c r="J2169" s="200">
        <v>40.467699999999994</v>
      </c>
    </row>
    <row r="2170" spans="1:10" s="35" customFormat="1" ht="18" customHeight="1" x14ac:dyDescent="0.25">
      <c r="A2170" s="74" t="s">
        <v>1994</v>
      </c>
      <c r="B2170" s="66" t="s">
        <v>62</v>
      </c>
      <c r="C2170" s="79">
        <f t="shared" si="123"/>
        <v>53.233249999999998</v>
      </c>
      <c r="D2170" s="79">
        <f t="shared" si="124"/>
        <v>2.7319499999999999</v>
      </c>
      <c r="E2170" s="76">
        <v>2.7319499999999999</v>
      </c>
      <c r="F2170" s="33">
        <v>0</v>
      </c>
      <c r="G2170" s="90">
        <v>0</v>
      </c>
      <c r="H2170" s="33">
        <v>0</v>
      </c>
      <c r="I2170" s="81"/>
      <c r="J2170" s="200">
        <v>55.965199999999996</v>
      </c>
    </row>
    <row r="2171" spans="1:10" s="35" customFormat="1" ht="18" customHeight="1" x14ac:dyDescent="0.25">
      <c r="A2171" s="74" t="s">
        <v>1995</v>
      </c>
      <c r="B2171" s="66" t="s">
        <v>62</v>
      </c>
      <c r="C2171" s="79">
        <f t="shared" si="123"/>
        <v>34.741599999999998</v>
      </c>
      <c r="D2171" s="79">
        <f t="shared" si="124"/>
        <v>2.2998499999999997</v>
      </c>
      <c r="E2171" s="76">
        <v>2.2998499999999997</v>
      </c>
      <c r="F2171" s="33">
        <v>0</v>
      </c>
      <c r="G2171" s="90">
        <v>0</v>
      </c>
      <c r="H2171" s="33">
        <v>0</v>
      </c>
      <c r="I2171" s="81"/>
      <c r="J2171" s="200">
        <v>37.041449999999998</v>
      </c>
    </row>
    <row r="2172" spans="1:10" s="35" customFormat="1" ht="18" customHeight="1" x14ac:dyDescent="0.25">
      <c r="A2172" s="74" t="s">
        <v>1996</v>
      </c>
      <c r="B2172" s="66" t="s">
        <v>62</v>
      </c>
      <c r="C2172" s="79">
        <f t="shared" si="123"/>
        <v>84.600650000000002</v>
      </c>
      <c r="D2172" s="79">
        <f t="shared" si="124"/>
        <v>2.8873000000000002</v>
      </c>
      <c r="E2172" s="76">
        <v>2.8873000000000002</v>
      </c>
      <c r="F2172" s="33">
        <v>0</v>
      </c>
      <c r="G2172" s="90">
        <v>0</v>
      </c>
      <c r="H2172" s="33">
        <v>0</v>
      </c>
      <c r="I2172" s="81"/>
      <c r="J2172" s="200">
        <v>87.487949999999998</v>
      </c>
    </row>
    <row r="2173" spans="1:10" s="35" customFormat="1" ht="18" customHeight="1" x14ac:dyDescent="0.25">
      <c r="A2173" s="74" t="s">
        <v>1997</v>
      </c>
      <c r="B2173" s="66" t="s">
        <v>62</v>
      </c>
      <c r="C2173" s="79">
        <f t="shared" si="123"/>
        <v>2154.0053600000001</v>
      </c>
      <c r="D2173" s="79">
        <f t="shared" si="124"/>
        <v>110.0416</v>
      </c>
      <c r="E2173" s="76">
        <v>110.0416</v>
      </c>
      <c r="F2173" s="33">
        <v>0</v>
      </c>
      <c r="G2173" s="90">
        <v>0</v>
      </c>
      <c r="H2173" s="33">
        <v>0</v>
      </c>
      <c r="I2173" s="81"/>
      <c r="J2173" s="200">
        <v>2264.0469600000001</v>
      </c>
    </row>
    <row r="2174" spans="1:10" s="35" customFormat="1" ht="18" customHeight="1" x14ac:dyDescent="0.25">
      <c r="A2174" s="74" t="s">
        <v>3955</v>
      </c>
      <c r="B2174" s="66" t="s">
        <v>62</v>
      </c>
      <c r="C2174" s="79">
        <f t="shared" si="123"/>
        <v>493.04088999999999</v>
      </c>
      <c r="D2174" s="79">
        <f t="shared" si="124"/>
        <v>56.726500000000001</v>
      </c>
      <c r="E2174" s="76">
        <v>56.726500000000001</v>
      </c>
      <c r="F2174" s="33">
        <v>0</v>
      </c>
      <c r="G2174" s="90">
        <v>0</v>
      </c>
      <c r="H2174" s="33">
        <v>0</v>
      </c>
      <c r="I2174" s="81"/>
      <c r="J2174" s="200">
        <v>549.76738999999998</v>
      </c>
    </row>
    <row r="2175" spans="1:10" s="35" customFormat="1" ht="18" customHeight="1" x14ac:dyDescent="0.25">
      <c r="A2175" s="74" t="s">
        <v>1998</v>
      </c>
      <c r="B2175" s="66" t="s">
        <v>62</v>
      </c>
      <c r="C2175" s="79">
        <f t="shared" si="123"/>
        <v>1206.1724199999999</v>
      </c>
      <c r="D2175" s="79">
        <f t="shared" si="124"/>
        <v>75.505099999999999</v>
      </c>
      <c r="E2175" s="76">
        <v>75.505099999999999</v>
      </c>
      <c r="F2175" s="33">
        <v>0</v>
      </c>
      <c r="G2175" s="90">
        <v>0</v>
      </c>
      <c r="H2175" s="33">
        <v>0</v>
      </c>
      <c r="I2175" s="81"/>
      <c r="J2175" s="200">
        <v>1281.67752</v>
      </c>
    </row>
    <row r="2176" spans="1:10" s="35" customFormat="1" ht="18" customHeight="1" x14ac:dyDescent="0.25">
      <c r="A2176" s="74" t="s">
        <v>1999</v>
      </c>
      <c r="B2176" s="66" t="s">
        <v>62</v>
      </c>
      <c r="C2176" s="79">
        <f t="shared" si="123"/>
        <v>1784.9145900000001</v>
      </c>
      <c r="D2176" s="79">
        <f t="shared" si="124"/>
        <v>78.740780000000001</v>
      </c>
      <c r="E2176" s="76">
        <v>78.740780000000001</v>
      </c>
      <c r="F2176" s="33">
        <v>0</v>
      </c>
      <c r="G2176" s="90">
        <v>0</v>
      </c>
      <c r="H2176" s="33">
        <v>0</v>
      </c>
      <c r="I2176" s="81"/>
      <c r="J2176" s="200">
        <v>1863.6553700000002</v>
      </c>
    </row>
    <row r="2177" spans="1:10" s="35" customFormat="1" ht="18" customHeight="1" x14ac:dyDescent="0.25">
      <c r="A2177" s="74" t="s">
        <v>1703</v>
      </c>
      <c r="B2177" s="66" t="s">
        <v>62</v>
      </c>
      <c r="C2177" s="79">
        <f t="shared" si="123"/>
        <v>912.94444999999996</v>
      </c>
      <c r="D2177" s="79">
        <f t="shared" si="124"/>
        <v>57.149540000000002</v>
      </c>
      <c r="E2177" s="76">
        <v>57.149540000000002</v>
      </c>
      <c r="F2177" s="33">
        <v>0</v>
      </c>
      <c r="G2177" s="90">
        <v>0</v>
      </c>
      <c r="H2177" s="33">
        <v>0</v>
      </c>
      <c r="I2177" s="81"/>
      <c r="J2177" s="200">
        <v>970.09398999999996</v>
      </c>
    </row>
    <row r="2178" spans="1:10" s="34" customFormat="1" ht="18" customHeight="1" x14ac:dyDescent="0.25">
      <c r="A2178" s="74" t="s">
        <v>2000</v>
      </c>
      <c r="B2178" s="66" t="s">
        <v>62</v>
      </c>
      <c r="C2178" s="79">
        <f t="shared" si="123"/>
        <v>1933.6982599999999</v>
      </c>
      <c r="D2178" s="79">
        <f t="shared" si="124"/>
        <v>95.079139999999995</v>
      </c>
      <c r="E2178" s="76">
        <v>95.079139999999995</v>
      </c>
      <c r="F2178" s="33">
        <v>0</v>
      </c>
      <c r="G2178" s="90">
        <v>0</v>
      </c>
      <c r="H2178" s="33">
        <v>0</v>
      </c>
      <c r="I2178" s="81"/>
      <c r="J2178" s="200">
        <v>2028.7773999999999</v>
      </c>
    </row>
    <row r="2179" spans="1:10" s="35" customFormat="1" ht="18" customHeight="1" x14ac:dyDescent="0.25">
      <c r="A2179" s="74" t="s">
        <v>2001</v>
      </c>
      <c r="B2179" s="66" t="s">
        <v>62</v>
      </c>
      <c r="C2179" s="79">
        <f t="shared" si="123"/>
        <v>1060.5549599999999</v>
      </c>
      <c r="D2179" s="79">
        <f t="shared" si="124"/>
        <v>51.765900000000002</v>
      </c>
      <c r="E2179" s="76">
        <v>51.765900000000002</v>
      </c>
      <c r="F2179" s="33">
        <v>0</v>
      </c>
      <c r="G2179" s="90">
        <v>0</v>
      </c>
      <c r="H2179" s="33">
        <v>0</v>
      </c>
      <c r="I2179" s="81"/>
      <c r="J2179" s="200">
        <v>1112.32086</v>
      </c>
    </row>
    <row r="2180" spans="1:10" s="34" customFormat="1" ht="18" customHeight="1" x14ac:dyDescent="0.25">
      <c r="A2180" s="74" t="s">
        <v>2002</v>
      </c>
      <c r="B2180" s="66" t="s">
        <v>62</v>
      </c>
      <c r="C2180" s="79">
        <f t="shared" si="123"/>
        <v>1165.8388999999995</v>
      </c>
      <c r="D2180" s="79">
        <f t="shared" si="124"/>
        <v>60.359850000000002</v>
      </c>
      <c r="E2180" s="76">
        <v>60.359850000000002</v>
      </c>
      <c r="F2180" s="33">
        <v>0</v>
      </c>
      <c r="G2180" s="90">
        <v>0</v>
      </c>
      <c r="H2180" s="33">
        <v>0</v>
      </c>
      <c r="I2180" s="81">
        <f>2270.34+2233.26+3303.17+612.2</f>
        <v>8418.9700000000012</v>
      </c>
      <c r="J2180" s="200">
        <f>1226.19875-I2180</f>
        <v>-7192.7712500000016</v>
      </c>
    </row>
    <row r="2181" spans="1:10" s="34" customFormat="1" ht="18" customHeight="1" x14ac:dyDescent="0.25">
      <c r="A2181" s="74" t="s">
        <v>2003</v>
      </c>
      <c r="B2181" s="66" t="s">
        <v>62</v>
      </c>
      <c r="C2181" s="79">
        <f t="shared" si="123"/>
        <v>1906.86148</v>
      </c>
      <c r="D2181" s="79">
        <f t="shared" si="124"/>
        <v>104.91969999999999</v>
      </c>
      <c r="E2181" s="76">
        <v>104.91969999999999</v>
      </c>
      <c r="F2181" s="33">
        <v>0</v>
      </c>
      <c r="G2181" s="90">
        <v>0</v>
      </c>
      <c r="H2181" s="33">
        <v>0</v>
      </c>
      <c r="I2181" s="81"/>
      <c r="J2181" s="200">
        <v>2011.7811799999999</v>
      </c>
    </row>
    <row r="2182" spans="1:10" s="34" customFormat="1" ht="18" customHeight="1" x14ac:dyDescent="0.25">
      <c r="A2182" s="74" t="s">
        <v>2004</v>
      </c>
      <c r="B2182" s="66" t="s">
        <v>62</v>
      </c>
      <c r="C2182" s="79">
        <f t="shared" si="123"/>
        <v>681.02846999999997</v>
      </c>
      <c r="D2182" s="79">
        <f t="shared" si="124"/>
        <v>41.862400000000001</v>
      </c>
      <c r="E2182" s="76">
        <v>41.862400000000001</v>
      </c>
      <c r="F2182" s="33">
        <v>0</v>
      </c>
      <c r="G2182" s="90">
        <v>0</v>
      </c>
      <c r="H2182" s="33">
        <v>0</v>
      </c>
      <c r="I2182" s="81"/>
      <c r="J2182" s="200">
        <v>722.89086999999995</v>
      </c>
    </row>
    <row r="2183" spans="1:10" s="34" customFormat="1" ht="18" customHeight="1" x14ac:dyDescent="0.25">
      <c r="A2183" s="74" t="s">
        <v>2005</v>
      </c>
      <c r="B2183" s="66" t="s">
        <v>62</v>
      </c>
      <c r="C2183" s="79">
        <f t="shared" si="123"/>
        <v>36.192100000000003</v>
      </c>
      <c r="D2183" s="79">
        <f t="shared" si="124"/>
        <v>1.0972</v>
      </c>
      <c r="E2183" s="76">
        <v>1.0972</v>
      </c>
      <c r="F2183" s="33">
        <v>0</v>
      </c>
      <c r="G2183" s="90">
        <v>0</v>
      </c>
      <c r="H2183" s="33">
        <v>0</v>
      </c>
      <c r="I2183" s="81"/>
      <c r="J2183" s="200">
        <v>37.289300000000004</v>
      </c>
    </row>
    <row r="2184" spans="1:10" s="34" customFormat="1" ht="18" customHeight="1" x14ac:dyDescent="0.25">
      <c r="A2184" s="74" t="s">
        <v>2006</v>
      </c>
      <c r="B2184" s="66" t="s">
        <v>62</v>
      </c>
      <c r="C2184" s="79">
        <f t="shared" si="123"/>
        <v>97.480650000000011</v>
      </c>
      <c r="D2184" s="79">
        <f t="shared" si="124"/>
        <v>5.9531999999999998</v>
      </c>
      <c r="E2184" s="76">
        <v>5.9531999999999998</v>
      </c>
      <c r="F2184" s="33">
        <v>0</v>
      </c>
      <c r="G2184" s="90">
        <v>0</v>
      </c>
      <c r="H2184" s="33">
        <v>0</v>
      </c>
      <c r="I2184" s="81"/>
      <c r="J2184" s="200">
        <v>103.43385000000001</v>
      </c>
    </row>
    <row r="2185" spans="1:10" s="34" customFormat="1" ht="18" customHeight="1" x14ac:dyDescent="0.25">
      <c r="A2185" s="74" t="s">
        <v>2007</v>
      </c>
      <c r="B2185" s="66" t="s">
        <v>62</v>
      </c>
      <c r="C2185" s="79">
        <f t="shared" si="123"/>
        <v>81.940020000000004</v>
      </c>
      <c r="D2185" s="79">
        <f t="shared" si="124"/>
        <v>4.9241999999999999</v>
      </c>
      <c r="E2185" s="76">
        <v>4.9241999999999999</v>
      </c>
      <c r="F2185" s="33">
        <v>0</v>
      </c>
      <c r="G2185" s="90">
        <v>0</v>
      </c>
      <c r="H2185" s="33">
        <v>0</v>
      </c>
      <c r="I2185" s="81"/>
      <c r="J2185" s="200">
        <v>86.864220000000003</v>
      </c>
    </row>
    <row r="2186" spans="1:10" s="34" customFormat="1" ht="18" customHeight="1" x14ac:dyDescent="0.25">
      <c r="A2186" s="74" t="s">
        <v>2008</v>
      </c>
      <c r="B2186" s="66" t="s">
        <v>62</v>
      </c>
      <c r="C2186" s="79">
        <f t="shared" si="123"/>
        <v>68.277699999999996</v>
      </c>
      <c r="D2186" s="79">
        <f t="shared" si="124"/>
        <v>4.3923000000000005</v>
      </c>
      <c r="E2186" s="76">
        <v>4.3923000000000005</v>
      </c>
      <c r="F2186" s="33">
        <v>0</v>
      </c>
      <c r="G2186" s="90">
        <v>0</v>
      </c>
      <c r="H2186" s="33">
        <v>0</v>
      </c>
      <c r="I2186" s="81"/>
      <c r="J2186" s="200">
        <v>72.67</v>
      </c>
    </row>
    <row r="2187" spans="1:10" s="34" customFormat="1" ht="18" customHeight="1" x14ac:dyDescent="0.25">
      <c r="A2187" s="74" t="s">
        <v>550</v>
      </c>
      <c r="B2187" s="66" t="s">
        <v>62</v>
      </c>
      <c r="C2187" s="79">
        <f t="shared" si="123"/>
        <v>759.96080999999992</v>
      </c>
      <c r="D2187" s="79">
        <f t="shared" si="124"/>
        <v>32.618189999999998</v>
      </c>
      <c r="E2187" s="76">
        <v>32.618189999999998</v>
      </c>
      <c r="F2187" s="33">
        <v>0</v>
      </c>
      <c r="G2187" s="90">
        <v>0</v>
      </c>
      <c r="H2187" s="33">
        <v>0</v>
      </c>
      <c r="I2187" s="81"/>
      <c r="J2187" s="200">
        <v>792.57899999999995</v>
      </c>
    </row>
    <row r="2188" spans="1:10" s="34" customFormat="1" ht="18" customHeight="1" x14ac:dyDescent="0.25">
      <c r="A2188" s="74" t="s">
        <v>3956</v>
      </c>
      <c r="B2188" s="66" t="s">
        <v>62</v>
      </c>
      <c r="C2188" s="79">
        <f t="shared" si="123"/>
        <v>260.61021999999997</v>
      </c>
      <c r="D2188" s="79">
        <f t="shared" si="124"/>
        <v>7.5549499999999998</v>
      </c>
      <c r="E2188" s="76">
        <v>7.5549499999999998</v>
      </c>
      <c r="F2188" s="33">
        <v>0</v>
      </c>
      <c r="G2188" s="90">
        <v>0</v>
      </c>
      <c r="H2188" s="33">
        <v>0</v>
      </c>
      <c r="I2188" s="81"/>
      <c r="J2188" s="200">
        <v>268.16516999999999</v>
      </c>
    </row>
    <row r="2189" spans="1:10" s="34" customFormat="1" ht="18" customHeight="1" x14ac:dyDescent="0.25">
      <c r="A2189" s="74" t="s">
        <v>2009</v>
      </c>
      <c r="B2189" s="66" t="s">
        <v>62</v>
      </c>
      <c r="C2189" s="79">
        <f t="shared" si="123"/>
        <v>1426.18974</v>
      </c>
      <c r="D2189" s="79">
        <f t="shared" si="124"/>
        <v>72.176130000000001</v>
      </c>
      <c r="E2189" s="76">
        <v>72.176130000000001</v>
      </c>
      <c r="F2189" s="33">
        <v>0</v>
      </c>
      <c r="G2189" s="90">
        <v>0</v>
      </c>
      <c r="H2189" s="33">
        <v>0</v>
      </c>
      <c r="I2189" s="81"/>
      <c r="J2189" s="200">
        <v>1498.3658700000001</v>
      </c>
    </row>
    <row r="2190" spans="1:10" s="34" customFormat="1" ht="18" customHeight="1" x14ac:dyDescent="0.25">
      <c r="A2190" s="74" t="s">
        <v>2010</v>
      </c>
      <c r="B2190" s="66" t="s">
        <v>62</v>
      </c>
      <c r="C2190" s="79">
        <f t="shared" si="123"/>
        <v>2059.5777600000001</v>
      </c>
      <c r="D2190" s="79">
        <f t="shared" si="124"/>
        <v>100.8053</v>
      </c>
      <c r="E2190" s="76">
        <v>100.8053</v>
      </c>
      <c r="F2190" s="33">
        <v>0</v>
      </c>
      <c r="G2190" s="90">
        <v>0</v>
      </c>
      <c r="H2190" s="33">
        <v>0</v>
      </c>
      <c r="I2190" s="81"/>
      <c r="J2190" s="200">
        <v>2160.3830600000001</v>
      </c>
    </row>
    <row r="2191" spans="1:10" s="35" customFormat="1" ht="18" customHeight="1" x14ac:dyDescent="0.25">
      <c r="A2191" s="74" t="s">
        <v>2697</v>
      </c>
      <c r="B2191" s="66" t="s">
        <v>62</v>
      </c>
      <c r="C2191" s="79">
        <f t="shared" si="123"/>
        <v>983.08086000000003</v>
      </c>
      <c r="D2191" s="79">
        <f t="shared" si="124"/>
        <v>50.488489999999999</v>
      </c>
      <c r="E2191" s="76">
        <v>50.488489999999999</v>
      </c>
      <c r="F2191" s="33">
        <v>0</v>
      </c>
      <c r="G2191" s="90">
        <v>0</v>
      </c>
      <c r="H2191" s="33">
        <v>0</v>
      </c>
      <c r="I2191" s="81"/>
      <c r="J2191" s="200">
        <v>1033.56935</v>
      </c>
    </row>
    <row r="2192" spans="1:10" s="34" customFormat="1" ht="18" customHeight="1" x14ac:dyDescent="0.25">
      <c r="A2192" s="74" t="s">
        <v>2011</v>
      </c>
      <c r="B2192" s="66" t="s">
        <v>62</v>
      </c>
      <c r="C2192" s="79">
        <f t="shared" si="123"/>
        <v>1319.2602300000001</v>
      </c>
      <c r="D2192" s="79">
        <f t="shared" si="124"/>
        <v>51.82405</v>
      </c>
      <c r="E2192" s="76">
        <v>51.82405</v>
      </c>
      <c r="F2192" s="33">
        <v>0</v>
      </c>
      <c r="G2192" s="90">
        <v>0</v>
      </c>
      <c r="H2192" s="33">
        <v>0</v>
      </c>
      <c r="I2192" s="81"/>
      <c r="J2192" s="200">
        <v>1371.08428</v>
      </c>
    </row>
    <row r="2193" spans="1:10" s="34" customFormat="1" ht="18" customHeight="1" x14ac:dyDescent="0.25">
      <c r="A2193" s="74" t="s">
        <v>2012</v>
      </c>
      <c r="B2193" s="66" t="s">
        <v>62</v>
      </c>
      <c r="C2193" s="79">
        <f t="shared" si="123"/>
        <v>1430.7031300000001</v>
      </c>
      <c r="D2193" s="79">
        <f t="shared" si="124"/>
        <v>82.756659999999997</v>
      </c>
      <c r="E2193" s="76">
        <v>82.756659999999997</v>
      </c>
      <c r="F2193" s="33">
        <v>0</v>
      </c>
      <c r="G2193" s="90">
        <v>0</v>
      </c>
      <c r="H2193" s="33">
        <v>0</v>
      </c>
      <c r="I2193" s="81"/>
      <c r="J2193" s="200">
        <v>1513.4597900000001</v>
      </c>
    </row>
    <row r="2194" spans="1:10" s="34" customFormat="1" ht="18" customHeight="1" x14ac:dyDescent="0.25">
      <c r="A2194" s="74" t="s">
        <v>2013</v>
      </c>
      <c r="B2194" s="66" t="s">
        <v>62</v>
      </c>
      <c r="C2194" s="79">
        <f t="shared" si="123"/>
        <v>3077.7663400000001</v>
      </c>
      <c r="D2194" s="79">
        <f t="shared" si="124"/>
        <v>166.30101999999999</v>
      </c>
      <c r="E2194" s="76">
        <v>166.30101999999999</v>
      </c>
      <c r="F2194" s="33">
        <v>0</v>
      </c>
      <c r="G2194" s="90">
        <v>0</v>
      </c>
      <c r="H2194" s="33">
        <v>0</v>
      </c>
      <c r="I2194" s="81"/>
      <c r="J2194" s="200">
        <v>3244.06736</v>
      </c>
    </row>
    <row r="2195" spans="1:10" s="34" customFormat="1" ht="18" customHeight="1" x14ac:dyDescent="0.25">
      <c r="A2195" s="74" t="s">
        <v>2014</v>
      </c>
      <c r="B2195" s="66" t="s">
        <v>62</v>
      </c>
      <c r="C2195" s="79">
        <f t="shared" si="123"/>
        <v>2114.6056399999998</v>
      </c>
      <c r="D2195" s="79">
        <f t="shared" ref="D2195:D2197" si="125">E2195</f>
        <v>115.09278</v>
      </c>
      <c r="E2195" s="76">
        <v>115.09278</v>
      </c>
      <c r="F2195" s="33">
        <v>0</v>
      </c>
      <c r="G2195" s="90">
        <v>0</v>
      </c>
      <c r="H2195" s="33">
        <v>0</v>
      </c>
      <c r="I2195" s="81"/>
      <c r="J2195" s="200">
        <v>2229.6984199999997</v>
      </c>
    </row>
    <row r="2196" spans="1:10" s="34" customFormat="1" ht="18" customHeight="1" x14ac:dyDescent="0.25">
      <c r="A2196" s="74" t="s">
        <v>2015</v>
      </c>
      <c r="B2196" s="66" t="s">
        <v>62</v>
      </c>
      <c r="C2196" s="79">
        <f t="shared" si="123"/>
        <v>463.39071999999999</v>
      </c>
      <c r="D2196" s="79">
        <f t="shared" si="125"/>
        <v>16.6478</v>
      </c>
      <c r="E2196" s="76">
        <v>16.6478</v>
      </c>
      <c r="F2196" s="33">
        <v>0</v>
      </c>
      <c r="G2196" s="90">
        <v>0</v>
      </c>
      <c r="H2196" s="33">
        <v>0</v>
      </c>
      <c r="I2196" s="81"/>
      <c r="J2196" s="200">
        <v>480.03852000000001</v>
      </c>
    </row>
    <row r="2197" spans="1:10" s="34" customFormat="1" ht="18" customHeight="1" x14ac:dyDescent="0.25">
      <c r="A2197" s="74" t="s">
        <v>2016</v>
      </c>
      <c r="B2197" s="66" t="s">
        <v>62</v>
      </c>
      <c r="C2197" s="79">
        <f t="shared" si="123"/>
        <v>217.83175999999997</v>
      </c>
      <c r="D2197" s="79">
        <f t="shared" si="125"/>
        <v>8.2688500000000005</v>
      </c>
      <c r="E2197" s="76">
        <v>8.2688500000000005</v>
      </c>
      <c r="F2197" s="33">
        <v>0</v>
      </c>
      <c r="G2197" s="90">
        <v>0</v>
      </c>
      <c r="H2197" s="33">
        <v>0</v>
      </c>
      <c r="I2197" s="81"/>
      <c r="J2197" s="200">
        <v>226.10060999999999</v>
      </c>
    </row>
    <row r="2198" spans="1:10" s="34" customFormat="1" ht="18" customHeight="1" x14ac:dyDescent="0.25">
      <c r="A2198" s="74" t="s">
        <v>3957</v>
      </c>
      <c r="B2198" s="66" t="s">
        <v>62</v>
      </c>
      <c r="C2198" s="79">
        <f t="shared" si="123"/>
        <v>788.57154000000003</v>
      </c>
      <c r="D2198" s="80">
        <v>0</v>
      </c>
      <c r="E2198" s="76">
        <v>47.484749999999998</v>
      </c>
      <c r="F2198" s="33">
        <v>0</v>
      </c>
      <c r="G2198" s="90">
        <v>0</v>
      </c>
      <c r="H2198" s="33">
        <v>0</v>
      </c>
      <c r="I2198" s="81"/>
      <c r="J2198" s="200">
        <v>836.05628999999999</v>
      </c>
    </row>
    <row r="2199" spans="1:10" s="34" customFormat="1" ht="18" customHeight="1" x14ac:dyDescent="0.25">
      <c r="A2199" s="74" t="s">
        <v>2017</v>
      </c>
      <c r="B2199" s="66" t="s">
        <v>62</v>
      </c>
      <c r="C2199" s="79">
        <f t="shared" si="123"/>
        <v>176.74219999999997</v>
      </c>
      <c r="D2199" s="79">
        <f>E2199</f>
        <v>9.4780999999999995</v>
      </c>
      <c r="E2199" s="76">
        <v>9.4780999999999995</v>
      </c>
      <c r="F2199" s="33">
        <v>0</v>
      </c>
      <c r="G2199" s="90">
        <v>0</v>
      </c>
      <c r="H2199" s="33">
        <v>0</v>
      </c>
      <c r="I2199" s="81"/>
      <c r="J2199" s="200">
        <v>186.22029999999998</v>
      </c>
    </row>
    <row r="2200" spans="1:10" s="34" customFormat="1" ht="18" customHeight="1" x14ac:dyDescent="0.25">
      <c r="A2200" s="74" t="s">
        <v>2018</v>
      </c>
      <c r="B2200" s="66" t="s">
        <v>62</v>
      </c>
      <c r="C2200" s="79">
        <f t="shared" si="123"/>
        <v>44.283349999999999</v>
      </c>
      <c r="D2200" s="80">
        <v>0</v>
      </c>
      <c r="E2200" s="76">
        <v>1.5886</v>
      </c>
      <c r="F2200" s="33">
        <v>0</v>
      </c>
      <c r="G2200" s="90">
        <v>0</v>
      </c>
      <c r="H2200" s="33">
        <v>0</v>
      </c>
      <c r="I2200" s="81"/>
      <c r="J2200" s="200">
        <v>45.871949999999998</v>
      </c>
    </row>
    <row r="2201" spans="1:10" s="34" customFormat="1" ht="18" customHeight="1" x14ac:dyDescent="0.25">
      <c r="A2201" s="74" t="s">
        <v>2019</v>
      </c>
      <c r="B2201" s="66" t="s">
        <v>62</v>
      </c>
      <c r="C2201" s="79">
        <f t="shared" si="123"/>
        <v>45.549199999999999</v>
      </c>
      <c r="D2201" s="79">
        <f t="shared" ref="D2201:D2229" si="126">E2201</f>
        <v>2.48705</v>
      </c>
      <c r="E2201" s="76">
        <v>2.48705</v>
      </c>
      <c r="F2201" s="33">
        <v>0</v>
      </c>
      <c r="G2201" s="90">
        <v>0</v>
      </c>
      <c r="H2201" s="33">
        <v>0</v>
      </c>
      <c r="I2201" s="81"/>
      <c r="J2201" s="200">
        <v>48.036250000000003</v>
      </c>
    </row>
    <row r="2202" spans="1:10" s="34" customFormat="1" ht="18" customHeight="1" x14ac:dyDescent="0.25">
      <c r="A2202" s="74" t="s">
        <v>2020</v>
      </c>
      <c r="B2202" s="66" t="s">
        <v>62</v>
      </c>
      <c r="C2202" s="79">
        <f t="shared" si="123"/>
        <v>1267.6522499999999</v>
      </c>
      <c r="D2202" s="79">
        <f t="shared" si="126"/>
        <v>82.549220000000005</v>
      </c>
      <c r="E2202" s="76">
        <v>82.549220000000005</v>
      </c>
      <c r="F2202" s="33">
        <v>0</v>
      </c>
      <c r="G2202" s="90">
        <v>0</v>
      </c>
      <c r="H2202" s="33">
        <v>0</v>
      </c>
      <c r="I2202" s="81"/>
      <c r="J2202" s="200">
        <v>1350.20147</v>
      </c>
    </row>
    <row r="2203" spans="1:10" s="34" customFormat="1" ht="18" customHeight="1" x14ac:dyDescent="0.25">
      <c r="A2203" s="74" t="s">
        <v>2021</v>
      </c>
      <c r="B2203" s="66" t="s">
        <v>62</v>
      </c>
      <c r="C2203" s="79">
        <f t="shared" si="123"/>
        <v>457.09035</v>
      </c>
      <c r="D2203" s="79">
        <f t="shared" si="126"/>
        <v>22.233250000000002</v>
      </c>
      <c r="E2203" s="76">
        <v>22.233250000000002</v>
      </c>
      <c r="F2203" s="33">
        <v>0</v>
      </c>
      <c r="G2203" s="90">
        <v>0</v>
      </c>
      <c r="H2203" s="33">
        <v>0</v>
      </c>
      <c r="I2203" s="81"/>
      <c r="J2203" s="200">
        <v>479.3236</v>
      </c>
    </row>
    <row r="2204" spans="1:10" s="34" customFormat="1" ht="18" customHeight="1" x14ac:dyDescent="0.25">
      <c r="A2204" s="74" t="s">
        <v>2022</v>
      </c>
      <c r="B2204" s="66" t="s">
        <v>62</v>
      </c>
      <c r="C2204" s="79">
        <f t="shared" si="123"/>
        <v>493.03811999999999</v>
      </c>
      <c r="D2204" s="79">
        <f t="shared" si="126"/>
        <v>25.755200000000002</v>
      </c>
      <c r="E2204" s="76">
        <v>25.755200000000002</v>
      </c>
      <c r="F2204" s="33">
        <v>0</v>
      </c>
      <c r="G2204" s="90">
        <v>0</v>
      </c>
      <c r="H2204" s="33">
        <v>0</v>
      </c>
      <c r="I2204" s="81"/>
      <c r="J2204" s="200">
        <v>518.79331999999999</v>
      </c>
    </row>
    <row r="2205" spans="1:10" s="34" customFormat="1" ht="18" customHeight="1" x14ac:dyDescent="0.25">
      <c r="A2205" s="74" t="s">
        <v>2023</v>
      </c>
      <c r="B2205" s="66" t="s">
        <v>62</v>
      </c>
      <c r="C2205" s="79">
        <f t="shared" si="123"/>
        <v>298.48415</v>
      </c>
      <c r="D2205" s="79">
        <f t="shared" si="126"/>
        <v>29.804299999999998</v>
      </c>
      <c r="E2205" s="76">
        <v>29.804299999999998</v>
      </c>
      <c r="F2205" s="33">
        <v>0</v>
      </c>
      <c r="G2205" s="90">
        <v>0</v>
      </c>
      <c r="H2205" s="33">
        <v>0</v>
      </c>
      <c r="I2205" s="81"/>
      <c r="J2205" s="200">
        <v>328.28845000000001</v>
      </c>
    </row>
    <row r="2206" spans="1:10" s="34" customFormat="1" ht="18" customHeight="1" x14ac:dyDescent="0.25">
      <c r="A2206" s="74" t="s">
        <v>2024</v>
      </c>
      <c r="B2206" s="66" t="s">
        <v>62</v>
      </c>
      <c r="C2206" s="79">
        <f t="shared" si="123"/>
        <v>276.39264999999995</v>
      </c>
      <c r="D2206" s="79">
        <f t="shared" si="126"/>
        <v>17.072150000000001</v>
      </c>
      <c r="E2206" s="76">
        <v>17.072150000000001</v>
      </c>
      <c r="F2206" s="33">
        <v>0</v>
      </c>
      <c r="G2206" s="90">
        <v>0</v>
      </c>
      <c r="H2206" s="33">
        <v>0</v>
      </c>
      <c r="I2206" s="81"/>
      <c r="J2206" s="200">
        <v>293.46479999999997</v>
      </c>
    </row>
    <row r="2207" spans="1:10" s="34" customFormat="1" ht="18" customHeight="1" x14ac:dyDescent="0.25">
      <c r="A2207" s="74" t="s">
        <v>2025</v>
      </c>
      <c r="B2207" s="66" t="s">
        <v>62</v>
      </c>
      <c r="C2207" s="79">
        <f t="shared" si="123"/>
        <v>234.55719999999999</v>
      </c>
      <c r="D2207" s="79">
        <f t="shared" si="126"/>
        <v>19.322900000000001</v>
      </c>
      <c r="E2207" s="76">
        <v>19.322900000000001</v>
      </c>
      <c r="F2207" s="33">
        <v>0</v>
      </c>
      <c r="G2207" s="90">
        <v>0</v>
      </c>
      <c r="H2207" s="33">
        <v>0</v>
      </c>
      <c r="I2207" s="81"/>
      <c r="J2207" s="200">
        <v>253.8801</v>
      </c>
    </row>
    <row r="2208" spans="1:10" s="34" customFormat="1" ht="18" customHeight="1" x14ac:dyDescent="0.25">
      <c r="A2208" s="74" t="s">
        <v>2026</v>
      </c>
      <c r="B2208" s="66" t="s">
        <v>62</v>
      </c>
      <c r="C2208" s="79">
        <f t="shared" si="123"/>
        <v>817.4686999999999</v>
      </c>
      <c r="D2208" s="79">
        <f t="shared" si="126"/>
        <v>72.413300000000007</v>
      </c>
      <c r="E2208" s="76">
        <v>72.413300000000007</v>
      </c>
      <c r="F2208" s="33">
        <v>0</v>
      </c>
      <c r="G2208" s="90">
        <v>0</v>
      </c>
      <c r="H2208" s="33">
        <v>0</v>
      </c>
      <c r="I2208" s="81"/>
      <c r="J2208" s="200">
        <v>889.88199999999995</v>
      </c>
    </row>
    <row r="2209" spans="1:10" s="34" customFormat="1" ht="18" customHeight="1" x14ac:dyDescent="0.25">
      <c r="A2209" s="74" t="s">
        <v>2027</v>
      </c>
      <c r="B2209" s="66" t="s">
        <v>62</v>
      </c>
      <c r="C2209" s="79">
        <f t="shared" si="123"/>
        <v>614.52390000000003</v>
      </c>
      <c r="D2209" s="79">
        <f t="shared" si="126"/>
        <v>27.915150000000001</v>
      </c>
      <c r="E2209" s="76">
        <v>27.915150000000001</v>
      </c>
      <c r="F2209" s="33">
        <v>0</v>
      </c>
      <c r="G2209" s="90">
        <v>0</v>
      </c>
      <c r="H2209" s="33">
        <v>0</v>
      </c>
      <c r="I2209" s="81"/>
      <c r="J2209" s="200">
        <v>642.43905000000007</v>
      </c>
    </row>
    <row r="2210" spans="1:10" s="34" customFormat="1" ht="18" customHeight="1" x14ac:dyDescent="0.25">
      <c r="A2210" s="74" t="s">
        <v>3958</v>
      </c>
      <c r="B2210" s="66" t="s">
        <v>62</v>
      </c>
      <c r="C2210" s="79">
        <f t="shared" si="123"/>
        <v>1090.1057099999998</v>
      </c>
      <c r="D2210" s="79">
        <f t="shared" si="126"/>
        <v>38.5486</v>
      </c>
      <c r="E2210" s="76">
        <v>38.5486</v>
      </c>
      <c r="F2210" s="33">
        <v>0</v>
      </c>
      <c r="G2210" s="90">
        <v>0</v>
      </c>
      <c r="H2210" s="33">
        <v>0</v>
      </c>
      <c r="I2210" s="81"/>
      <c r="J2210" s="200">
        <v>1128.6543099999999</v>
      </c>
    </row>
    <row r="2211" spans="1:10" s="34" customFormat="1" ht="18" customHeight="1" x14ac:dyDescent="0.25">
      <c r="A2211" s="74" t="s">
        <v>2028</v>
      </c>
      <c r="B2211" s="66" t="s">
        <v>62</v>
      </c>
      <c r="C2211" s="79">
        <f t="shared" si="123"/>
        <v>186.63120999999998</v>
      </c>
      <c r="D2211" s="79">
        <f t="shared" si="126"/>
        <v>8.1678999999999995</v>
      </c>
      <c r="E2211" s="76">
        <v>8.1678999999999995</v>
      </c>
      <c r="F2211" s="33">
        <v>0</v>
      </c>
      <c r="G2211" s="90">
        <v>0</v>
      </c>
      <c r="H2211" s="33">
        <v>0</v>
      </c>
      <c r="I2211" s="81"/>
      <c r="J2211" s="200">
        <v>194.79910999999998</v>
      </c>
    </row>
    <row r="2212" spans="1:10" s="34" customFormat="1" ht="18" customHeight="1" x14ac:dyDescent="0.25">
      <c r="A2212" s="74" t="s">
        <v>2029</v>
      </c>
      <c r="B2212" s="66" t="s">
        <v>62</v>
      </c>
      <c r="C2212" s="79">
        <f t="shared" si="123"/>
        <v>203.85744999999997</v>
      </c>
      <c r="D2212" s="79">
        <f t="shared" si="126"/>
        <v>8.9819500000000012</v>
      </c>
      <c r="E2212" s="76">
        <v>8.9819500000000012</v>
      </c>
      <c r="F2212" s="33">
        <v>0</v>
      </c>
      <c r="G2212" s="90">
        <v>0</v>
      </c>
      <c r="H2212" s="33">
        <v>0</v>
      </c>
      <c r="I2212" s="81"/>
      <c r="J2212" s="200">
        <v>212.83939999999998</v>
      </c>
    </row>
    <row r="2213" spans="1:10" s="34" customFormat="1" ht="18" customHeight="1" x14ac:dyDescent="0.25">
      <c r="A2213" s="74" t="s">
        <v>2030</v>
      </c>
      <c r="B2213" s="66" t="s">
        <v>62</v>
      </c>
      <c r="C2213" s="79">
        <f t="shared" si="123"/>
        <v>156.83526999999998</v>
      </c>
      <c r="D2213" s="79">
        <f t="shared" si="126"/>
        <v>6.8879999999999999</v>
      </c>
      <c r="E2213" s="76">
        <v>6.8879999999999999</v>
      </c>
      <c r="F2213" s="33">
        <v>0</v>
      </c>
      <c r="G2213" s="90">
        <v>0</v>
      </c>
      <c r="H2213" s="33">
        <v>0</v>
      </c>
      <c r="I2213" s="81"/>
      <c r="J2213" s="200">
        <v>163.72326999999999</v>
      </c>
    </row>
    <row r="2214" spans="1:10" s="34" customFormat="1" ht="18" customHeight="1" x14ac:dyDescent="0.25">
      <c r="A2214" s="74" t="s">
        <v>2031</v>
      </c>
      <c r="B2214" s="66" t="s">
        <v>62</v>
      </c>
      <c r="C2214" s="79">
        <f t="shared" si="123"/>
        <v>2542.1560799999997</v>
      </c>
      <c r="D2214" s="79">
        <f t="shared" si="126"/>
        <v>151.298</v>
      </c>
      <c r="E2214" s="76">
        <v>151.298</v>
      </c>
      <c r="F2214" s="33">
        <v>0</v>
      </c>
      <c r="G2214" s="90">
        <v>0</v>
      </c>
      <c r="H2214" s="33">
        <v>0</v>
      </c>
      <c r="I2214" s="81"/>
      <c r="J2214" s="200">
        <v>2693.45408</v>
      </c>
    </row>
    <row r="2215" spans="1:10" s="34" customFormat="1" ht="18" customHeight="1" x14ac:dyDescent="0.25">
      <c r="A2215" s="74" t="s">
        <v>2032</v>
      </c>
      <c r="B2215" s="66" t="s">
        <v>62</v>
      </c>
      <c r="C2215" s="79">
        <f t="shared" si="123"/>
        <v>74.827199999999991</v>
      </c>
      <c r="D2215" s="79">
        <f t="shared" si="126"/>
        <v>2.9945500000000003</v>
      </c>
      <c r="E2215" s="76">
        <v>2.9945500000000003</v>
      </c>
      <c r="F2215" s="33">
        <v>0</v>
      </c>
      <c r="G2215" s="90">
        <v>0</v>
      </c>
      <c r="H2215" s="33">
        <v>0</v>
      </c>
      <c r="I2215" s="81"/>
      <c r="J2215" s="200">
        <v>77.821749999999994</v>
      </c>
    </row>
    <row r="2216" spans="1:10" s="34" customFormat="1" ht="18" customHeight="1" x14ac:dyDescent="0.25">
      <c r="A2216" s="74" t="s">
        <v>2033</v>
      </c>
      <c r="B2216" s="66" t="s">
        <v>62</v>
      </c>
      <c r="C2216" s="79">
        <f t="shared" si="123"/>
        <v>14.22</v>
      </c>
      <c r="D2216" s="79">
        <f t="shared" si="126"/>
        <v>0</v>
      </c>
      <c r="E2216" s="76">
        <v>0</v>
      </c>
      <c r="F2216" s="33">
        <v>0</v>
      </c>
      <c r="G2216" s="90">
        <v>0</v>
      </c>
      <c r="H2216" s="33">
        <v>0</v>
      </c>
      <c r="I2216" s="81"/>
      <c r="J2216" s="200">
        <v>14.22</v>
      </c>
    </row>
    <row r="2217" spans="1:10" s="34" customFormat="1" ht="18" customHeight="1" x14ac:dyDescent="0.25">
      <c r="A2217" s="74" t="s">
        <v>2034</v>
      </c>
      <c r="B2217" s="66" t="s">
        <v>62</v>
      </c>
      <c r="C2217" s="79">
        <f t="shared" si="123"/>
        <v>67.052999999999997</v>
      </c>
      <c r="D2217" s="79">
        <f t="shared" si="126"/>
        <v>3.2376499999999999</v>
      </c>
      <c r="E2217" s="76">
        <v>3.2376499999999999</v>
      </c>
      <c r="F2217" s="33">
        <v>0</v>
      </c>
      <c r="G2217" s="90">
        <v>0</v>
      </c>
      <c r="H2217" s="33">
        <v>0</v>
      </c>
      <c r="I2217" s="81"/>
      <c r="J2217" s="200">
        <v>70.290649999999999</v>
      </c>
    </row>
    <row r="2218" spans="1:10" s="34" customFormat="1" ht="18" customHeight="1" x14ac:dyDescent="0.25">
      <c r="A2218" s="74" t="s">
        <v>2035</v>
      </c>
      <c r="B2218" s="66" t="s">
        <v>62</v>
      </c>
      <c r="C2218" s="79">
        <f t="shared" si="123"/>
        <v>105.58455000000001</v>
      </c>
      <c r="D2218" s="79">
        <f t="shared" si="126"/>
        <v>5.2862999999999998</v>
      </c>
      <c r="E2218" s="76">
        <v>5.2862999999999998</v>
      </c>
      <c r="F2218" s="33">
        <v>0</v>
      </c>
      <c r="G2218" s="90">
        <v>0</v>
      </c>
      <c r="H2218" s="33">
        <v>0</v>
      </c>
      <c r="I2218" s="81"/>
      <c r="J2218" s="200">
        <v>110.87085</v>
      </c>
    </row>
    <row r="2219" spans="1:10" s="34" customFormat="1" ht="18" customHeight="1" x14ac:dyDescent="0.25">
      <c r="A2219" s="74" t="s">
        <v>2036</v>
      </c>
      <c r="B2219" s="66" t="s">
        <v>62</v>
      </c>
      <c r="C2219" s="79">
        <f t="shared" ref="C2219:C2280" si="127">J2219+I2219-E2219</f>
        <v>38.630000000000003</v>
      </c>
      <c r="D2219" s="79">
        <f t="shared" si="126"/>
        <v>0</v>
      </c>
      <c r="E2219" s="76">
        <v>0</v>
      </c>
      <c r="F2219" s="33">
        <v>0</v>
      </c>
      <c r="G2219" s="90">
        <v>0</v>
      </c>
      <c r="H2219" s="33">
        <v>0</v>
      </c>
      <c r="I2219" s="81"/>
      <c r="J2219" s="200">
        <v>38.630000000000003</v>
      </c>
    </row>
    <row r="2220" spans="1:10" s="34" customFormat="1" ht="18" customHeight="1" x14ac:dyDescent="0.25">
      <c r="A2220" s="74" t="s">
        <v>1085</v>
      </c>
      <c r="B2220" s="66" t="s">
        <v>62</v>
      </c>
      <c r="C2220" s="79">
        <f t="shared" si="127"/>
        <v>63.46</v>
      </c>
      <c r="D2220" s="79">
        <f t="shared" si="126"/>
        <v>0</v>
      </c>
      <c r="E2220" s="76">
        <v>0</v>
      </c>
      <c r="F2220" s="33">
        <v>0</v>
      </c>
      <c r="G2220" s="90">
        <v>0</v>
      </c>
      <c r="H2220" s="33">
        <v>0</v>
      </c>
      <c r="I2220" s="81"/>
      <c r="J2220" s="200">
        <v>63.46</v>
      </c>
    </row>
    <row r="2221" spans="1:10" s="34" customFormat="1" ht="18" customHeight="1" x14ac:dyDescent="0.25">
      <c r="A2221" s="74" t="s">
        <v>2037</v>
      </c>
      <c r="B2221" s="66" t="s">
        <v>62</v>
      </c>
      <c r="C2221" s="79">
        <f t="shared" si="127"/>
        <v>70.048050000000003</v>
      </c>
      <c r="D2221" s="79">
        <f t="shared" si="126"/>
        <v>2.8521999999999998</v>
      </c>
      <c r="E2221" s="76">
        <v>2.8521999999999998</v>
      </c>
      <c r="F2221" s="33">
        <v>0</v>
      </c>
      <c r="G2221" s="90">
        <v>0</v>
      </c>
      <c r="H2221" s="33">
        <v>0</v>
      </c>
      <c r="I2221" s="81"/>
      <c r="J2221" s="200">
        <v>72.90025</v>
      </c>
    </row>
    <row r="2222" spans="1:10" s="34" customFormat="1" ht="18" customHeight="1" x14ac:dyDescent="0.25">
      <c r="A2222" s="74" t="s">
        <v>2038</v>
      </c>
      <c r="B2222" s="66" t="s">
        <v>62</v>
      </c>
      <c r="C2222" s="79">
        <f t="shared" si="127"/>
        <v>8.5672199999999989</v>
      </c>
      <c r="D2222" s="79">
        <f t="shared" si="126"/>
        <v>0</v>
      </c>
      <c r="E2222" s="76">
        <v>0</v>
      </c>
      <c r="F2222" s="33">
        <v>0</v>
      </c>
      <c r="G2222" s="90">
        <v>0</v>
      </c>
      <c r="H2222" s="33">
        <v>0</v>
      </c>
      <c r="I2222" s="81"/>
      <c r="J2222" s="200">
        <v>8.5672199999999989</v>
      </c>
    </row>
    <row r="2223" spans="1:10" s="34" customFormat="1" ht="18" customHeight="1" x14ac:dyDescent="0.25">
      <c r="A2223" s="74" t="s">
        <v>2039</v>
      </c>
      <c r="B2223" s="66" t="s">
        <v>62</v>
      </c>
      <c r="C2223" s="79">
        <f t="shared" si="127"/>
        <v>45.988599999999998</v>
      </c>
      <c r="D2223" s="79">
        <f t="shared" si="126"/>
        <v>1.5743</v>
      </c>
      <c r="E2223" s="76">
        <v>1.5743</v>
      </c>
      <c r="F2223" s="33">
        <v>0</v>
      </c>
      <c r="G2223" s="90">
        <v>0</v>
      </c>
      <c r="H2223" s="33">
        <v>0</v>
      </c>
      <c r="I2223" s="81"/>
      <c r="J2223" s="200">
        <v>47.562899999999999</v>
      </c>
    </row>
    <row r="2224" spans="1:10" s="34" customFormat="1" ht="18" customHeight="1" x14ac:dyDescent="0.25">
      <c r="A2224" s="74" t="s">
        <v>3959</v>
      </c>
      <c r="B2224" s="66" t="s">
        <v>62</v>
      </c>
      <c r="C2224" s="79">
        <f t="shared" si="127"/>
        <v>4.25</v>
      </c>
      <c r="D2224" s="79">
        <f t="shared" si="126"/>
        <v>0</v>
      </c>
      <c r="E2224" s="76">
        <v>0</v>
      </c>
      <c r="F2224" s="33">
        <v>0</v>
      </c>
      <c r="G2224" s="90">
        <v>0</v>
      </c>
      <c r="H2224" s="33">
        <v>0</v>
      </c>
      <c r="I2224" s="81"/>
      <c r="J2224" s="200">
        <v>4.25</v>
      </c>
    </row>
    <row r="2225" spans="1:10" s="35" customFormat="1" ht="18" customHeight="1" x14ac:dyDescent="0.25">
      <c r="A2225" s="74" t="s">
        <v>2040</v>
      </c>
      <c r="B2225" s="66" t="s">
        <v>62</v>
      </c>
      <c r="C2225" s="79">
        <f t="shared" si="127"/>
        <v>4.2927499999999998</v>
      </c>
      <c r="D2225" s="79">
        <f t="shared" si="126"/>
        <v>0.50570000000000004</v>
      </c>
      <c r="E2225" s="76">
        <v>0.50570000000000004</v>
      </c>
      <c r="F2225" s="33">
        <v>0</v>
      </c>
      <c r="G2225" s="90">
        <v>0</v>
      </c>
      <c r="H2225" s="33">
        <v>0</v>
      </c>
      <c r="I2225" s="81"/>
      <c r="J2225" s="200">
        <v>4.7984499999999999</v>
      </c>
    </row>
    <row r="2226" spans="1:10" s="35" customFormat="1" ht="18" customHeight="1" x14ac:dyDescent="0.25">
      <c r="A2226" s="74" t="s">
        <v>3960</v>
      </c>
      <c r="B2226" s="66" t="s">
        <v>62</v>
      </c>
      <c r="C2226" s="79">
        <f t="shared" si="127"/>
        <v>1145.4906099999998</v>
      </c>
      <c r="D2226" s="79">
        <f t="shared" si="126"/>
        <v>128.00274000000002</v>
      </c>
      <c r="E2226" s="76">
        <v>128.00274000000002</v>
      </c>
      <c r="F2226" s="33">
        <v>0</v>
      </c>
      <c r="G2226" s="90">
        <v>0</v>
      </c>
      <c r="H2226" s="33">
        <v>0</v>
      </c>
      <c r="I2226" s="81"/>
      <c r="J2226" s="200">
        <v>1273.49335</v>
      </c>
    </row>
    <row r="2227" spans="1:10" s="35" customFormat="1" ht="18" customHeight="1" x14ac:dyDescent="0.25">
      <c r="A2227" s="74" t="s">
        <v>2041</v>
      </c>
      <c r="B2227" s="66" t="s">
        <v>62</v>
      </c>
      <c r="C2227" s="79">
        <f t="shared" si="127"/>
        <v>66.03591999999999</v>
      </c>
      <c r="D2227" s="79">
        <f t="shared" si="126"/>
        <v>8.88809</v>
      </c>
      <c r="E2227" s="76">
        <v>8.88809</v>
      </c>
      <c r="F2227" s="33">
        <v>0</v>
      </c>
      <c r="G2227" s="90">
        <v>0</v>
      </c>
      <c r="H2227" s="33">
        <v>0</v>
      </c>
      <c r="I2227" s="81"/>
      <c r="J2227" s="200">
        <v>74.924009999999996</v>
      </c>
    </row>
    <row r="2228" spans="1:10" s="35" customFormat="1" ht="18" customHeight="1" x14ac:dyDescent="0.25">
      <c r="A2228" s="74" t="s">
        <v>3961</v>
      </c>
      <c r="B2228" s="66" t="s">
        <v>62</v>
      </c>
      <c r="C2228" s="79">
        <f t="shared" si="127"/>
        <v>564.29340000000002</v>
      </c>
      <c r="D2228" s="79">
        <f t="shared" si="126"/>
        <v>24.968450000000001</v>
      </c>
      <c r="E2228" s="76">
        <v>24.968450000000001</v>
      </c>
      <c r="F2228" s="33">
        <v>0</v>
      </c>
      <c r="G2228" s="90">
        <v>0</v>
      </c>
      <c r="H2228" s="33">
        <v>0</v>
      </c>
      <c r="I2228" s="81"/>
      <c r="J2228" s="200">
        <v>589.26184999999998</v>
      </c>
    </row>
    <row r="2229" spans="1:10" s="35" customFormat="1" ht="18" customHeight="1" x14ac:dyDescent="0.25">
      <c r="A2229" s="74" t="s">
        <v>1088</v>
      </c>
      <c r="B2229" s="66" t="s">
        <v>62</v>
      </c>
      <c r="C2229" s="79">
        <f t="shared" si="127"/>
        <v>449.14485000000002</v>
      </c>
      <c r="D2229" s="79">
        <f t="shared" si="126"/>
        <v>22.566050000000001</v>
      </c>
      <c r="E2229" s="76">
        <v>22.566050000000001</v>
      </c>
      <c r="F2229" s="33">
        <v>0</v>
      </c>
      <c r="G2229" s="90">
        <v>0</v>
      </c>
      <c r="H2229" s="33">
        <v>0</v>
      </c>
      <c r="I2229" s="81"/>
      <c r="J2229" s="200">
        <v>471.71090000000004</v>
      </c>
    </row>
    <row r="2230" spans="1:10" s="35" customFormat="1" ht="18" customHeight="1" x14ac:dyDescent="0.25">
      <c r="A2230" s="74" t="s">
        <v>2042</v>
      </c>
      <c r="B2230" s="66" t="s">
        <v>62</v>
      </c>
      <c r="C2230" s="79">
        <f t="shared" si="127"/>
        <v>145.32899999999998</v>
      </c>
      <c r="D2230" s="79">
        <f t="shared" ref="D2230:D2259" si="128">E2230</f>
        <v>4.0700500000000002</v>
      </c>
      <c r="E2230" s="76">
        <v>4.0700500000000002</v>
      </c>
      <c r="F2230" s="33">
        <v>0</v>
      </c>
      <c r="G2230" s="90">
        <v>0</v>
      </c>
      <c r="H2230" s="33">
        <v>0</v>
      </c>
      <c r="I2230" s="81"/>
      <c r="J2230" s="200">
        <v>149.39904999999999</v>
      </c>
    </row>
    <row r="2231" spans="1:10" s="35" customFormat="1" ht="18" customHeight="1" x14ac:dyDescent="0.25">
      <c r="A2231" s="74" t="s">
        <v>2043</v>
      </c>
      <c r="B2231" s="66" t="s">
        <v>62</v>
      </c>
      <c r="C2231" s="79">
        <f t="shared" si="127"/>
        <v>1.8560000000000001</v>
      </c>
      <c r="D2231" s="79">
        <f t="shared" si="128"/>
        <v>0</v>
      </c>
      <c r="E2231" s="76">
        <v>0</v>
      </c>
      <c r="F2231" s="33">
        <v>0</v>
      </c>
      <c r="G2231" s="90">
        <v>0</v>
      </c>
      <c r="H2231" s="33">
        <v>0</v>
      </c>
      <c r="I2231" s="81"/>
      <c r="J2231" s="200">
        <v>1.8560000000000001</v>
      </c>
    </row>
    <row r="2232" spans="1:10" s="35" customFormat="1" ht="18" customHeight="1" x14ac:dyDescent="0.25">
      <c r="A2232" s="74" t="s">
        <v>2044</v>
      </c>
      <c r="B2232" s="66" t="s">
        <v>62</v>
      </c>
      <c r="C2232" s="79">
        <f t="shared" si="127"/>
        <v>1378.3030000000001</v>
      </c>
      <c r="D2232" s="79">
        <f t="shared" si="128"/>
        <v>67.38785</v>
      </c>
      <c r="E2232" s="76">
        <v>67.38785</v>
      </c>
      <c r="F2232" s="33">
        <v>0</v>
      </c>
      <c r="G2232" s="90">
        <v>0</v>
      </c>
      <c r="H2232" s="33">
        <v>0</v>
      </c>
      <c r="I2232" s="81"/>
      <c r="J2232" s="200">
        <v>1445.6908500000002</v>
      </c>
    </row>
    <row r="2233" spans="1:10" s="35" customFormat="1" ht="18" customHeight="1" x14ac:dyDescent="0.25">
      <c r="A2233" s="74" t="s">
        <v>1649</v>
      </c>
      <c r="B2233" s="66" t="s">
        <v>62</v>
      </c>
      <c r="C2233" s="79">
        <f t="shared" si="127"/>
        <v>227.9067</v>
      </c>
      <c r="D2233" s="79">
        <f t="shared" si="128"/>
        <v>9.022450000000001</v>
      </c>
      <c r="E2233" s="76">
        <v>9.022450000000001</v>
      </c>
      <c r="F2233" s="33">
        <v>0</v>
      </c>
      <c r="G2233" s="90">
        <v>0</v>
      </c>
      <c r="H2233" s="33">
        <v>0</v>
      </c>
      <c r="I2233" s="81"/>
      <c r="J2233" s="200">
        <v>236.92914999999999</v>
      </c>
    </row>
    <row r="2234" spans="1:10" s="35" customFormat="1" ht="18" customHeight="1" x14ac:dyDescent="0.25">
      <c r="A2234" s="74" t="s">
        <v>3962</v>
      </c>
      <c r="B2234" s="66" t="s">
        <v>62</v>
      </c>
      <c r="C2234" s="79">
        <f t="shared" si="127"/>
        <v>478.30358000000001</v>
      </c>
      <c r="D2234" s="79">
        <f t="shared" si="128"/>
        <v>19.68985</v>
      </c>
      <c r="E2234" s="76">
        <v>19.68985</v>
      </c>
      <c r="F2234" s="33">
        <v>0</v>
      </c>
      <c r="G2234" s="90">
        <v>0</v>
      </c>
      <c r="H2234" s="33">
        <v>0</v>
      </c>
      <c r="I2234" s="81"/>
      <c r="J2234" s="200">
        <v>497.99342999999999</v>
      </c>
    </row>
    <row r="2235" spans="1:10" s="35" customFormat="1" ht="18" customHeight="1" x14ac:dyDescent="0.25">
      <c r="A2235" s="74" t="s">
        <v>2045</v>
      </c>
      <c r="B2235" s="66" t="s">
        <v>62</v>
      </c>
      <c r="C2235" s="79">
        <f t="shared" si="127"/>
        <v>133.79500000000002</v>
      </c>
      <c r="D2235" s="79">
        <f t="shared" si="128"/>
        <v>5.6121000000000008</v>
      </c>
      <c r="E2235" s="76">
        <v>5.6121000000000008</v>
      </c>
      <c r="F2235" s="33">
        <v>0</v>
      </c>
      <c r="G2235" s="90">
        <v>0</v>
      </c>
      <c r="H2235" s="33">
        <v>0</v>
      </c>
      <c r="I2235" s="81"/>
      <c r="J2235" s="200">
        <v>139.40710000000001</v>
      </c>
    </row>
    <row r="2236" spans="1:10" s="35" customFormat="1" ht="18" customHeight="1" x14ac:dyDescent="0.25">
      <c r="A2236" s="74" t="s">
        <v>2046</v>
      </c>
      <c r="B2236" s="66" t="s">
        <v>62</v>
      </c>
      <c r="C2236" s="79">
        <f t="shared" si="127"/>
        <v>98.826050000000009</v>
      </c>
      <c r="D2236" s="79">
        <f t="shared" si="128"/>
        <v>5.6292999999999997</v>
      </c>
      <c r="E2236" s="76">
        <v>5.6292999999999997</v>
      </c>
      <c r="F2236" s="33">
        <v>0</v>
      </c>
      <c r="G2236" s="90">
        <v>0</v>
      </c>
      <c r="H2236" s="33">
        <v>0</v>
      </c>
      <c r="I2236" s="81"/>
      <c r="J2236" s="200">
        <v>104.45535000000001</v>
      </c>
    </row>
    <row r="2237" spans="1:10" s="35" customFormat="1" ht="18" customHeight="1" x14ac:dyDescent="0.25">
      <c r="A2237" s="74" t="s">
        <v>2047</v>
      </c>
      <c r="B2237" s="66" t="s">
        <v>62</v>
      </c>
      <c r="C2237" s="79">
        <f t="shared" si="127"/>
        <v>40.365850000000009</v>
      </c>
      <c r="D2237" s="79">
        <f t="shared" si="128"/>
        <v>1.4937</v>
      </c>
      <c r="E2237" s="76">
        <v>1.4937</v>
      </c>
      <c r="F2237" s="33">
        <v>0</v>
      </c>
      <c r="G2237" s="90">
        <v>0</v>
      </c>
      <c r="H2237" s="33">
        <v>0</v>
      </c>
      <c r="I2237" s="81"/>
      <c r="J2237" s="200">
        <v>41.859550000000006</v>
      </c>
    </row>
    <row r="2238" spans="1:10" s="35" customFormat="1" ht="18" customHeight="1" x14ac:dyDescent="0.25">
      <c r="A2238" s="74" t="s">
        <v>2048</v>
      </c>
      <c r="B2238" s="66" t="s">
        <v>62</v>
      </c>
      <c r="C2238" s="79">
        <f t="shared" si="127"/>
        <v>17.657399999999999</v>
      </c>
      <c r="D2238" s="79">
        <f t="shared" si="128"/>
        <v>1.6031</v>
      </c>
      <c r="E2238" s="76">
        <v>1.6031</v>
      </c>
      <c r="F2238" s="33">
        <v>0</v>
      </c>
      <c r="G2238" s="90">
        <v>0</v>
      </c>
      <c r="H2238" s="33">
        <v>0</v>
      </c>
      <c r="I2238" s="81"/>
      <c r="J2238" s="200">
        <v>19.2605</v>
      </c>
    </row>
    <row r="2239" spans="1:10" s="35" customFormat="1" ht="18" customHeight="1" x14ac:dyDescent="0.25">
      <c r="A2239" s="74" t="s">
        <v>2049</v>
      </c>
      <c r="B2239" s="66" t="s">
        <v>62</v>
      </c>
      <c r="C2239" s="79">
        <f t="shared" si="127"/>
        <v>1831.0287900000001</v>
      </c>
      <c r="D2239" s="79">
        <f t="shared" si="128"/>
        <v>84.849990000000005</v>
      </c>
      <c r="E2239" s="76">
        <v>84.849990000000005</v>
      </c>
      <c r="F2239" s="33">
        <v>0</v>
      </c>
      <c r="G2239" s="90">
        <v>0</v>
      </c>
      <c r="H2239" s="33">
        <v>0</v>
      </c>
      <c r="I2239" s="81"/>
      <c r="J2239" s="200">
        <v>1915.87878</v>
      </c>
    </row>
    <row r="2240" spans="1:10" s="35" customFormat="1" ht="18" customHeight="1" x14ac:dyDescent="0.25">
      <c r="A2240" s="74" t="s">
        <v>1704</v>
      </c>
      <c r="B2240" s="66" t="s">
        <v>62</v>
      </c>
      <c r="C2240" s="79">
        <f t="shared" si="127"/>
        <v>601.39741000000004</v>
      </c>
      <c r="D2240" s="79">
        <f t="shared" si="128"/>
        <v>56.896850000000001</v>
      </c>
      <c r="E2240" s="76">
        <v>56.896850000000001</v>
      </c>
      <c r="F2240" s="33">
        <v>0</v>
      </c>
      <c r="G2240" s="90">
        <v>0</v>
      </c>
      <c r="H2240" s="33">
        <v>0</v>
      </c>
      <c r="I2240" s="81"/>
      <c r="J2240" s="200">
        <v>658.29426000000001</v>
      </c>
    </row>
    <row r="2241" spans="1:10" s="35" customFormat="1" ht="18" customHeight="1" x14ac:dyDescent="0.25">
      <c r="A2241" s="74" t="s">
        <v>2050</v>
      </c>
      <c r="B2241" s="66" t="s">
        <v>62</v>
      </c>
      <c r="C2241" s="79">
        <f t="shared" si="127"/>
        <v>3.12</v>
      </c>
      <c r="D2241" s="79">
        <f t="shared" si="128"/>
        <v>0</v>
      </c>
      <c r="E2241" s="76">
        <v>0</v>
      </c>
      <c r="F2241" s="33">
        <v>0</v>
      </c>
      <c r="G2241" s="90">
        <v>0</v>
      </c>
      <c r="H2241" s="33">
        <v>0</v>
      </c>
      <c r="I2241" s="81"/>
      <c r="J2241" s="200">
        <v>3.12</v>
      </c>
    </row>
    <row r="2242" spans="1:10" s="35" customFormat="1" ht="18" customHeight="1" x14ac:dyDescent="0.25">
      <c r="A2242" s="74" t="s">
        <v>2051</v>
      </c>
      <c r="B2242" s="66" t="s">
        <v>62</v>
      </c>
      <c r="C2242" s="79">
        <f t="shared" si="127"/>
        <v>13.94</v>
      </c>
      <c r="D2242" s="79">
        <f t="shared" si="128"/>
        <v>0</v>
      </c>
      <c r="E2242" s="76">
        <v>0</v>
      </c>
      <c r="F2242" s="33">
        <v>0</v>
      </c>
      <c r="G2242" s="90">
        <v>0</v>
      </c>
      <c r="H2242" s="33">
        <v>0</v>
      </c>
      <c r="I2242" s="81"/>
      <c r="J2242" s="200">
        <v>13.94</v>
      </c>
    </row>
    <row r="2243" spans="1:10" s="35" customFormat="1" ht="18" customHeight="1" x14ac:dyDescent="0.25">
      <c r="A2243" s="74" t="s">
        <v>1148</v>
      </c>
      <c r="B2243" s="66" t="s">
        <v>62</v>
      </c>
      <c r="C2243" s="79">
        <f t="shared" si="127"/>
        <v>23.96</v>
      </c>
      <c r="D2243" s="79">
        <f t="shared" si="128"/>
        <v>0</v>
      </c>
      <c r="E2243" s="76">
        <v>0</v>
      </c>
      <c r="F2243" s="33">
        <v>0</v>
      </c>
      <c r="G2243" s="90">
        <v>0</v>
      </c>
      <c r="H2243" s="33">
        <v>0</v>
      </c>
      <c r="I2243" s="81"/>
      <c r="J2243" s="200">
        <v>23.96</v>
      </c>
    </row>
    <row r="2244" spans="1:10" s="35" customFormat="1" ht="18" customHeight="1" x14ac:dyDescent="0.25">
      <c r="A2244" s="74" t="s">
        <v>3963</v>
      </c>
      <c r="B2244" s="66" t="s">
        <v>62</v>
      </c>
      <c r="C2244" s="79">
        <f t="shared" si="127"/>
        <v>700.38664999999992</v>
      </c>
      <c r="D2244" s="79">
        <f t="shared" si="128"/>
        <v>55.583199999999998</v>
      </c>
      <c r="E2244" s="76">
        <v>55.583199999999998</v>
      </c>
      <c r="F2244" s="33">
        <v>0</v>
      </c>
      <c r="G2244" s="90">
        <v>0</v>
      </c>
      <c r="H2244" s="33">
        <v>0</v>
      </c>
      <c r="I2244" s="81"/>
      <c r="J2244" s="200">
        <v>755.96984999999995</v>
      </c>
    </row>
    <row r="2245" spans="1:10" s="35" customFormat="1" ht="18" customHeight="1" x14ac:dyDescent="0.25">
      <c r="A2245" s="74" t="s">
        <v>2052</v>
      </c>
      <c r="B2245" s="66" t="s">
        <v>62</v>
      </c>
      <c r="C2245" s="79">
        <f t="shared" si="127"/>
        <v>58.406850000000006</v>
      </c>
      <c r="D2245" s="79">
        <f t="shared" si="128"/>
        <v>1.2499500000000001</v>
      </c>
      <c r="E2245" s="76">
        <v>1.2499500000000001</v>
      </c>
      <c r="F2245" s="33">
        <v>0</v>
      </c>
      <c r="G2245" s="90">
        <v>0</v>
      </c>
      <c r="H2245" s="33">
        <v>0</v>
      </c>
      <c r="I2245" s="81"/>
      <c r="J2245" s="200">
        <v>59.656800000000004</v>
      </c>
    </row>
    <row r="2246" spans="1:10" s="35" customFormat="1" ht="18" customHeight="1" x14ac:dyDescent="0.25">
      <c r="A2246" s="74" t="s">
        <v>2053</v>
      </c>
      <c r="B2246" s="66" t="s">
        <v>62</v>
      </c>
      <c r="C2246" s="79">
        <f t="shared" si="127"/>
        <v>421.55993000000001</v>
      </c>
      <c r="D2246" s="79">
        <f t="shared" si="128"/>
        <v>22.077900000000003</v>
      </c>
      <c r="E2246" s="76">
        <v>22.077900000000003</v>
      </c>
      <c r="F2246" s="33">
        <v>0</v>
      </c>
      <c r="G2246" s="90">
        <v>0</v>
      </c>
      <c r="H2246" s="33">
        <v>0</v>
      </c>
      <c r="I2246" s="81"/>
      <c r="J2246" s="200">
        <v>443.63783000000001</v>
      </c>
    </row>
    <row r="2247" spans="1:10" s="35" customFormat="1" ht="18" customHeight="1" x14ac:dyDescent="0.25">
      <c r="A2247" s="74" t="s">
        <v>2054</v>
      </c>
      <c r="B2247" s="66" t="s">
        <v>62</v>
      </c>
      <c r="C2247" s="79">
        <f t="shared" si="127"/>
        <v>58</v>
      </c>
      <c r="D2247" s="79">
        <f t="shared" si="128"/>
        <v>0</v>
      </c>
      <c r="E2247" s="76">
        <v>0</v>
      </c>
      <c r="F2247" s="33">
        <v>0</v>
      </c>
      <c r="G2247" s="90">
        <v>0</v>
      </c>
      <c r="H2247" s="33">
        <v>0</v>
      </c>
      <c r="I2247" s="81"/>
      <c r="J2247" s="200">
        <v>58</v>
      </c>
    </row>
    <row r="2248" spans="1:10" s="35" customFormat="1" ht="18" customHeight="1" x14ac:dyDescent="0.25">
      <c r="A2248" s="74" t="s">
        <v>2055</v>
      </c>
      <c r="B2248" s="66" t="s">
        <v>62</v>
      </c>
      <c r="C2248" s="79">
        <f t="shared" si="127"/>
        <v>372.37768</v>
      </c>
      <c r="D2248" s="79">
        <f t="shared" si="128"/>
        <v>16.508389999999999</v>
      </c>
      <c r="E2248" s="76">
        <v>16.508389999999999</v>
      </c>
      <c r="F2248" s="33">
        <v>0</v>
      </c>
      <c r="G2248" s="90">
        <v>0</v>
      </c>
      <c r="H2248" s="33">
        <v>0</v>
      </c>
      <c r="I2248" s="81"/>
      <c r="J2248" s="200">
        <v>388.88607000000002</v>
      </c>
    </row>
    <row r="2249" spans="1:10" s="35" customFormat="1" ht="18" customHeight="1" x14ac:dyDescent="0.25">
      <c r="A2249" s="74" t="s">
        <v>1149</v>
      </c>
      <c r="B2249" s="66" t="s">
        <v>62</v>
      </c>
      <c r="C2249" s="79">
        <f t="shared" si="127"/>
        <v>60.295250000000003</v>
      </c>
      <c r="D2249" s="79">
        <f t="shared" si="128"/>
        <v>0</v>
      </c>
      <c r="E2249" s="76">
        <v>0</v>
      </c>
      <c r="F2249" s="33">
        <v>0</v>
      </c>
      <c r="G2249" s="90">
        <v>0</v>
      </c>
      <c r="H2249" s="33">
        <v>0</v>
      </c>
      <c r="I2249" s="81"/>
      <c r="J2249" s="200">
        <v>60.295250000000003</v>
      </c>
    </row>
    <row r="2250" spans="1:10" s="35" customFormat="1" ht="18" customHeight="1" x14ac:dyDescent="0.25">
      <c r="A2250" s="74" t="s">
        <v>2056</v>
      </c>
      <c r="B2250" s="66" t="s">
        <v>62</v>
      </c>
      <c r="C2250" s="79">
        <f t="shared" si="127"/>
        <v>128.02975000000001</v>
      </c>
      <c r="D2250" s="79">
        <f t="shared" si="128"/>
        <v>8.1363500000000002</v>
      </c>
      <c r="E2250" s="76">
        <v>8.1363500000000002</v>
      </c>
      <c r="F2250" s="33">
        <v>0</v>
      </c>
      <c r="G2250" s="90">
        <v>0</v>
      </c>
      <c r="H2250" s="33">
        <v>0</v>
      </c>
      <c r="I2250" s="81"/>
      <c r="J2250" s="200">
        <v>136.1661</v>
      </c>
    </row>
    <row r="2251" spans="1:10" s="35" customFormat="1" ht="18" customHeight="1" x14ac:dyDescent="0.25">
      <c r="A2251" s="74" t="s">
        <v>2057</v>
      </c>
      <c r="B2251" s="66" t="s">
        <v>62</v>
      </c>
      <c r="C2251" s="79">
        <f t="shared" si="127"/>
        <v>87.123049999999992</v>
      </c>
      <c r="D2251" s="79">
        <f t="shared" si="128"/>
        <v>25.64565</v>
      </c>
      <c r="E2251" s="76">
        <v>25.64565</v>
      </c>
      <c r="F2251" s="33">
        <v>0</v>
      </c>
      <c r="G2251" s="90">
        <v>0</v>
      </c>
      <c r="H2251" s="33">
        <v>0</v>
      </c>
      <c r="I2251" s="81"/>
      <c r="J2251" s="200">
        <v>112.7687</v>
      </c>
    </row>
    <row r="2252" spans="1:10" s="35" customFormat="1" ht="18" customHeight="1" x14ac:dyDescent="0.25">
      <c r="A2252" s="74" t="s">
        <v>2058</v>
      </c>
      <c r="B2252" s="66" t="s">
        <v>62</v>
      </c>
      <c r="C2252" s="79">
        <f t="shared" si="127"/>
        <v>283.50903999999997</v>
      </c>
      <c r="D2252" s="79">
        <f t="shared" si="128"/>
        <v>13.37481</v>
      </c>
      <c r="E2252" s="76">
        <v>13.37481</v>
      </c>
      <c r="F2252" s="33">
        <v>0</v>
      </c>
      <c r="G2252" s="90">
        <v>0</v>
      </c>
      <c r="H2252" s="33">
        <v>0</v>
      </c>
      <c r="I2252" s="81"/>
      <c r="J2252" s="200">
        <v>296.88385</v>
      </c>
    </row>
    <row r="2253" spans="1:10" s="35" customFormat="1" ht="18" customHeight="1" x14ac:dyDescent="0.25">
      <c r="A2253" s="74" t="s">
        <v>2059</v>
      </c>
      <c r="B2253" s="66" t="s">
        <v>62</v>
      </c>
      <c r="C2253" s="79">
        <f t="shared" si="127"/>
        <v>1040.6036799999999</v>
      </c>
      <c r="D2253" s="79">
        <f t="shared" si="128"/>
        <v>67.078860000000006</v>
      </c>
      <c r="E2253" s="76">
        <v>67.078860000000006</v>
      </c>
      <c r="F2253" s="33">
        <v>0</v>
      </c>
      <c r="G2253" s="90">
        <v>0</v>
      </c>
      <c r="H2253" s="33">
        <v>0</v>
      </c>
      <c r="I2253" s="81"/>
      <c r="J2253" s="200">
        <v>1107.68254</v>
      </c>
    </row>
    <row r="2254" spans="1:10" s="35" customFormat="1" ht="18" customHeight="1" x14ac:dyDescent="0.25">
      <c r="A2254" s="74" t="s">
        <v>2060</v>
      </c>
      <c r="B2254" s="66" t="s">
        <v>62</v>
      </c>
      <c r="C2254" s="79">
        <f t="shared" si="127"/>
        <v>3261.5060600000002</v>
      </c>
      <c r="D2254" s="79">
        <f t="shared" si="128"/>
        <v>234.05117999999999</v>
      </c>
      <c r="E2254" s="76">
        <v>234.05117999999999</v>
      </c>
      <c r="F2254" s="33">
        <v>0</v>
      </c>
      <c r="G2254" s="90">
        <v>0</v>
      </c>
      <c r="H2254" s="33">
        <v>0</v>
      </c>
      <c r="I2254" s="81"/>
      <c r="J2254" s="200">
        <v>3495.5572400000001</v>
      </c>
    </row>
    <row r="2255" spans="1:10" s="35" customFormat="1" ht="18" customHeight="1" x14ac:dyDescent="0.25">
      <c r="A2255" s="74" t="s">
        <v>1705</v>
      </c>
      <c r="B2255" s="66" t="s">
        <v>62</v>
      </c>
      <c r="C2255" s="79">
        <f t="shared" si="127"/>
        <v>542.56854999999996</v>
      </c>
      <c r="D2255" s="79">
        <f t="shared" si="128"/>
        <v>40.984650000000002</v>
      </c>
      <c r="E2255" s="76">
        <v>40.984650000000002</v>
      </c>
      <c r="F2255" s="33">
        <v>0</v>
      </c>
      <c r="G2255" s="90">
        <v>0</v>
      </c>
      <c r="H2255" s="33">
        <v>0</v>
      </c>
      <c r="I2255" s="81"/>
      <c r="J2255" s="200">
        <v>583.55319999999995</v>
      </c>
    </row>
    <row r="2256" spans="1:10" s="35" customFormat="1" ht="18" customHeight="1" x14ac:dyDescent="0.25">
      <c r="A2256" s="74" t="s">
        <v>3964</v>
      </c>
      <c r="B2256" s="66" t="s">
        <v>62</v>
      </c>
      <c r="C2256" s="79">
        <f t="shared" si="127"/>
        <v>1720.35148</v>
      </c>
      <c r="D2256" s="79">
        <f t="shared" si="128"/>
        <v>76.668700000000001</v>
      </c>
      <c r="E2256" s="76">
        <v>76.668700000000001</v>
      </c>
      <c r="F2256" s="33">
        <v>0</v>
      </c>
      <c r="G2256" s="90">
        <v>0</v>
      </c>
      <c r="H2256" s="33">
        <v>0</v>
      </c>
      <c r="I2256" s="81"/>
      <c r="J2256" s="200">
        <v>1797.02018</v>
      </c>
    </row>
    <row r="2257" spans="1:10" s="34" customFormat="1" ht="18" customHeight="1" x14ac:dyDescent="0.25">
      <c r="A2257" s="74" t="s">
        <v>2061</v>
      </c>
      <c r="B2257" s="66" t="s">
        <v>62</v>
      </c>
      <c r="C2257" s="79">
        <f t="shared" si="127"/>
        <v>935.02617999999995</v>
      </c>
      <c r="D2257" s="79">
        <f t="shared" si="128"/>
        <v>42.966670000000001</v>
      </c>
      <c r="E2257" s="76">
        <v>42.966670000000001</v>
      </c>
      <c r="F2257" s="33">
        <v>0</v>
      </c>
      <c r="G2257" s="90">
        <v>0</v>
      </c>
      <c r="H2257" s="33">
        <v>0</v>
      </c>
      <c r="I2257" s="81"/>
      <c r="J2257" s="200">
        <v>977.99284999999998</v>
      </c>
    </row>
    <row r="2258" spans="1:10" s="34" customFormat="1" ht="18" customHeight="1" x14ac:dyDescent="0.25">
      <c r="A2258" s="74" t="s">
        <v>2062</v>
      </c>
      <c r="B2258" s="66" t="s">
        <v>62</v>
      </c>
      <c r="C2258" s="79">
        <f t="shared" si="127"/>
        <v>1409.29267</v>
      </c>
      <c r="D2258" s="79">
        <f t="shared" si="128"/>
        <v>123.81538</v>
      </c>
      <c r="E2258" s="76">
        <v>123.81538</v>
      </c>
      <c r="F2258" s="33">
        <v>0</v>
      </c>
      <c r="G2258" s="90">
        <v>0</v>
      </c>
      <c r="H2258" s="33">
        <v>0</v>
      </c>
      <c r="I2258" s="81"/>
      <c r="J2258" s="200">
        <v>1533.10805</v>
      </c>
    </row>
    <row r="2259" spans="1:10" s="34" customFormat="1" ht="18" customHeight="1" x14ac:dyDescent="0.25">
      <c r="A2259" s="74" t="s">
        <v>2063</v>
      </c>
      <c r="B2259" s="66" t="s">
        <v>62</v>
      </c>
      <c r="C2259" s="79">
        <f t="shared" si="127"/>
        <v>990.95312000000013</v>
      </c>
      <c r="D2259" s="79">
        <f t="shared" si="128"/>
        <v>56.837009999999999</v>
      </c>
      <c r="E2259" s="76">
        <v>56.837009999999999</v>
      </c>
      <c r="F2259" s="33">
        <v>0</v>
      </c>
      <c r="G2259" s="90">
        <v>0</v>
      </c>
      <c r="H2259" s="33">
        <v>0</v>
      </c>
      <c r="I2259" s="81"/>
      <c r="J2259" s="200">
        <v>1047.7901300000001</v>
      </c>
    </row>
    <row r="2260" spans="1:10" s="34" customFormat="1" ht="18" customHeight="1" x14ac:dyDescent="0.25">
      <c r="A2260" s="74" t="s">
        <v>2064</v>
      </c>
      <c r="B2260" s="66" t="s">
        <v>62</v>
      </c>
      <c r="C2260" s="79">
        <f t="shared" si="127"/>
        <v>959.40625</v>
      </c>
      <c r="D2260" s="79">
        <f t="shared" ref="D2260:D2267" si="129">E2260</f>
        <v>64.181100000000001</v>
      </c>
      <c r="E2260" s="76">
        <v>64.181100000000001</v>
      </c>
      <c r="F2260" s="33">
        <v>0</v>
      </c>
      <c r="G2260" s="90">
        <v>0</v>
      </c>
      <c r="H2260" s="33">
        <v>0</v>
      </c>
      <c r="I2260" s="81"/>
      <c r="J2260" s="200">
        <v>1023.58735</v>
      </c>
    </row>
    <row r="2261" spans="1:10" s="34" customFormat="1" ht="18" customHeight="1" x14ac:dyDescent="0.25">
      <c r="A2261" s="74" t="s">
        <v>2065</v>
      </c>
      <c r="B2261" s="66" t="s">
        <v>62</v>
      </c>
      <c r="C2261" s="79">
        <f t="shared" si="127"/>
        <v>1479.28683</v>
      </c>
      <c r="D2261" s="79">
        <f t="shared" si="129"/>
        <v>97.1952</v>
      </c>
      <c r="E2261" s="76">
        <v>97.1952</v>
      </c>
      <c r="F2261" s="33">
        <v>0</v>
      </c>
      <c r="G2261" s="90">
        <v>0</v>
      </c>
      <c r="H2261" s="33">
        <v>0</v>
      </c>
      <c r="I2261" s="81">
        <f>1124.9+799.9+736.81+1117.49</f>
        <v>3779.1000000000004</v>
      </c>
      <c r="J2261" s="200">
        <f>1576.48203-I2261</f>
        <v>-2202.6179700000002</v>
      </c>
    </row>
    <row r="2262" spans="1:10" s="34" customFormat="1" ht="18" customHeight="1" x14ac:dyDescent="0.25">
      <c r="A2262" s="74" t="s">
        <v>2066</v>
      </c>
      <c r="B2262" s="66" t="s">
        <v>62</v>
      </c>
      <c r="C2262" s="79">
        <f t="shared" si="127"/>
        <v>1169.0704499999999</v>
      </c>
      <c r="D2262" s="79">
        <f t="shared" si="129"/>
        <v>74.02152000000001</v>
      </c>
      <c r="E2262" s="76">
        <v>74.02152000000001</v>
      </c>
      <c r="F2262" s="33">
        <v>0</v>
      </c>
      <c r="G2262" s="90">
        <v>0</v>
      </c>
      <c r="H2262" s="33">
        <v>0</v>
      </c>
      <c r="I2262" s="81"/>
      <c r="J2262" s="200">
        <v>1243.0919699999999</v>
      </c>
    </row>
    <row r="2263" spans="1:10" s="34" customFormat="1" ht="18" customHeight="1" x14ac:dyDescent="0.25">
      <c r="A2263" s="74" t="s">
        <v>2067</v>
      </c>
      <c r="B2263" s="66" t="s">
        <v>62</v>
      </c>
      <c r="C2263" s="79">
        <f t="shared" si="127"/>
        <v>1451.4277100000002</v>
      </c>
      <c r="D2263" s="79">
        <f t="shared" si="129"/>
        <v>74.91064999999999</v>
      </c>
      <c r="E2263" s="76">
        <v>74.91064999999999</v>
      </c>
      <c r="F2263" s="33">
        <v>0</v>
      </c>
      <c r="G2263" s="90">
        <v>0</v>
      </c>
      <c r="H2263" s="33">
        <v>0</v>
      </c>
      <c r="I2263" s="81"/>
      <c r="J2263" s="200">
        <v>1526.3383600000002</v>
      </c>
    </row>
    <row r="2264" spans="1:10" s="34" customFormat="1" ht="18" customHeight="1" x14ac:dyDescent="0.25">
      <c r="A2264" s="74" t="s">
        <v>2068</v>
      </c>
      <c r="B2264" s="66" t="s">
        <v>62</v>
      </c>
      <c r="C2264" s="79">
        <f t="shared" si="127"/>
        <v>1099.9789799999999</v>
      </c>
      <c r="D2264" s="79">
        <f t="shared" si="129"/>
        <v>57.678290000000004</v>
      </c>
      <c r="E2264" s="76">
        <v>57.678290000000004</v>
      </c>
      <c r="F2264" s="33">
        <v>0</v>
      </c>
      <c r="G2264" s="90">
        <v>0</v>
      </c>
      <c r="H2264" s="33">
        <v>0</v>
      </c>
      <c r="I2264" s="81"/>
      <c r="J2264" s="200">
        <v>1157.6572699999999</v>
      </c>
    </row>
    <row r="2265" spans="1:10" s="34" customFormat="1" ht="18" customHeight="1" x14ac:dyDescent="0.25">
      <c r="A2265" s="74" t="s">
        <v>3965</v>
      </c>
      <c r="B2265" s="66" t="s">
        <v>62</v>
      </c>
      <c r="C2265" s="79">
        <f t="shared" si="127"/>
        <v>803.11522000000002</v>
      </c>
      <c r="D2265" s="79">
        <f t="shared" si="129"/>
        <v>81.18065</v>
      </c>
      <c r="E2265" s="76">
        <v>81.18065</v>
      </c>
      <c r="F2265" s="33">
        <v>0</v>
      </c>
      <c r="G2265" s="90">
        <v>0</v>
      </c>
      <c r="H2265" s="33">
        <v>0</v>
      </c>
      <c r="I2265" s="81"/>
      <c r="J2265" s="200">
        <v>884.29587000000004</v>
      </c>
    </row>
    <row r="2266" spans="1:10" s="34" customFormat="1" ht="18" customHeight="1" x14ac:dyDescent="0.25">
      <c r="A2266" s="74" t="s">
        <v>1706</v>
      </c>
      <c r="B2266" s="66" t="s">
        <v>62</v>
      </c>
      <c r="C2266" s="79">
        <f t="shared" si="127"/>
        <v>787.24371000000008</v>
      </c>
      <c r="D2266" s="79">
        <f t="shared" si="129"/>
        <v>37.329720000000002</v>
      </c>
      <c r="E2266" s="76">
        <v>37.329720000000002</v>
      </c>
      <c r="F2266" s="33">
        <v>0</v>
      </c>
      <c r="G2266" s="90">
        <v>0</v>
      </c>
      <c r="H2266" s="33">
        <v>0</v>
      </c>
      <c r="I2266" s="81"/>
      <c r="J2266" s="200">
        <v>824.57343000000003</v>
      </c>
    </row>
    <row r="2267" spans="1:10" s="34" customFormat="1" ht="18" customHeight="1" x14ac:dyDescent="0.25">
      <c r="A2267" s="74" t="s">
        <v>2069</v>
      </c>
      <c r="B2267" s="66" t="s">
        <v>62</v>
      </c>
      <c r="C2267" s="79">
        <f t="shared" si="127"/>
        <v>745.33647999999994</v>
      </c>
      <c r="D2267" s="79">
        <f t="shared" si="129"/>
        <v>51.149300000000004</v>
      </c>
      <c r="E2267" s="76">
        <v>51.149300000000004</v>
      </c>
      <c r="F2267" s="33">
        <v>0</v>
      </c>
      <c r="G2267" s="90">
        <v>0</v>
      </c>
      <c r="H2267" s="33">
        <v>0</v>
      </c>
      <c r="I2267" s="81"/>
      <c r="J2267" s="200">
        <v>796.48577999999998</v>
      </c>
    </row>
    <row r="2268" spans="1:10" s="34" customFormat="1" ht="18" customHeight="1" x14ac:dyDescent="0.25">
      <c r="A2268" s="74" t="s">
        <v>2070</v>
      </c>
      <c r="B2268" s="66" t="s">
        <v>62</v>
      </c>
      <c r="C2268" s="79">
        <f t="shared" si="127"/>
        <v>1132.9771600000001</v>
      </c>
      <c r="D2268" s="80">
        <v>0</v>
      </c>
      <c r="E2268" s="76">
        <v>75.966210000000004</v>
      </c>
      <c r="F2268" s="33">
        <v>0</v>
      </c>
      <c r="G2268" s="90">
        <v>0</v>
      </c>
      <c r="H2268" s="33">
        <v>0</v>
      </c>
      <c r="I2268" s="81"/>
      <c r="J2268" s="200">
        <v>1208.9433700000002</v>
      </c>
    </row>
    <row r="2269" spans="1:10" s="34" customFormat="1" ht="18" customHeight="1" x14ac:dyDescent="0.25">
      <c r="A2269" s="74" t="s">
        <v>2071</v>
      </c>
      <c r="B2269" s="66" t="s">
        <v>62</v>
      </c>
      <c r="C2269" s="79">
        <f t="shared" si="127"/>
        <v>1198.3278699999998</v>
      </c>
      <c r="D2269" s="80">
        <v>0</v>
      </c>
      <c r="E2269" s="76">
        <v>80.21763</v>
      </c>
      <c r="F2269" s="33">
        <v>0</v>
      </c>
      <c r="G2269" s="90">
        <v>0</v>
      </c>
      <c r="H2269" s="33">
        <v>0</v>
      </c>
      <c r="I2269" s="81"/>
      <c r="J2269" s="200">
        <v>1278.5454999999999</v>
      </c>
    </row>
    <row r="2270" spans="1:10" s="35" customFormat="1" ht="18" customHeight="1" x14ac:dyDescent="0.25">
      <c r="A2270" s="74" t="s">
        <v>737</v>
      </c>
      <c r="B2270" s="66" t="s">
        <v>62</v>
      </c>
      <c r="C2270" s="79">
        <f t="shared" si="127"/>
        <v>973.48713999999995</v>
      </c>
      <c r="D2270" s="80">
        <v>0</v>
      </c>
      <c r="E2270" s="76">
        <v>74.182100000000005</v>
      </c>
      <c r="F2270" s="33">
        <v>0</v>
      </c>
      <c r="G2270" s="90">
        <v>0</v>
      </c>
      <c r="H2270" s="33">
        <v>0</v>
      </c>
      <c r="I2270" s="81"/>
      <c r="J2270" s="200">
        <v>1047.6692399999999</v>
      </c>
    </row>
    <row r="2271" spans="1:10" s="35" customFormat="1" ht="18" customHeight="1" x14ac:dyDescent="0.25">
      <c r="A2271" s="74" t="s">
        <v>2072</v>
      </c>
      <c r="B2271" s="66" t="s">
        <v>62</v>
      </c>
      <c r="C2271" s="79">
        <f t="shared" si="127"/>
        <v>1008.12446</v>
      </c>
      <c r="D2271" s="79">
        <f>E2271</f>
        <v>129.19055</v>
      </c>
      <c r="E2271" s="76">
        <v>129.19055</v>
      </c>
      <c r="F2271" s="33">
        <v>0</v>
      </c>
      <c r="G2271" s="90">
        <v>0</v>
      </c>
      <c r="H2271" s="33">
        <v>0</v>
      </c>
      <c r="I2271" s="81"/>
      <c r="J2271" s="200">
        <v>1137.31501</v>
      </c>
    </row>
    <row r="2272" spans="1:10" s="35" customFormat="1" ht="18" customHeight="1" x14ac:dyDescent="0.25">
      <c r="A2272" s="74" t="s">
        <v>2073</v>
      </c>
      <c r="B2272" s="66" t="s">
        <v>62</v>
      </c>
      <c r="C2272" s="79">
        <f t="shared" si="127"/>
        <v>1374.8208299999999</v>
      </c>
      <c r="D2272" s="79">
        <f>E2272</f>
        <v>66.450190000000006</v>
      </c>
      <c r="E2272" s="76">
        <v>66.450190000000006</v>
      </c>
      <c r="F2272" s="33">
        <v>0</v>
      </c>
      <c r="G2272" s="90">
        <v>0</v>
      </c>
      <c r="H2272" s="33">
        <v>0</v>
      </c>
      <c r="I2272" s="81"/>
      <c r="J2272" s="200">
        <v>1441.2710199999999</v>
      </c>
    </row>
    <row r="2273" spans="1:10" s="35" customFormat="1" ht="18" customHeight="1" x14ac:dyDescent="0.25">
      <c r="A2273" s="74" t="s">
        <v>2074</v>
      </c>
      <c r="B2273" s="66" t="s">
        <v>62</v>
      </c>
      <c r="C2273" s="79">
        <f t="shared" si="127"/>
        <v>3006.43489</v>
      </c>
      <c r="D2273" s="80">
        <v>0</v>
      </c>
      <c r="E2273" s="76">
        <v>138.51655</v>
      </c>
      <c r="F2273" s="33">
        <v>0</v>
      </c>
      <c r="G2273" s="90">
        <v>0</v>
      </c>
      <c r="H2273" s="33">
        <v>0</v>
      </c>
      <c r="I2273" s="81"/>
      <c r="J2273" s="200">
        <v>3144.9514399999998</v>
      </c>
    </row>
    <row r="2274" spans="1:10" s="34" customFormat="1" ht="18" customHeight="1" x14ac:dyDescent="0.25">
      <c r="A2274" s="74" t="s">
        <v>2075</v>
      </c>
      <c r="B2274" s="66" t="s">
        <v>62</v>
      </c>
      <c r="C2274" s="79">
        <f t="shared" si="127"/>
        <v>1196.5760600000001</v>
      </c>
      <c r="D2274" s="79">
        <f t="shared" ref="D2274:D2301" si="130">E2274</f>
        <v>52.599499999999999</v>
      </c>
      <c r="E2274" s="76">
        <v>52.599499999999999</v>
      </c>
      <c r="F2274" s="33">
        <v>0</v>
      </c>
      <c r="G2274" s="90">
        <v>0</v>
      </c>
      <c r="H2274" s="33">
        <v>0</v>
      </c>
      <c r="I2274" s="81"/>
      <c r="J2274" s="200">
        <v>1249.1755600000001</v>
      </c>
    </row>
    <row r="2275" spans="1:10" s="34" customFormat="1" ht="18" customHeight="1" x14ac:dyDescent="0.25">
      <c r="A2275" s="74" t="s">
        <v>2076</v>
      </c>
      <c r="B2275" s="66" t="s">
        <v>62</v>
      </c>
      <c r="C2275" s="79">
        <f t="shared" si="127"/>
        <v>1070.2383699999998</v>
      </c>
      <c r="D2275" s="79">
        <f t="shared" si="130"/>
        <v>54.530050000000003</v>
      </c>
      <c r="E2275" s="76">
        <v>54.530050000000003</v>
      </c>
      <c r="F2275" s="33">
        <v>0</v>
      </c>
      <c r="G2275" s="90">
        <v>0</v>
      </c>
      <c r="H2275" s="33">
        <v>0</v>
      </c>
      <c r="I2275" s="81"/>
      <c r="J2275" s="200">
        <v>1124.7684199999999</v>
      </c>
    </row>
    <row r="2276" spans="1:10" s="34" customFormat="1" ht="18" customHeight="1" x14ac:dyDescent="0.25">
      <c r="A2276" s="74" t="s">
        <v>2077</v>
      </c>
      <c r="B2276" s="66" t="s">
        <v>62</v>
      </c>
      <c r="C2276" s="79">
        <f t="shared" si="127"/>
        <v>1535.80521</v>
      </c>
      <c r="D2276" s="79">
        <f t="shared" si="130"/>
        <v>75.914940000000001</v>
      </c>
      <c r="E2276" s="76">
        <v>75.914940000000001</v>
      </c>
      <c r="F2276" s="33">
        <v>0</v>
      </c>
      <c r="G2276" s="90">
        <v>0</v>
      </c>
      <c r="H2276" s="33">
        <v>0</v>
      </c>
      <c r="I2276" s="81">
        <v>2253.7199999999998</v>
      </c>
      <c r="J2276" s="200">
        <f>1611.72015-I2276</f>
        <v>-641.9998499999997</v>
      </c>
    </row>
    <row r="2277" spans="1:10" s="34" customFormat="1" ht="18" customHeight="1" x14ac:dyDescent="0.25">
      <c r="A2277" s="74" t="s">
        <v>1707</v>
      </c>
      <c r="B2277" s="66" t="s">
        <v>62</v>
      </c>
      <c r="C2277" s="79">
        <f t="shared" si="127"/>
        <v>1039.25524</v>
      </c>
      <c r="D2277" s="79">
        <f t="shared" si="130"/>
        <v>56.132910000000003</v>
      </c>
      <c r="E2277" s="76">
        <v>56.132910000000003</v>
      </c>
      <c r="F2277" s="33">
        <v>0</v>
      </c>
      <c r="G2277" s="90">
        <v>0</v>
      </c>
      <c r="H2277" s="33">
        <v>0</v>
      </c>
      <c r="I2277" s="81"/>
      <c r="J2277" s="200">
        <v>1095.38815</v>
      </c>
    </row>
    <row r="2278" spans="1:10" s="34" customFormat="1" ht="18" customHeight="1" x14ac:dyDescent="0.25">
      <c r="A2278" s="74" t="s">
        <v>2078</v>
      </c>
      <c r="B2278" s="66" t="s">
        <v>62</v>
      </c>
      <c r="C2278" s="79">
        <f t="shared" si="127"/>
        <v>917.71722999999997</v>
      </c>
      <c r="D2278" s="79">
        <f t="shared" si="130"/>
        <v>77.655589999999989</v>
      </c>
      <c r="E2278" s="76">
        <v>77.655589999999989</v>
      </c>
      <c r="F2278" s="33">
        <v>0</v>
      </c>
      <c r="G2278" s="90">
        <v>0</v>
      </c>
      <c r="H2278" s="33">
        <v>0</v>
      </c>
      <c r="I2278" s="81"/>
      <c r="J2278" s="200">
        <v>995.37281999999993</v>
      </c>
    </row>
    <row r="2279" spans="1:10" s="34" customFormat="1" ht="18" customHeight="1" x14ac:dyDescent="0.25">
      <c r="A2279" s="74" t="s">
        <v>2079</v>
      </c>
      <c r="B2279" s="66" t="s">
        <v>62</v>
      </c>
      <c r="C2279" s="79">
        <f t="shared" si="127"/>
        <v>1124.0160800000001</v>
      </c>
      <c r="D2279" s="79">
        <f t="shared" si="130"/>
        <v>51.910040000000002</v>
      </c>
      <c r="E2279" s="76">
        <v>51.910040000000002</v>
      </c>
      <c r="F2279" s="33">
        <v>0</v>
      </c>
      <c r="G2279" s="90">
        <v>0</v>
      </c>
      <c r="H2279" s="33">
        <v>0</v>
      </c>
      <c r="I2279" s="81"/>
      <c r="J2279" s="200">
        <v>1175.9261200000001</v>
      </c>
    </row>
    <row r="2280" spans="1:10" s="34" customFormat="1" ht="18" customHeight="1" x14ac:dyDescent="0.25">
      <c r="A2280" s="74" t="s">
        <v>2080</v>
      </c>
      <c r="B2280" s="66" t="s">
        <v>62</v>
      </c>
      <c r="C2280" s="79">
        <f t="shared" si="127"/>
        <v>954.02749999999992</v>
      </c>
      <c r="D2280" s="79">
        <f t="shared" si="130"/>
        <v>49.988599999999998</v>
      </c>
      <c r="E2280" s="76">
        <v>49.988599999999998</v>
      </c>
      <c r="F2280" s="33">
        <v>0</v>
      </c>
      <c r="G2280" s="90">
        <v>0</v>
      </c>
      <c r="H2280" s="33">
        <v>0</v>
      </c>
      <c r="I2280" s="81"/>
      <c r="J2280" s="200">
        <v>1004.0160999999999</v>
      </c>
    </row>
    <row r="2281" spans="1:10" s="34" customFormat="1" ht="18" customHeight="1" x14ac:dyDescent="0.25">
      <c r="A2281" s="74" t="s">
        <v>1686</v>
      </c>
      <c r="B2281" s="66" t="s">
        <v>62</v>
      </c>
      <c r="C2281" s="79">
        <f t="shared" ref="C2281:C2339" si="131">J2281+I2281-E2281</f>
        <v>1473.60295</v>
      </c>
      <c r="D2281" s="79">
        <f t="shared" si="130"/>
        <v>70.321550000000002</v>
      </c>
      <c r="E2281" s="76">
        <v>70.321550000000002</v>
      </c>
      <c r="F2281" s="33">
        <v>0</v>
      </c>
      <c r="G2281" s="90">
        <v>0</v>
      </c>
      <c r="H2281" s="33">
        <v>0</v>
      </c>
      <c r="I2281" s="81"/>
      <c r="J2281" s="200">
        <v>1543.9245000000001</v>
      </c>
    </row>
    <row r="2282" spans="1:10" s="35" customFormat="1" ht="18" customHeight="1" x14ac:dyDescent="0.25">
      <c r="A2282" s="74" t="s">
        <v>2081</v>
      </c>
      <c r="B2282" s="66" t="s">
        <v>62</v>
      </c>
      <c r="C2282" s="79">
        <f t="shared" si="131"/>
        <v>2063.2320999999997</v>
      </c>
      <c r="D2282" s="79">
        <f t="shared" si="130"/>
        <v>96.642300000000006</v>
      </c>
      <c r="E2282" s="76">
        <v>96.642300000000006</v>
      </c>
      <c r="F2282" s="33">
        <v>0</v>
      </c>
      <c r="G2282" s="90">
        <v>0</v>
      </c>
      <c r="H2282" s="33">
        <v>0</v>
      </c>
      <c r="I2282" s="81"/>
      <c r="J2282" s="200">
        <v>2159.8743999999997</v>
      </c>
    </row>
    <row r="2283" spans="1:10" s="35" customFormat="1" ht="18" customHeight="1" x14ac:dyDescent="0.25">
      <c r="A2283" s="74" t="s">
        <v>2082</v>
      </c>
      <c r="B2283" s="66" t="s">
        <v>62</v>
      </c>
      <c r="C2283" s="79">
        <f t="shared" si="131"/>
        <v>2828.2530900000002</v>
      </c>
      <c r="D2283" s="79">
        <f t="shared" si="130"/>
        <v>179.70113000000001</v>
      </c>
      <c r="E2283" s="76">
        <v>179.70113000000001</v>
      </c>
      <c r="F2283" s="33">
        <v>0</v>
      </c>
      <c r="G2283" s="90">
        <v>0</v>
      </c>
      <c r="H2283" s="33">
        <v>0</v>
      </c>
      <c r="I2283" s="81"/>
      <c r="J2283" s="200">
        <v>3007.9542200000001</v>
      </c>
    </row>
    <row r="2284" spans="1:10" s="35" customFormat="1" ht="18" customHeight="1" x14ac:dyDescent="0.25">
      <c r="A2284" s="74" t="s">
        <v>3966</v>
      </c>
      <c r="B2284" s="66" t="s">
        <v>62</v>
      </c>
      <c r="C2284" s="79">
        <f t="shared" si="131"/>
        <v>1015.20719</v>
      </c>
      <c r="D2284" s="79">
        <f t="shared" si="130"/>
        <v>39.0901</v>
      </c>
      <c r="E2284" s="76">
        <v>39.0901</v>
      </c>
      <c r="F2284" s="33">
        <v>0</v>
      </c>
      <c r="G2284" s="90">
        <v>0</v>
      </c>
      <c r="H2284" s="33">
        <v>0</v>
      </c>
      <c r="I2284" s="81"/>
      <c r="J2284" s="200">
        <v>1054.29729</v>
      </c>
    </row>
    <row r="2285" spans="1:10" s="35" customFormat="1" ht="18" customHeight="1" x14ac:dyDescent="0.25">
      <c r="A2285" s="74" t="s">
        <v>2083</v>
      </c>
      <c r="B2285" s="66" t="s">
        <v>62</v>
      </c>
      <c r="C2285" s="79">
        <f t="shared" si="131"/>
        <v>35.212400000000002</v>
      </c>
      <c r="D2285" s="79">
        <f t="shared" si="130"/>
        <v>1.5522</v>
      </c>
      <c r="E2285" s="76">
        <v>1.5522</v>
      </c>
      <c r="F2285" s="33">
        <v>0</v>
      </c>
      <c r="G2285" s="90">
        <v>0</v>
      </c>
      <c r="H2285" s="33">
        <v>0</v>
      </c>
      <c r="I2285" s="81"/>
      <c r="J2285" s="200">
        <v>36.764600000000002</v>
      </c>
    </row>
    <row r="2286" spans="1:10" s="35" customFormat="1" ht="18" customHeight="1" x14ac:dyDescent="0.25">
      <c r="A2286" s="74" t="s">
        <v>2084</v>
      </c>
      <c r="B2286" s="66" t="s">
        <v>62</v>
      </c>
      <c r="C2286" s="79">
        <f t="shared" si="131"/>
        <v>2234.5226299999999</v>
      </c>
      <c r="D2286" s="79">
        <f t="shared" si="130"/>
        <v>144.30646999999999</v>
      </c>
      <c r="E2286" s="76">
        <v>144.30646999999999</v>
      </c>
      <c r="F2286" s="33">
        <v>0</v>
      </c>
      <c r="G2286" s="90">
        <v>0</v>
      </c>
      <c r="H2286" s="33">
        <v>0</v>
      </c>
      <c r="I2286" s="81">
        <v>4194.92</v>
      </c>
      <c r="J2286" s="200">
        <f>2378.8291-I2286</f>
        <v>-1816.0909000000001</v>
      </c>
    </row>
    <row r="2287" spans="1:10" s="35" customFormat="1" ht="18" customHeight="1" x14ac:dyDescent="0.25">
      <c r="A2287" s="74" t="s">
        <v>2085</v>
      </c>
      <c r="B2287" s="66" t="s">
        <v>62</v>
      </c>
      <c r="C2287" s="79">
        <f t="shared" si="131"/>
        <v>954.85442</v>
      </c>
      <c r="D2287" s="79">
        <f t="shared" si="130"/>
        <v>42.24295</v>
      </c>
      <c r="E2287" s="76">
        <v>42.24295</v>
      </c>
      <c r="F2287" s="33">
        <v>0</v>
      </c>
      <c r="G2287" s="90">
        <v>0</v>
      </c>
      <c r="H2287" s="33">
        <v>0</v>
      </c>
      <c r="I2287" s="81"/>
      <c r="J2287" s="200">
        <v>997.09736999999996</v>
      </c>
    </row>
    <row r="2288" spans="1:10" s="35" customFormat="1" ht="18" customHeight="1" x14ac:dyDescent="0.25">
      <c r="A2288" s="74" t="s">
        <v>2086</v>
      </c>
      <c r="B2288" s="66" t="s">
        <v>62</v>
      </c>
      <c r="C2288" s="79">
        <f t="shared" si="131"/>
        <v>1342.5135999999998</v>
      </c>
      <c r="D2288" s="79">
        <f t="shared" si="130"/>
        <v>81.936300000000003</v>
      </c>
      <c r="E2288" s="76">
        <v>81.936300000000003</v>
      </c>
      <c r="F2288" s="33">
        <v>0</v>
      </c>
      <c r="G2288" s="90">
        <v>0</v>
      </c>
      <c r="H2288" s="33">
        <v>0</v>
      </c>
      <c r="I2288" s="81"/>
      <c r="J2288" s="200">
        <v>1424.4498999999998</v>
      </c>
    </row>
    <row r="2289" spans="1:10" s="35" customFormat="1" ht="18" customHeight="1" x14ac:dyDescent="0.25">
      <c r="A2289" s="74" t="s">
        <v>2087</v>
      </c>
      <c r="B2289" s="66" t="s">
        <v>62</v>
      </c>
      <c r="C2289" s="79">
        <f t="shared" si="131"/>
        <v>1807.4547600000001</v>
      </c>
      <c r="D2289" s="79">
        <f t="shared" si="130"/>
        <v>98.432090000000002</v>
      </c>
      <c r="E2289" s="76">
        <v>98.432090000000002</v>
      </c>
      <c r="F2289" s="33">
        <v>0</v>
      </c>
      <c r="G2289" s="90">
        <v>0</v>
      </c>
      <c r="H2289" s="33">
        <v>0</v>
      </c>
      <c r="I2289" s="81"/>
      <c r="J2289" s="200">
        <v>1905.8868500000001</v>
      </c>
    </row>
    <row r="2290" spans="1:10" s="35" customFormat="1" ht="18" customHeight="1" x14ac:dyDescent="0.25">
      <c r="A2290" s="74" t="s">
        <v>3967</v>
      </c>
      <c r="B2290" s="66" t="s">
        <v>62</v>
      </c>
      <c r="C2290" s="79">
        <f t="shared" si="131"/>
        <v>316.07189</v>
      </c>
      <c r="D2290" s="79">
        <f t="shared" si="130"/>
        <v>178.92795000000001</v>
      </c>
      <c r="E2290" s="76">
        <v>178.92795000000001</v>
      </c>
      <c r="F2290" s="33">
        <v>0</v>
      </c>
      <c r="G2290" s="90">
        <v>0</v>
      </c>
      <c r="H2290" s="33">
        <v>0</v>
      </c>
      <c r="I2290" s="81"/>
      <c r="J2290" s="200">
        <v>494.99984000000001</v>
      </c>
    </row>
    <row r="2291" spans="1:10" s="35" customFormat="1" ht="18" customHeight="1" x14ac:dyDescent="0.25">
      <c r="A2291" s="74" t="s">
        <v>2088</v>
      </c>
      <c r="B2291" s="66" t="s">
        <v>62</v>
      </c>
      <c r="C2291" s="79">
        <f t="shared" si="131"/>
        <v>797.57222999999999</v>
      </c>
      <c r="D2291" s="79">
        <f t="shared" si="130"/>
        <v>50.19</v>
      </c>
      <c r="E2291" s="76">
        <v>50.19</v>
      </c>
      <c r="F2291" s="33">
        <v>0</v>
      </c>
      <c r="G2291" s="90">
        <v>0</v>
      </c>
      <c r="H2291" s="33">
        <v>0</v>
      </c>
      <c r="I2291" s="81"/>
      <c r="J2291" s="200">
        <v>847.76222999999993</v>
      </c>
    </row>
    <row r="2292" spans="1:10" s="35" customFormat="1" ht="18" customHeight="1" x14ac:dyDescent="0.25">
      <c r="A2292" s="74" t="s">
        <v>2089</v>
      </c>
      <c r="B2292" s="66" t="s">
        <v>62</v>
      </c>
      <c r="C2292" s="79">
        <f t="shared" si="131"/>
        <v>2523.9939999999997</v>
      </c>
      <c r="D2292" s="79">
        <f t="shared" si="130"/>
        <v>139.28742000000003</v>
      </c>
      <c r="E2292" s="76">
        <v>139.28742000000003</v>
      </c>
      <c r="F2292" s="33">
        <v>0</v>
      </c>
      <c r="G2292" s="90">
        <v>0</v>
      </c>
      <c r="H2292" s="33">
        <v>0</v>
      </c>
      <c r="I2292" s="81"/>
      <c r="J2292" s="200">
        <v>2663.2814199999998</v>
      </c>
    </row>
    <row r="2293" spans="1:10" s="35" customFormat="1" ht="18" customHeight="1" x14ac:dyDescent="0.25">
      <c r="A2293" s="74" t="s">
        <v>2090</v>
      </c>
      <c r="B2293" s="66" t="s">
        <v>62</v>
      </c>
      <c r="C2293" s="79">
        <f t="shared" si="131"/>
        <v>163.78489999999999</v>
      </c>
      <c r="D2293" s="79">
        <f t="shared" si="130"/>
        <v>6.734</v>
      </c>
      <c r="E2293" s="76">
        <v>6.734</v>
      </c>
      <c r="F2293" s="33">
        <v>0</v>
      </c>
      <c r="G2293" s="90">
        <v>0</v>
      </c>
      <c r="H2293" s="33">
        <v>0</v>
      </c>
      <c r="I2293" s="81"/>
      <c r="J2293" s="200">
        <v>170.5189</v>
      </c>
    </row>
    <row r="2294" spans="1:10" s="35" customFormat="1" ht="18" customHeight="1" x14ac:dyDescent="0.25">
      <c r="A2294" s="74" t="s">
        <v>2091</v>
      </c>
      <c r="B2294" s="66" t="s">
        <v>62</v>
      </c>
      <c r="C2294" s="79">
        <f t="shared" si="131"/>
        <v>179.52885000000001</v>
      </c>
      <c r="D2294" s="79">
        <f t="shared" si="130"/>
        <v>8.6812000000000005</v>
      </c>
      <c r="E2294" s="76">
        <v>8.6812000000000005</v>
      </c>
      <c r="F2294" s="33">
        <v>0</v>
      </c>
      <c r="G2294" s="90">
        <v>0</v>
      </c>
      <c r="H2294" s="33">
        <v>0</v>
      </c>
      <c r="I2294" s="81"/>
      <c r="J2294" s="200">
        <v>188.21005</v>
      </c>
    </row>
    <row r="2295" spans="1:10" s="35" customFormat="1" ht="18" customHeight="1" x14ac:dyDescent="0.25">
      <c r="A2295" s="74" t="s">
        <v>2092</v>
      </c>
      <c r="B2295" s="66" t="s">
        <v>62</v>
      </c>
      <c r="C2295" s="79">
        <f t="shared" si="131"/>
        <v>179.00644</v>
      </c>
      <c r="D2295" s="79">
        <f t="shared" si="130"/>
        <v>7.3327600000000004</v>
      </c>
      <c r="E2295" s="76">
        <v>7.3327600000000004</v>
      </c>
      <c r="F2295" s="33">
        <v>0</v>
      </c>
      <c r="G2295" s="90">
        <v>0</v>
      </c>
      <c r="H2295" s="33">
        <v>0</v>
      </c>
      <c r="I2295" s="81"/>
      <c r="J2295" s="200">
        <v>186.33920000000001</v>
      </c>
    </row>
    <row r="2296" spans="1:10" s="34" customFormat="1" ht="18" customHeight="1" x14ac:dyDescent="0.25">
      <c r="A2296" s="74" t="s">
        <v>2093</v>
      </c>
      <c r="B2296" s="66" t="s">
        <v>62</v>
      </c>
      <c r="C2296" s="79">
        <f t="shared" si="131"/>
        <v>121.60834999999999</v>
      </c>
      <c r="D2296" s="79">
        <f t="shared" si="130"/>
        <v>11.120200000000001</v>
      </c>
      <c r="E2296" s="76">
        <v>11.120200000000001</v>
      </c>
      <c r="F2296" s="33">
        <v>0</v>
      </c>
      <c r="G2296" s="90">
        <v>0</v>
      </c>
      <c r="H2296" s="33">
        <v>0</v>
      </c>
      <c r="I2296" s="81"/>
      <c r="J2296" s="200">
        <v>132.72854999999998</v>
      </c>
    </row>
    <row r="2297" spans="1:10" s="34" customFormat="1" ht="18" customHeight="1" x14ac:dyDescent="0.25">
      <c r="A2297" s="74" t="s">
        <v>2094</v>
      </c>
      <c r="B2297" s="66" t="s">
        <v>62</v>
      </c>
      <c r="C2297" s="79">
        <f t="shared" si="131"/>
        <v>120.68312999999999</v>
      </c>
      <c r="D2297" s="79">
        <f t="shared" si="130"/>
        <v>5.8407999999999998</v>
      </c>
      <c r="E2297" s="76">
        <v>5.8407999999999998</v>
      </c>
      <c r="F2297" s="33">
        <v>0</v>
      </c>
      <c r="G2297" s="90">
        <v>0</v>
      </c>
      <c r="H2297" s="33">
        <v>0</v>
      </c>
      <c r="I2297" s="81"/>
      <c r="J2297" s="200">
        <v>126.52392999999999</v>
      </c>
    </row>
    <row r="2298" spans="1:10" s="34" customFormat="1" ht="18" customHeight="1" x14ac:dyDescent="0.25">
      <c r="A2298" s="74" t="s">
        <v>3968</v>
      </c>
      <c r="B2298" s="66" t="s">
        <v>62</v>
      </c>
      <c r="C2298" s="79">
        <f t="shared" si="131"/>
        <v>1224.2850699999999</v>
      </c>
      <c r="D2298" s="79">
        <f t="shared" si="130"/>
        <v>142.96178</v>
      </c>
      <c r="E2298" s="76">
        <v>142.96178</v>
      </c>
      <c r="F2298" s="33">
        <v>0</v>
      </c>
      <c r="G2298" s="90">
        <v>0</v>
      </c>
      <c r="H2298" s="33">
        <v>0</v>
      </c>
      <c r="I2298" s="81"/>
      <c r="J2298" s="200">
        <v>1367.24685</v>
      </c>
    </row>
    <row r="2299" spans="1:10" s="34" customFormat="1" ht="18" customHeight="1" x14ac:dyDescent="0.25">
      <c r="A2299" s="74" t="s">
        <v>2095</v>
      </c>
      <c r="B2299" s="66" t="s">
        <v>62</v>
      </c>
      <c r="C2299" s="79">
        <f t="shared" si="131"/>
        <v>15.383749999999999</v>
      </c>
      <c r="D2299" s="79">
        <f t="shared" si="130"/>
        <v>0</v>
      </c>
      <c r="E2299" s="76">
        <v>0</v>
      </c>
      <c r="F2299" s="33">
        <v>0</v>
      </c>
      <c r="G2299" s="90">
        <v>0</v>
      </c>
      <c r="H2299" s="33">
        <v>0</v>
      </c>
      <c r="I2299" s="81"/>
      <c r="J2299" s="200">
        <v>15.383749999999999</v>
      </c>
    </row>
    <row r="2300" spans="1:10" s="34" customFormat="1" ht="18" customHeight="1" x14ac:dyDescent="0.25">
      <c r="A2300" s="74" t="s">
        <v>2096</v>
      </c>
      <c r="B2300" s="66" t="s">
        <v>62</v>
      </c>
      <c r="C2300" s="79">
        <f t="shared" si="131"/>
        <v>32.86</v>
      </c>
      <c r="D2300" s="79">
        <f t="shared" si="130"/>
        <v>0</v>
      </c>
      <c r="E2300" s="76">
        <v>0</v>
      </c>
      <c r="F2300" s="33">
        <v>0</v>
      </c>
      <c r="G2300" s="90">
        <v>0</v>
      </c>
      <c r="H2300" s="33">
        <v>0</v>
      </c>
      <c r="I2300" s="81"/>
      <c r="J2300" s="200">
        <v>32.86</v>
      </c>
    </row>
    <row r="2301" spans="1:10" s="35" customFormat="1" ht="18" customHeight="1" x14ac:dyDescent="0.25">
      <c r="A2301" s="74" t="s">
        <v>2097</v>
      </c>
      <c r="B2301" s="66" t="s">
        <v>62</v>
      </c>
      <c r="C2301" s="79">
        <f t="shared" si="131"/>
        <v>70.96575</v>
      </c>
      <c r="D2301" s="79">
        <f t="shared" si="130"/>
        <v>0.9113</v>
      </c>
      <c r="E2301" s="76">
        <v>0.9113</v>
      </c>
      <c r="F2301" s="33">
        <v>0</v>
      </c>
      <c r="G2301" s="90">
        <v>0</v>
      </c>
      <c r="H2301" s="33">
        <v>0</v>
      </c>
      <c r="I2301" s="81"/>
      <c r="J2301" s="200">
        <v>71.877049999999997</v>
      </c>
    </row>
    <row r="2302" spans="1:10" s="35" customFormat="1" ht="18" customHeight="1" x14ac:dyDescent="0.25">
      <c r="A2302" s="74" t="s">
        <v>2098</v>
      </c>
      <c r="B2302" s="66" t="s">
        <v>62</v>
      </c>
      <c r="C2302" s="79">
        <f t="shared" si="131"/>
        <v>69.20859999999999</v>
      </c>
      <c r="D2302" s="80">
        <v>0</v>
      </c>
      <c r="E2302" s="76">
        <v>3.1570500000000004</v>
      </c>
      <c r="F2302" s="33">
        <v>0</v>
      </c>
      <c r="G2302" s="90">
        <v>0</v>
      </c>
      <c r="H2302" s="33">
        <v>0</v>
      </c>
      <c r="I2302" s="81"/>
      <c r="J2302" s="200">
        <v>72.365649999999988</v>
      </c>
    </row>
    <row r="2303" spans="1:10" s="35" customFormat="1" ht="18" customHeight="1" x14ac:dyDescent="0.25">
      <c r="A2303" s="74" t="s">
        <v>2099</v>
      </c>
      <c r="B2303" s="66" t="s">
        <v>62</v>
      </c>
      <c r="C2303" s="79">
        <f t="shared" si="131"/>
        <v>93.704399999999993</v>
      </c>
      <c r="D2303" s="79">
        <f t="shared" ref="D2303:D2311" si="132">E2303</f>
        <v>3.9363999999999999</v>
      </c>
      <c r="E2303" s="76">
        <v>3.9363999999999999</v>
      </c>
      <c r="F2303" s="33">
        <v>0</v>
      </c>
      <c r="G2303" s="90">
        <v>0</v>
      </c>
      <c r="H2303" s="33">
        <v>0</v>
      </c>
      <c r="I2303" s="81"/>
      <c r="J2303" s="200">
        <v>97.640799999999999</v>
      </c>
    </row>
    <row r="2304" spans="1:10" s="35" customFormat="1" ht="18" customHeight="1" x14ac:dyDescent="0.25">
      <c r="A2304" s="74" t="s">
        <v>2100</v>
      </c>
      <c r="B2304" s="66" t="s">
        <v>62</v>
      </c>
      <c r="C2304" s="79">
        <f t="shared" si="131"/>
        <v>130.73936000000003</v>
      </c>
      <c r="D2304" s="79">
        <f t="shared" si="132"/>
        <v>5.8343999999999996</v>
      </c>
      <c r="E2304" s="76">
        <v>5.8343999999999996</v>
      </c>
      <c r="F2304" s="33">
        <v>0</v>
      </c>
      <c r="G2304" s="90">
        <v>0</v>
      </c>
      <c r="H2304" s="33">
        <v>0</v>
      </c>
      <c r="I2304" s="81"/>
      <c r="J2304" s="200">
        <v>136.57376000000002</v>
      </c>
    </row>
    <row r="2305" spans="1:10" s="35" customFormat="1" ht="18" customHeight="1" x14ac:dyDescent="0.25">
      <c r="A2305" s="74" t="s">
        <v>2101</v>
      </c>
      <c r="B2305" s="66" t="s">
        <v>62</v>
      </c>
      <c r="C2305" s="79">
        <f t="shared" si="131"/>
        <v>41.822720000000004</v>
      </c>
      <c r="D2305" s="79">
        <f t="shared" si="132"/>
        <v>0.93015000000000003</v>
      </c>
      <c r="E2305" s="76">
        <v>0.93015000000000003</v>
      </c>
      <c r="F2305" s="33">
        <v>0</v>
      </c>
      <c r="G2305" s="90">
        <v>0</v>
      </c>
      <c r="H2305" s="33">
        <v>0</v>
      </c>
      <c r="I2305" s="81"/>
      <c r="J2305" s="200">
        <v>42.752870000000001</v>
      </c>
    </row>
    <row r="2306" spans="1:10" s="35" customFormat="1" ht="18" customHeight="1" x14ac:dyDescent="0.25">
      <c r="A2306" s="74" t="s">
        <v>2102</v>
      </c>
      <c r="B2306" s="66" t="s">
        <v>62</v>
      </c>
      <c r="C2306" s="79">
        <f t="shared" si="131"/>
        <v>70.549819999999997</v>
      </c>
      <c r="D2306" s="79">
        <f t="shared" si="132"/>
        <v>2.8086500000000001</v>
      </c>
      <c r="E2306" s="76">
        <v>2.8086500000000001</v>
      </c>
      <c r="F2306" s="33">
        <v>0</v>
      </c>
      <c r="G2306" s="90">
        <v>0</v>
      </c>
      <c r="H2306" s="33">
        <v>0</v>
      </c>
      <c r="I2306" s="81"/>
      <c r="J2306" s="200">
        <v>73.358469999999997</v>
      </c>
    </row>
    <row r="2307" spans="1:10" s="35" customFormat="1" ht="18" customHeight="1" x14ac:dyDescent="0.25">
      <c r="A2307" s="74" t="s">
        <v>1214</v>
      </c>
      <c r="B2307" s="66" t="s">
        <v>62</v>
      </c>
      <c r="C2307" s="79">
        <f t="shared" si="131"/>
        <v>46.525500000000001</v>
      </c>
      <c r="D2307" s="79">
        <f t="shared" si="132"/>
        <v>1.9896500000000001</v>
      </c>
      <c r="E2307" s="76">
        <v>1.9896500000000001</v>
      </c>
      <c r="F2307" s="33">
        <v>0</v>
      </c>
      <c r="G2307" s="90">
        <v>0</v>
      </c>
      <c r="H2307" s="33">
        <v>0</v>
      </c>
      <c r="I2307" s="81"/>
      <c r="J2307" s="200">
        <v>48.515149999999998</v>
      </c>
    </row>
    <row r="2308" spans="1:10" s="35" customFormat="1" ht="18" customHeight="1" x14ac:dyDescent="0.25">
      <c r="A2308" s="74" t="s">
        <v>2103</v>
      </c>
      <c r="B2308" s="66" t="s">
        <v>62</v>
      </c>
      <c r="C2308" s="79">
        <f t="shared" si="131"/>
        <v>61.015649999999994</v>
      </c>
      <c r="D2308" s="79">
        <f t="shared" si="132"/>
        <v>2.23895</v>
      </c>
      <c r="E2308" s="76">
        <v>2.23895</v>
      </c>
      <c r="F2308" s="33">
        <v>0</v>
      </c>
      <c r="G2308" s="90">
        <v>0</v>
      </c>
      <c r="H2308" s="33">
        <v>0</v>
      </c>
      <c r="I2308" s="81"/>
      <c r="J2308" s="200">
        <v>63.254599999999996</v>
      </c>
    </row>
    <row r="2309" spans="1:10" s="35" customFormat="1" ht="18" customHeight="1" x14ac:dyDescent="0.25">
      <c r="A2309" s="74" t="s">
        <v>2104</v>
      </c>
      <c r="B2309" s="66" t="s">
        <v>62</v>
      </c>
      <c r="C2309" s="79">
        <f t="shared" si="131"/>
        <v>59.740700000000004</v>
      </c>
      <c r="D2309" s="79">
        <f t="shared" si="132"/>
        <v>1.1856</v>
      </c>
      <c r="E2309" s="76">
        <v>1.1856</v>
      </c>
      <c r="F2309" s="33">
        <v>0</v>
      </c>
      <c r="G2309" s="90">
        <v>0</v>
      </c>
      <c r="H2309" s="33">
        <v>0</v>
      </c>
      <c r="I2309" s="81"/>
      <c r="J2309" s="200">
        <v>60.926300000000005</v>
      </c>
    </row>
    <row r="2310" spans="1:10" s="35" customFormat="1" ht="18" customHeight="1" x14ac:dyDescent="0.25">
      <c r="A2310" s="74" t="s">
        <v>2105</v>
      </c>
      <c r="B2310" s="66" t="s">
        <v>62</v>
      </c>
      <c r="C2310" s="79">
        <f t="shared" si="131"/>
        <v>71.468019999999996</v>
      </c>
      <c r="D2310" s="79">
        <f t="shared" si="132"/>
        <v>3.8447</v>
      </c>
      <c r="E2310" s="76">
        <v>3.8447</v>
      </c>
      <c r="F2310" s="33">
        <v>0</v>
      </c>
      <c r="G2310" s="90">
        <v>0</v>
      </c>
      <c r="H2310" s="33">
        <v>0</v>
      </c>
      <c r="I2310" s="81"/>
      <c r="J2310" s="200">
        <v>75.312719999999999</v>
      </c>
    </row>
    <row r="2311" spans="1:10" s="35" customFormat="1" ht="18" customHeight="1" x14ac:dyDescent="0.25">
      <c r="A2311" s="74" t="s">
        <v>2106</v>
      </c>
      <c r="B2311" s="66" t="s">
        <v>62</v>
      </c>
      <c r="C2311" s="79">
        <f t="shared" si="131"/>
        <v>105.09069999999998</v>
      </c>
      <c r="D2311" s="79">
        <f t="shared" si="132"/>
        <v>4.8866999999999994</v>
      </c>
      <c r="E2311" s="76">
        <v>4.8866999999999994</v>
      </c>
      <c r="F2311" s="33">
        <v>0</v>
      </c>
      <c r="G2311" s="90">
        <v>0</v>
      </c>
      <c r="H2311" s="33">
        <v>0</v>
      </c>
      <c r="I2311" s="81"/>
      <c r="J2311" s="200">
        <v>109.97739999999999</v>
      </c>
    </row>
    <row r="2312" spans="1:10" s="35" customFormat="1" ht="18" customHeight="1" x14ac:dyDescent="0.25">
      <c r="A2312" s="74" t="s">
        <v>2107</v>
      </c>
      <c r="B2312" s="66" t="s">
        <v>62</v>
      </c>
      <c r="C2312" s="79">
        <f t="shared" si="131"/>
        <v>61.064800000000005</v>
      </c>
      <c r="D2312" s="80">
        <v>0</v>
      </c>
      <c r="E2312" s="76">
        <v>1.8837000000000002</v>
      </c>
      <c r="F2312" s="33">
        <v>0</v>
      </c>
      <c r="G2312" s="90">
        <v>0</v>
      </c>
      <c r="H2312" s="33">
        <v>0</v>
      </c>
      <c r="I2312" s="81"/>
      <c r="J2312" s="200">
        <v>62.948500000000003</v>
      </c>
    </row>
    <row r="2313" spans="1:10" s="35" customFormat="1" ht="18" customHeight="1" x14ac:dyDescent="0.25">
      <c r="A2313" s="74" t="s">
        <v>2108</v>
      </c>
      <c r="B2313" s="66" t="s">
        <v>62</v>
      </c>
      <c r="C2313" s="79">
        <f t="shared" si="131"/>
        <v>32.588050000000003</v>
      </c>
      <c r="D2313" s="79">
        <f>E2313</f>
        <v>0</v>
      </c>
      <c r="E2313" s="76">
        <v>0</v>
      </c>
      <c r="F2313" s="33">
        <v>0</v>
      </c>
      <c r="G2313" s="90">
        <v>0</v>
      </c>
      <c r="H2313" s="33">
        <v>0</v>
      </c>
      <c r="I2313" s="81"/>
      <c r="J2313" s="200">
        <v>32.588050000000003</v>
      </c>
    </row>
    <row r="2314" spans="1:10" s="35" customFormat="1" ht="18" customHeight="1" x14ac:dyDescent="0.25">
      <c r="A2314" s="74" t="s">
        <v>2109</v>
      </c>
      <c r="B2314" s="66" t="s">
        <v>62</v>
      </c>
      <c r="C2314" s="79">
        <f t="shared" si="131"/>
        <v>12.409799999999999</v>
      </c>
      <c r="D2314" s="80">
        <v>0</v>
      </c>
      <c r="E2314" s="76">
        <v>0</v>
      </c>
      <c r="F2314" s="33">
        <v>0</v>
      </c>
      <c r="G2314" s="90">
        <v>0</v>
      </c>
      <c r="H2314" s="33">
        <v>0</v>
      </c>
      <c r="I2314" s="81"/>
      <c r="J2314" s="200">
        <v>12.409799999999999</v>
      </c>
    </row>
    <row r="2315" spans="1:10" s="35" customFormat="1" ht="18" customHeight="1" x14ac:dyDescent="0.25">
      <c r="A2315" s="74" t="s">
        <v>2110</v>
      </c>
      <c r="B2315" s="66" t="s">
        <v>62</v>
      </c>
      <c r="C2315" s="79">
        <f t="shared" si="131"/>
        <v>58.248249999999999</v>
      </c>
      <c r="D2315" s="79">
        <f t="shared" ref="D2315:D2327" si="133">E2315</f>
        <v>3.8506</v>
      </c>
      <c r="E2315" s="76">
        <v>3.8506</v>
      </c>
      <c r="F2315" s="33">
        <v>0</v>
      </c>
      <c r="G2315" s="90">
        <v>0</v>
      </c>
      <c r="H2315" s="33">
        <v>0</v>
      </c>
      <c r="I2315" s="81"/>
      <c r="J2315" s="200">
        <v>62.098849999999999</v>
      </c>
    </row>
    <row r="2316" spans="1:10" s="35" customFormat="1" ht="18" customHeight="1" x14ac:dyDescent="0.25">
      <c r="A2316" s="74" t="s">
        <v>2111</v>
      </c>
      <c r="B2316" s="66" t="s">
        <v>62</v>
      </c>
      <c r="C2316" s="79">
        <f t="shared" si="131"/>
        <v>146.0616</v>
      </c>
      <c r="D2316" s="79">
        <f t="shared" si="133"/>
        <v>6.5377000000000001</v>
      </c>
      <c r="E2316" s="76">
        <v>6.5377000000000001</v>
      </c>
      <c r="F2316" s="33">
        <v>0</v>
      </c>
      <c r="G2316" s="90">
        <v>0</v>
      </c>
      <c r="H2316" s="33">
        <v>0</v>
      </c>
      <c r="I2316" s="81"/>
      <c r="J2316" s="200">
        <v>152.5993</v>
      </c>
    </row>
    <row r="2317" spans="1:10" s="35" customFormat="1" ht="18" customHeight="1" x14ac:dyDescent="0.25">
      <c r="A2317" s="74" t="s">
        <v>2112</v>
      </c>
      <c r="B2317" s="66" t="s">
        <v>62</v>
      </c>
      <c r="C2317" s="79">
        <f t="shared" si="131"/>
        <v>82.090220000000002</v>
      </c>
      <c r="D2317" s="79">
        <f t="shared" si="133"/>
        <v>4.9986499999999996</v>
      </c>
      <c r="E2317" s="76">
        <v>4.9986499999999996</v>
      </c>
      <c r="F2317" s="33">
        <v>0</v>
      </c>
      <c r="G2317" s="90">
        <v>0</v>
      </c>
      <c r="H2317" s="33">
        <v>0</v>
      </c>
      <c r="I2317" s="81"/>
      <c r="J2317" s="200">
        <v>87.08887</v>
      </c>
    </row>
    <row r="2318" spans="1:10" s="35" customFormat="1" ht="18" customHeight="1" x14ac:dyDescent="0.25">
      <c r="A2318" s="74" t="s">
        <v>2113</v>
      </c>
      <c r="B2318" s="66" t="s">
        <v>62</v>
      </c>
      <c r="C2318" s="79">
        <f t="shared" si="131"/>
        <v>2298.93885</v>
      </c>
      <c r="D2318" s="79">
        <f t="shared" si="133"/>
        <v>127.17622999999999</v>
      </c>
      <c r="E2318" s="76">
        <v>127.17622999999999</v>
      </c>
      <c r="F2318" s="33">
        <v>0</v>
      </c>
      <c r="G2318" s="90">
        <v>0</v>
      </c>
      <c r="H2318" s="33">
        <v>0</v>
      </c>
      <c r="I2318" s="81"/>
      <c r="J2318" s="200">
        <v>2426.11508</v>
      </c>
    </row>
    <row r="2319" spans="1:10" s="35" customFormat="1" ht="18" customHeight="1" x14ac:dyDescent="0.25">
      <c r="A2319" s="74" t="s">
        <v>2114</v>
      </c>
      <c r="B2319" s="71" t="s">
        <v>82</v>
      </c>
      <c r="C2319" s="79">
        <f t="shared" si="131"/>
        <v>291.28366999999997</v>
      </c>
      <c r="D2319" s="79">
        <f t="shared" si="133"/>
        <v>15.62444</v>
      </c>
      <c r="E2319" s="76">
        <v>15.62444</v>
      </c>
      <c r="F2319" s="33">
        <v>0</v>
      </c>
      <c r="G2319" s="90">
        <v>0</v>
      </c>
      <c r="H2319" s="33">
        <v>0</v>
      </c>
      <c r="I2319" s="81"/>
      <c r="J2319" s="200">
        <v>306.90810999999997</v>
      </c>
    </row>
    <row r="2320" spans="1:10" s="35" customFormat="1" ht="18" customHeight="1" x14ac:dyDescent="0.25">
      <c r="A2320" s="74" t="s">
        <v>2115</v>
      </c>
      <c r="B2320" s="71" t="s">
        <v>82</v>
      </c>
      <c r="C2320" s="79">
        <f t="shared" si="131"/>
        <v>25.006149999999998</v>
      </c>
      <c r="D2320" s="79">
        <f t="shared" si="133"/>
        <v>2.4861999999999997</v>
      </c>
      <c r="E2320" s="76">
        <v>2.4861999999999997</v>
      </c>
      <c r="F2320" s="33">
        <v>0</v>
      </c>
      <c r="G2320" s="90">
        <v>0</v>
      </c>
      <c r="H2320" s="33">
        <v>0</v>
      </c>
      <c r="I2320" s="81"/>
      <c r="J2320" s="200">
        <v>27.492349999999998</v>
      </c>
    </row>
    <row r="2321" spans="1:10" s="35" customFormat="1" ht="18" customHeight="1" x14ac:dyDescent="0.25">
      <c r="A2321" s="74" t="s">
        <v>2116</v>
      </c>
      <c r="B2321" s="71" t="s">
        <v>82</v>
      </c>
      <c r="C2321" s="79">
        <f t="shared" si="131"/>
        <v>195.83953</v>
      </c>
      <c r="D2321" s="79">
        <f t="shared" si="133"/>
        <v>12.42544</v>
      </c>
      <c r="E2321" s="76">
        <v>12.42544</v>
      </c>
      <c r="F2321" s="33">
        <v>0</v>
      </c>
      <c r="G2321" s="90">
        <v>0</v>
      </c>
      <c r="H2321" s="33">
        <v>0</v>
      </c>
      <c r="I2321" s="81"/>
      <c r="J2321" s="200">
        <v>208.26497000000001</v>
      </c>
    </row>
    <row r="2322" spans="1:10" s="35" customFormat="1" ht="18" customHeight="1" x14ac:dyDescent="0.25">
      <c r="A2322" s="74" t="s">
        <v>2117</v>
      </c>
      <c r="B2322" s="71" t="s">
        <v>82</v>
      </c>
      <c r="C2322" s="79">
        <f t="shared" si="131"/>
        <v>126.21285000000002</v>
      </c>
      <c r="D2322" s="79">
        <f t="shared" si="133"/>
        <v>7.4646000000000008</v>
      </c>
      <c r="E2322" s="76">
        <v>7.4646000000000008</v>
      </c>
      <c r="F2322" s="33">
        <v>0</v>
      </c>
      <c r="G2322" s="90">
        <v>0</v>
      </c>
      <c r="H2322" s="33">
        <v>0</v>
      </c>
      <c r="I2322" s="81"/>
      <c r="J2322" s="200">
        <v>133.67745000000002</v>
      </c>
    </row>
    <row r="2323" spans="1:10" s="35" customFormat="1" ht="18" customHeight="1" x14ac:dyDescent="0.25">
      <c r="A2323" s="74" t="s">
        <v>2118</v>
      </c>
      <c r="B2323" s="71" t="s">
        <v>82</v>
      </c>
      <c r="C2323" s="79">
        <f t="shared" si="131"/>
        <v>1757.6417800000002</v>
      </c>
      <c r="D2323" s="79">
        <f t="shared" si="133"/>
        <v>129.23148</v>
      </c>
      <c r="E2323" s="76">
        <v>129.23148</v>
      </c>
      <c r="F2323" s="33">
        <v>0</v>
      </c>
      <c r="G2323" s="90">
        <v>0</v>
      </c>
      <c r="H2323" s="33">
        <v>0</v>
      </c>
      <c r="I2323" s="81"/>
      <c r="J2323" s="200">
        <v>1886.8732600000001</v>
      </c>
    </row>
    <row r="2324" spans="1:10" s="35" customFormat="1" ht="18" customHeight="1" x14ac:dyDescent="0.25">
      <c r="A2324" s="74" t="s">
        <v>2119</v>
      </c>
      <c r="B2324" s="71" t="s">
        <v>82</v>
      </c>
      <c r="C2324" s="79">
        <f t="shared" si="131"/>
        <v>64.241700000000009</v>
      </c>
      <c r="D2324" s="79">
        <f t="shared" si="133"/>
        <v>7.6457499999999996</v>
      </c>
      <c r="E2324" s="76">
        <v>7.6457499999999996</v>
      </c>
      <c r="F2324" s="33">
        <v>0</v>
      </c>
      <c r="G2324" s="90">
        <v>0</v>
      </c>
      <c r="H2324" s="33">
        <v>0</v>
      </c>
      <c r="I2324" s="81"/>
      <c r="J2324" s="200">
        <v>71.887450000000001</v>
      </c>
    </row>
    <row r="2325" spans="1:10" s="35" customFormat="1" ht="18" customHeight="1" x14ac:dyDescent="0.25">
      <c r="A2325" s="74" t="s">
        <v>2120</v>
      </c>
      <c r="B2325" s="71" t="s">
        <v>82</v>
      </c>
      <c r="C2325" s="79">
        <f t="shared" si="131"/>
        <v>793.48928000000001</v>
      </c>
      <c r="D2325" s="79">
        <f t="shared" si="133"/>
        <v>42.90072</v>
      </c>
      <c r="E2325" s="76">
        <v>42.90072</v>
      </c>
      <c r="F2325" s="33">
        <v>0</v>
      </c>
      <c r="G2325" s="90">
        <v>0</v>
      </c>
      <c r="H2325" s="33">
        <v>0</v>
      </c>
      <c r="I2325" s="81"/>
      <c r="J2325" s="200">
        <v>836.39</v>
      </c>
    </row>
    <row r="2326" spans="1:10" s="35" customFormat="1" ht="18" customHeight="1" x14ac:dyDescent="0.25">
      <c r="A2326" s="74" t="s">
        <v>3969</v>
      </c>
      <c r="B2326" s="71" t="s">
        <v>82</v>
      </c>
      <c r="C2326" s="79">
        <f t="shared" si="131"/>
        <v>561.45775000000003</v>
      </c>
      <c r="D2326" s="79">
        <f t="shared" si="133"/>
        <v>44.908629999999995</v>
      </c>
      <c r="E2326" s="76">
        <v>44.908629999999995</v>
      </c>
      <c r="F2326" s="33">
        <v>0</v>
      </c>
      <c r="G2326" s="90">
        <v>0</v>
      </c>
      <c r="H2326" s="33">
        <v>0</v>
      </c>
      <c r="I2326" s="81"/>
      <c r="J2326" s="200">
        <v>606.36638000000005</v>
      </c>
    </row>
    <row r="2327" spans="1:10" s="34" customFormat="1" ht="18" customHeight="1" x14ac:dyDescent="0.25">
      <c r="A2327" s="74" t="s">
        <v>3970</v>
      </c>
      <c r="B2327" s="71" t="s">
        <v>82</v>
      </c>
      <c r="C2327" s="79">
        <f t="shared" si="131"/>
        <v>118.26621</v>
      </c>
      <c r="D2327" s="79">
        <f t="shared" si="133"/>
        <v>35.489350000000002</v>
      </c>
      <c r="E2327" s="76">
        <v>35.489350000000002</v>
      </c>
      <c r="F2327" s="33">
        <v>0</v>
      </c>
      <c r="G2327" s="90">
        <v>0</v>
      </c>
      <c r="H2327" s="33">
        <v>0</v>
      </c>
      <c r="I2327" s="81"/>
      <c r="J2327" s="200">
        <v>153.75556</v>
      </c>
    </row>
    <row r="2328" spans="1:10" s="34" customFormat="1" ht="18" customHeight="1" x14ac:dyDescent="0.25">
      <c r="A2328" s="74" t="s">
        <v>2121</v>
      </c>
      <c r="B2328" s="71" t="s">
        <v>82</v>
      </c>
      <c r="C2328" s="79">
        <f t="shared" si="131"/>
        <v>113.56202999999999</v>
      </c>
      <c r="D2328" s="80">
        <v>0</v>
      </c>
      <c r="E2328" s="76">
        <v>8.8835899999999999</v>
      </c>
      <c r="F2328" s="33">
        <v>0</v>
      </c>
      <c r="G2328" s="90">
        <v>0</v>
      </c>
      <c r="H2328" s="33">
        <v>0</v>
      </c>
      <c r="I2328" s="81"/>
      <c r="J2328" s="200">
        <v>122.44561999999999</v>
      </c>
    </row>
    <row r="2329" spans="1:10" s="34" customFormat="1" ht="18" customHeight="1" x14ac:dyDescent="0.25">
      <c r="A2329" s="74" t="s">
        <v>843</v>
      </c>
      <c r="B2329" s="71" t="s">
        <v>82</v>
      </c>
      <c r="C2329" s="79">
        <f t="shared" si="131"/>
        <v>1040.4340200000001</v>
      </c>
      <c r="D2329" s="79">
        <f>E2329</f>
        <v>72.510559999999998</v>
      </c>
      <c r="E2329" s="76">
        <v>72.510559999999998</v>
      </c>
      <c r="F2329" s="33">
        <v>0</v>
      </c>
      <c r="G2329" s="90">
        <v>0</v>
      </c>
      <c r="H2329" s="33">
        <v>0</v>
      </c>
      <c r="I2329" s="81"/>
      <c r="J2329" s="200">
        <v>1112.9445800000001</v>
      </c>
    </row>
    <row r="2330" spans="1:10" s="35" customFormat="1" ht="18" customHeight="1" x14ac:dyDescent="0.25">
      <c r="A2330" s="74" t="s">
        <v>2122</v>
      </c>
      <c r="B2330" s="71" t="s">
        <v>82</v>
      </c>
      <c r="C2330" s="79">
        <f t="shared" si="131"/>
        <v>228.76461</v>
      </c>
      <c r="D2330" s="80">
        <v>0</v>
      </c>
      <c r="E2330" s="76">
        <v>17.03416</v>
      </c>
      <c r="F2330" s="33">
        <v>0</v>
      </c>
      <c r="G2330" s="90">
        <v>0</v>
      </c>
      <c r="H2330" s="33">
        <v>0</v>
      </c>
      <c r="I2330" s="81"/>
      <c r="J2330" s="200">
        <v>245.79876999999999</v>
      </c>
    </row>
    <row r="2331" spans="1:10" s="35" customFormat="1" ht="18" customHeight="1" x14ac:dyDescent="0.25">
      <c r="A2331" s="74" t="s">
        <v>2123</v>
      </c>
      <c r="B2331" s="71" t="s">
        <v>82</v>
      </c>
      <c r="C2331" s="79">
        <f t="shared" si="131"/>
        <v>96.924700000000001</v>
      </c>
      <c r="D2331" s="80">
        <v>0</v>
      </c>
      <c r="E2331" s="76">
        <v>10.051</v>
      </c>
      <c r="F2331" s="33">
        <v>0</v>
      </c>
      <c r="G2331" s="90">
        <v>0</v>
      </c>
      <c r="H2331" s="33">
        <v>0</v>
      </c>
      <c r="I2331" s="81"/>
      <c r="J2331" s="200">
        <v>106.9757</v>
      </c>
    </row>
    <row r="2332" spans="1:10" s="35" customFormat="1" ht="18" customHeight="1" x14ac:dyDescent="0.25">
      <c r="A2332" s="74" t="s">
        <v>2124</v>
      </c>
      <c r="B2332" s="71" t="s">
        <v>82</v>
      </c>
      <c r="C2332" s="79">
        <f t="shared" si="131"/>
        <v>159.3203</v>
      </c>
      <c r="D2332" s="80">
        <v>0</v>
      </c>
      <c r="E2332" s="76">
        <v>10.15949</v>
      </c>
      <c r="F2332" s="33">
        <v>0</v>
      </c>
      <c r="G2332" s="90">
        <v>0</v>
      </c>
      <c r="H2332" s="33">
        <v>0</v>
      </c>
      <c r="I2332" s="81"/>
      <c r="J2332" s="200">
        <v>169.47979000000001</v>
      </c>
    </row>
    <row r="2333" spans="1:10" s="35" customFormat="1" ht="18" customHeight="1" x14ac:dyDescent="0.25">
      <c r="A2333" s="74" t="s">
        <v>2125</v>
      </c>
      <c r="B2333" s="71" t="s">
        <v>82</v>
      </c>
      <c r="C2333" s="79">
        <f t="shared" si="131"/>
        <v>171.88732000000007</v>
      </c>
      <c r="D2333" s="80">
        <v>0</v>
      </c>
      <c r="E2333" s="76">
        <v>13.011700000000001</v>
      </c>
      <c r="F2333" s="33">
        <v>0</v>
      </c>
      <c r="G2333" s="90">
        <v>0</v>
      </c>
      <c r="H2333" s="33">
        <v>0</v>
      </c>
      <c r="I2333" s="81">
        <f>190.37+118.32+118.32+998.38</f>
        <v>1425.3899999999999</v>
      </c>
      <c r="J2333" s="200">
        <f>184.89902-I2333</f>
        <v>-1240.4909799999998</v>
      </c>
    </row>
    <row r="2334" spans="1:10" s="35" customFormat="1" ht="18" customHeight="1" x14ac:dyDescent="0.25">
      <c r="A2334" s="74" t="s">
        <v>3971</v>
      </c>
      <c r="B2334" s="71" t="s">
        <v>82</v>
      </c>
      <c r="C2334" s="79">
        <f t="shared" si="131"/>
        <v>1082.3507</v>
      </c>
      <c r="D2334" s="80">
        <v>0</v>
      </c>
      <c r="E2334" s="76">
        <v>33.399850000000001</v>
      </c>
      <c r="F2334" s="33">
        <v>0</v>
      </c>
      <c r="G2334" s="90">
        <v>0</v>
      </c>
      <c r="H2334" s="33">
        <v>0</v>
      </c>
      <c r="I2334" s="81"/>
      <c r="J2334" s="200">
        <v>1115.75055</v>
      </c>
    </row>
    <row r="2335" spans="1:10" s="35" customFormat="1" ht="18" customHeight="1" x14ac:dyDescent="0.25">
      <c r="A2335" s="74" t="s">
        <v>2126</v>
      </c>
      <c r="B2335" s="71" t="s">
        <v>82</v>
      </c>
      <c r="C2335" s="79">
        <f t="shared" si="131"/>
        <v>131.06127999999998</v>
      </c>
      <c r="D2335" s="80">
        <v>0</v>
      </c>
      <c r="E2335" s="76">
        <v>5.8195800000000002</v>
      </c>
      <c r="F2335" s="33">
        <v>0</v>
      </c>
      <c r="G2335" s="90">
        <v>0</v>
      </c>
      <c r="H2335" s="33">
        <v>0</v>
      </c>
      <c r="I2335" s="81"/>
      <c r="J2335" s="200">
        <v>136.88085999999998</v>
      </c>
    </row>
    <row r="2336" spans="1:10" s="35" customFormat="1" ht="18" customHeight="1" x14ac:dyDescent="0.25">
      <c r="A2336" s="74" t="s">
        <v>2127</v>
      </c>
      <c r="B2336" s="71" t="s">
        <v>82</v>
      </c>
      <c r="C2336" s="79">
        <f t="shared" si="131"/>
        <v>203.33670000000001</v>
      </c>
      <c r="D2336" s="80">
        <v>0</v>
      </c>
      <c r="E2336" s="76">
        <v>8.5292999999999992</v>
      </c>
      <c r="F2336" s="33">
        <v>0</v>
      </c>
      <c r="G2336" s="90">
        <v>0</v>
      </c>
      <c r="H2336" s="33">
        <v>0</v>
      </c>
      <c r="I2336" s="81"/>
      <c r="J2336" s="200">
        <v>211.86600000000001</v>
      </c>
    </row>
    <row r="2337" spans="1:82" s="35" customFormat="1" ht="18" customHeight="1" x14ac:dyDescent="0.25">
      <c r="A2337" s="74" t="s">
        <v>2128</v>
      </c>
      <c r="B2337" s="71" t="s">
        <v>82</v>
      </c>
      <c r="C2337" s="79">
        <f t="shared" si="131"/>
        <v>270.3614</v>
      </c>
      <c r="D2337" s="79">
        <f>E2337</f>
        <v>13.23922</v>
      </c>
      <c r="E2337" s="76">
        <v>13.23922</v>
      </c>
      <c r="F2337" s="33">
        <v>0</v>
      </c>
      <c r="G2337" s="90">
        <v>0</v>
      </c>
      <c r="H2337" s="33">
        <v>0</v>
      </c>
      <c r="I2337" s="81"/>
      <c r="J2337" s="200">
        <v>283.60061999999999</v>
      </c>
    </row>
    <row r="2338" spans="1:82" s="35" customFormat="1" ht="18" customHeight="1" x14ac:dyDescent="0.25">
      <c r="A2338" s="74" t="s">
        <v>2129</v>
      </c>
      <c r="B2338" s="71" t="s">
        <v>82</v>
      </c>
      <c r="C2338" s="79">
        <f t="shared" si="131"/>
        <v>121.20700000000001</v>
      </c>
      <c r="D2338" s="80">
        <v>0</v>
      </c>
      <c r="E2338" s="76">
        <v>6.3564499999999997</v>
      </c>
      <c r="F2338" s="33">
        <v>0</v>
      </c>
      <c r="G2338" s="90">
        <v>0</v>
      </c>
      <c r="H2338" s="33">
        <v>0</v>
      </c>
      <c r="I2338" s="81"/>
      <c r="J2338" s="200">
        <v>127.56345</v>
      </c>
    </row>
    <row r="2339" spans="1:82" s="35" customFormat="1" ht="18" customHeight="1" x14ac:dyDescent="0.25">
      <c r="A2339" s="74" t="s">
        <v>2130</v>
      </c>
      <c r="B2339" s="71" t="s">
        <v>82</v>
      </c>
      <c r="C2339" s="79">
        <f t="shared" si="131"/>
        <v>121.75758999999999</v>
      </c>
      <c r="D2339" s="80">
        <v>0</v>
      </c>
      <c r="E2339" s="76">
        <v>5.90395</v>
      </c>
      <c r="F2339" s="33">
        <v>0</v>
      </c>
      <c r="G2339" s="90">
        <v>0</v>
      </c>
      <c r="H2339" s="33">
        <v>0</v>
      </c>
      <c r="I2339" s="81"/>
      <c r="J2339" s="200">
        <v>127.66153999999999</v>
      </c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  <c r="AK2339" s="34"/>
      <c r="AL2339" s="34"/>
      <c r="AM2339" s="34"/>
      <c r="AN2339" s="34"/>
      <c r="AO2339" s="34"/>
      <c r="AP2339" s="34"/>
      <c r="AQ2339" s="34"/>
      <c r="AR2339" s="34"/>
      <c r="AS2339" s="34"/>
      <c r="AT2339" s="34"/>
      <c r="AU2339" s="34"/>
      <c r="AV2339" s="34"/>
      <c r="AW2339" s="34"/>
      <c r="AX2339" s="34"/>
      <c r="AY2339" s="34"/>
      <c r="AZ2339" s="34"/>
      <c r="BA2339" s="34"/>
      <c r="BB2339" s="34"/>
      <c r="BC2339" s="34"/>
      <c r="BD2339" s="34"/>
      <c r="BE2339" s="34"/>
      <c r="BF2339" s="34"/>
      <c r="BG2339" s="34"/>
      <c r="BH2339" s="34"/>
      <c r="BI2339" s="34"/>
      <c r="BJ2339" s="34"/>
      <c r="BK2339" s="34"/>
      <c r="BL2339" s="34"/>
      <c r="BM2339" s="34"/>
      <c r="BN2339" s="34"/>
      <c r="BO2339" s="34"/>
      <c r="BP2339" s="34"/>
      <c r="BQ2339" s="34"/>
      <c r="BR2339" s="34"/>
      <c r="BS2339" s="34"/>
      <c r="BT2339" s="34"/>
      <c r="BU2339" s="34"/>
      <c r="BV2339" s="34"/>
      <c r="BW2339" s="34"/>
      <c r="BX2339" s="34"/>
      <c r="BY2339" s="34"/>
      <c r="BZ2339" s="34"/>
      <c r="CA2339" s="34"/>
      <c r="CB2339" s="34"/>
      <c r="CC2339" s="34"/>
      <c r="CD2339" s="34"/>
    </row>
    <row r="2340" spans="1:82" s="35" customFormat="1" ht="18" customHeight="1" x14ac:dyDescent="0.25">
      <c r="A2340" s="74" t="s">
        <v>2131</v>
      </c>
      <c r="B2340" s="71" t="s">
        <v>82</v>
      </c>
      <c r="C2340" s="79">
        <f t="shared" ref="C2340:C2403" si="134">J2340+I2340-E2340</f>
        <v>253.2637</v>
      </c>
      <c r="D2340" s="80">
        <v>0</v>
      </c>
      <c r="E2340" s="76">
        <v>12.671749999999999</v>
      </c>
      <c r="F2340" s="33">
        <v>0</v>
      </c>
      <c r="G2340" s="90">
        <v>0</v>
      </c>
      <c r="H2340" s="33">
        <v>0</v>
      </c>
      <c r="I2340" s="81"/>
      <c r="J2340" s="200">
        <v>265.93545</v>
      </c>
    </row>
    <row r="2341" spans="1:82" s="35" customFormat="1" ht="18" customHeight="1" x14ac:dyDescent="0.25">
      <c r="A2341" s="74" t="s">
        <v>2132</v>
      </c>
      <c r="B2341" s="71" t="s">
        <v>82</v>
      </c>
      <c r="C2341" s="79">
        <f t="shared" si="134"/>
        <v>105.12959999999998</v>
      </c>
      <c r="D2341" s="79">
        <f>E2341</f>
        <v>5.5653000000000006</v>
      </c>
      <c r="E2341" s="76">
        <v>5.5653000000000006</v>
      </c>
      <c r="F2341" s="33">
        <v>0</v>
      </c>
      <c r="G2341" s="90">
        <v>0</v>
      </c>
      <c r="H2341" s="33">
        <v>0</v>
      </c>
      <c r="I2341" s="81"/>
      <c r="J2341" s="200">
        <v>110.69489999999999</v>
      </c>
    </row>
    <row r="2342" spans="1:82" s="35" customFormat="1" ht="18" customHeight="1" x14ac:dyDescent="0.25">
      <c r="A2342" s="74" t="s">
        <v>2133</v>
      </c>
      <c r="B2342" s="71" t="s">
        <v>82</v>
      </c>
      <c r="C2342" s="79">
        <f t="shared" si="134"/>
        <v>539.38178999999991</v>
      </c>
      <c r="D2342" s="79">
        <f>E2342</f>
        <v>33.248539999999998</v>
      </c>
      <c r="E2342" s="76">
        <v>33.248539999999998</v>
      </c>
      <c r="F2342" s="33">
        <v>0</v>
      </c>
      <c r="G2342" s="90">
        <v>0</v>
      </c>
      <c r="H2342" s="33">
        <v>0</v>
      </c>
      <c r="I2342" s="81"/>
      <c r="J2342" s="200">
        <v>572.63032999999996</v>
      </c>
    </row>
    <row r="2343" spans="1:82" s="35" customFormat="1" ht="18" customHeight="1" x14ac:dyDescent="0.25">
      <c r="A2343" s="74" t="s">
        <v>2134</v>
      </c>
      <c r="B2343" s="71" t="s">
        <v>82</v>
      </c>
      <c r="C2343" s="79">
        <f t="shared" si="134"/>
        <v>93.907200000000003</v>
      </c>
      <c r="D2343" s="80">
        <v>0</v>
      </c>
      <c r="E2343" s="76">
        <v>9.6018500000000007</v>
      </c>
      <c r="F2343" s="33">
        <v>0</v>
      </c>
      <c r="G2343" s="90">
        <v>0</v>
      </c>
      <c r="H2343" s="33">
        <v>0</v>
      </c>
      <c r="I2343" s="81"/>
      <c r="J2343" s="200">
        <v>103.50905</v>
      </c>
    </row>
    <row r="2344" spans="1:82" s="35" customFormat="1" ht="18" customHeight="1" x14ac:dyDescent="0.25">
      <c r="A2344" s="74" t="s">
        <v>2135</v>
      </c>
      <c r="B2344" s="71" t="s">
        <v>82</v>
      </c>
      <c r="C2344" s="79">
        <f t="shared" si="134"/>
        <v>517.46098999999992</v>
      </c>
      <c r="D2344" s="79">
        <f t="shared" ref="D2344:D2356" si="135">E2344</f>
        <v>25.147200000000002</v>
      </c>
      <c r="E2344" s="76">
        <v>25.147200000000002</v>
      </c>
      <c r="F2344" s="33">
        <v>0</v>
      </c>
      <c r="G2344" s="90">
        <v>0</v>
      </c>
      <c r="H2344" s="33">
        <v>0</v>
      </c>
      <c r="I2344" s="81"/>
      <c r="J2344" s="200">
        <v>542.60818999999992</v>
      </c>
    </row>
    <row r="2345" spans="1:82" s="35" customFormat="1" ht="18" customHeight="1" x14ac:dyDescent="0.25">
      <c r="A2345" s="74" t="s">
        <v>2136</v>
      </c>
      <c r="B2345" s="71" t="s">
        <v>82</v>
      </c>
      <c r="C2345" s="79">
        <f t="shared" si="134"/>
        <v>558.30903999999998</v>
      </c>
      <c r="D2345" s="79">
        <f t="shared" si="135"/>
        <v>29.448250000000002</v>
      </c>
      <c r="E2345" s="76">
        <v>29.448250000000002</v>
      </c>
      <c r="F2345" s="33">
        <v>0</v>
      </c>
      <c r="G2345" s="90">
        <v>0</v>
      </c>
      <c r="H2345" s="33">
        <v>0</v>
      </c>
      <c r="I2345" s="81"/>
      <c r="J2345" s="200">
        <v>587.75729000000001</v>
      </c>
    </row>
    <row r="2346" spans="1:82" s="34" customFormat="1" ht="18" customHeight="1" x14ac:dyDescent="0.25">
      <c r="A2346" s="74" t="s">
        <v>2137</v>
      </c>
      <c r="B2346" s="71" t="s">
        <v>82</v>
      </c>
      <c r="C2346" s="79">
        <f t="shared" si="134"/>
        <v>497.24040000000002</v>
      </c>
      <c r="D2346" s="79">
        <f t="shared" si="135"/>
        <v>23.565750000000001</v>
      </c>
      <c r="E2346" s="76">
        <v>23.565750000000001</v>
      </c>
      <c r="F2346" s="33">
        <v>0</v>
      </c>
      <c r="G2346" s="90">
        <v>0</v>
      </c>
      <c r="H2346" s="33">
        <v>0</v>
      </c>
      <c r="I2346" s="81"/>
      <c r="J2346" s="200">
        <v>520.80615</v>
      </c>
    </row>
    <row r="2347" spans="1:82" s="34" customFormat="1" ht="18" customHeight="1" x14ac:dyDescent="0.25">
      <c r="A2347" s="74" t="s">
        <v>2138</v>
      </c>
      <c r="B2347" s="71" t="s">
        <v>82</v>
      </c>
      <c r="C2347" s="79">
        <f t="shared" si="134"/>
        <v>412.26784999999995</v>
      </c>
      <c r="D2347" s="79">
        <f t="shared" si="135"/>
        <v>20.19875</v>
      </c>
      <c r="E2347" s="76">
        <v>20.19875</v>
      </c>
      <c r="F2347" s="33">
        <v>0</v>
      </c>
      <c r="G2347" s="90">
        <v>0</v>
      </c>
      <c r="H2347" s="33">
        <v>0</v>
      </c>
      <c r="I2347" s="81"/>
      <c r="J2347" s="200">
        <v>432.46659999999997</v>
      </c>
    </row>
    <row r="2348" spans="1:82" s="34" customFormat="1" ht="18" customHeight="1" x14ac:dyDescent="0.25">
      <c r="A2348" s="74" t="s">
        <v>2139</v>
      </c>
      <c r="B2348" s="71" t="s">
        <v>82</v>
      </c>
      <c r="C2348" s="79">
        <f t="shared" si="134"/>
        <v>584.85524999999996</v>
      </c>
      <c r="D2348" s="79">
        <f t="shared" si="135"/>
        <v>34.745330000000003</v>
      </c>
      <c r="E2348" s="76">
        <v>34.745330000000003</v>
      </c>
      <c r="F2348" s="33">
        <v>0</v>
      </c>
      <c r="G2348" s="90">
        <v>0</v>
      </c>
      <c r="H2348" s="33">
        <v>0</v>
      </c>
      <c r="I2348" s="81"/>
      <c r="J2348" s="200">
        <v>619.60057999999992</v>
      </c>
    </row>
    <row r="2349" spans="1:82" s="35" customFormat="1" ht="18" customHeight="1" x14ac:dyDescent="0.25">
      <c r="A2349" s="74" t="s">
        <v>2140</v>
      </c>
      <c r="B2349" s="71" t="s">
        <v>82</v>
      </c>
      <c r="C2349" s="79">
        <f t="shared" si="134"/>
        <v>719.96706999999992</v>
      </c>
      <c r="D2349" s="79">
        <f t="shared" si="135"/>
        <v>45.312529999999995</v>
      </c>
      <c r="E2349" s="76">
        <v>45.312529999999995</v>
      </c>
      <c r="F2349" s="33">
        <v>0</v>
      </c>
      <c r="G2349" s="90">
        <v>0</v>
      </c>
      <c r="H2349" s="33">
        <v>0</v>
      </c>
      <c r="I2349" s="81"/>
      <c r="J2349" s="200">
        <v>765.27959999999996</v>
      </c>
    </row>
    <row r="2350" spans="1:82" s="35" customFormat="1" ht="18" customHeight="1" x14ac:dyDescent="0.25">
      <c r="A2350" s="74" t="s">
        <v>2141</v>
      </c>
      <c r="B2350" s="71" t="s">
        <v>82</v>
      </c>
      <c r="C2350" s="79">
        <f t="shared" si="134"/>
        <v>490.14745000000005</v>
      </c>
      <c r="D2350" s="79">
        <f t="shared" si="135"/>
        <v>30.158950000000001</v>
      </c>
      <c r="E2350" s="76">
        <v>30.158950000000001</v>
      </c>
      <c r="F2350" s="33">
        <v>0</v>
      </c>
      <c r="G2350" s="90">
        <v>0</v>
      </c>
      <c r="H2350" s="33">
        <v>0</v>
      </c>
      <c r="I2350" s="81"/>
      <c r="J2350" s="200">
        <v>520.30640000000005</v>
      </c>
    </row>
    <row r="2351" spans="1:82" s="35" customFormat="1" ht="18" customHeight="1" x14ac:dyDescent="0.25">
      <c r="A2351" s="74" t="s">
        <v>2142</v>
      </c>
      <c r="B2351" s="71" t="s">
        <v>82</v>
      </c>
      <c r="C2351" s="79">
        <f t="shared" si="134"/>
        <v>435.96978999999999</v>
      </c>
      <c r="D2351" s="79">
        <f t="shared" si="135"/>
        <v>36.077190000000002</v>
      </c>
      <c r="E2351" s="76">
        <v>36.077190000000002</v>
      </c>
      <c r="F2351" s="33">
        <v>0</v>
      </c>
      <c r="G2351" s="90">
        <v>0</v>
      </c>
      <c r="H2351" s="33">
        <v>0</v>
      </c>
      <c r="I2351" s="81"/>
      <c r="J2351" s="200">
        <v>472.04697999999996</v>
      </c>
    </row>
    <row r="2352" spans="1:82" s="35" customFormat="1" ht="18" customHeight="1" x14ac:dyDescent="0.25">
      <c r="A2352" s="74" t="s">
        <v>2143</v>
      </c>
      <c r="B2352" s="71" t="s">
        <v>82</v>
      </c>
      <c r="C2352" s="79">
        <f t="shared" si="134"/>
        <v>507.30529999999987</v>
      </c>
      <c r="D2352" s="79">
        <f t="shared" si="135"/>
        <v>25.516650000000002</v>
      </c>
      <c r="E2352" s="76">
        <v>25.516650000000002</v>
      </c>
      <c r="F2352" s="33">
        <v>0</v>
      </c>
      <c r="G2352" s="90">
        <v>0</v>
      </c>
      <c r="H2352" s="33">
        <v>0</v>
      </c>
      <c r="I2352" s="81"/>
      <c r="J2352" s="200">
        <v>532.8219499999999</v>
      </c>
    </row>
    <row r="2353" spans="1:10" s="35" customFormat="1" ht="18" customHeight="1" x14ac:dyDescent="0.25">
      <c r="A2353" s="74" t="s">
        <v>2144</v>
      </c>
      <c r="B2353" s="71" t="s">
        <v>82</v>
      </c>
      <c r="C2353" s="79">
        <f t="shared" si="134"/>
        <v>880.64587999999992</v>
      </c>
      <c r="D2353" s="79">
        <f t="shared" si="135"/>
        <v>47.260080000000002</v>
      </c>
      <c r="E2353" s="76">
        <v>47.260080000000002</v>
      </c>
      <c r="F2353" s="33">
        <v>0</v>
      </c>
      <c r="G2353" s="90">
        <v>0</v>
      </c>
      <c r="H2353" s="33">
        <v>0</v>
      </c>
      <c r="I2353" s="81"/>
      <c r="J2353" s="200">
        <v>927.90595999999994</v>
      </c>
    </row>
    <row r="2354" spans="1:10" s="35" customFormat="1" ht="18" customHeight="1" x14ac:dyDescent="0.25">
      <c r="A2354" s="74" t="s">
        <v>2145</v>
      </c>
      <c r="B2354" s="71" t="s">
        <v>82</v>
      </c>
      <c r="C2354" s="79">
        <f t="shared" si="134"/>
        <v>759.28927999999996</v>
      </c>
      <c r="D2354" s="79">
        <f t="shared" si="135"/>
        <v>43.072069999999997</v>
      </c>
      <c r="E2354" s="76">
        <v>43.072069999999997</v>
      </c>
      <c r="F2354" s="33">
        <v>0</v>
      </c>
      <c r="G2354" s="90">
        <v>0</v>
      </c>
      <c r="H2354" s="33">
        <v>0</v>
      </c>
      <c r="I2354" s="81"/>
      <c r="J2354" s="200">
        <v>802.36135000000002</v>
      </c>
    </row>
    <row r="2355" spans="1:10" s="35" customFormat="1" ht="18" customHeight="1" x14ac:dyDescent="0.25">
      <c r="A2355" s="74" t="s">
        <v>2146</v>
      </c>
      <c r="B2355" s="71" t="s">
        <v>82</v>
      </c>
      <c r="C2355" s="79">
        <f t="shared" si="134"/>
        <v>18.313929999999999</v>
      </c>
      <c r="D2355" s="79">
        <f t="shared" si="135"/>
        <v>7.7349999999999988E-2</v>
      </c>
      <c r="E2355" s="76">
        <v>7.7349999999999988E-2</v>
      </c>
      <c r="F2355" s="33">
        <v>0</v>
      </c>
      <c r="G2355" s="90">
        <v>0</v>
      </c>
      <c r="H2355" s="33">
        <v>0</v>
      </c>
      <c r="I2355" s="81"/>
      <c r="J2355" s="200">
        <v>18.391279999999998</v>
      </c>
    </row>
    <row r="2356" spans="1:10" s="35" customFormat="1" ht="18" customHeight="1" x14ac:dyDescent="0.25">
      <c r="A2356" s="74" t="s">
        <v>3972</v>
      </c>
      <c r="B2356" s="71" t="s">
        <v>82</v>
      </c>
      <c r="C2356" s="79">
        <f t="shared" si="134"/>
        <v>215.69404</v>
      </c>
      <c r="D2356" s="79">
        <f t="shared" si="135"/>
        <v>17.535959999999999</v>
      </c>
      <c r="E2356" s="76">
        <v>17.535959999999999</v>
      </c>
      <c r="F2356" s="33">
        <v>0</v>
      </c>
      <c r="G2356" s="90">
        <v>0</v>
      </c>
      <c r="H2356" s="33">
        <v>0</v>
      </c>
      <c r="I2356" s="81"/>
      <c r="J2356" s="200">
        <v>233.23</v>
      </c>
    </row>
    <row r="2357" spans="1:10" s="35" customFormat="1" ht="18" customHeight="1" x14ac:dyDescent="0.25">
      <c r="A2357" s="74" t="s">
        <v>2147</v>
      </c>
      <c r="B2357" s="71" t="s">
        <v>82</v>
      </c>
      <c r="C2357" s="79">
        <f t="shared" si="134"/>
        <v>956.39013999999997</v>
      </c>
      <c r="D2357" s="80">
        <v>0</v>
      </c>
      <c r="E2357" s="76">
        <v>60.499129999999994</v>
      </c>
      <c r="F2357" s="33">
        <v>0</v>
      </c>
      <c r="G2357" s="90">
        <v>0</v>
      </c>
      <c r="H2357" s="33">
        <v>0</v>
      </c>
      <c r="I2357" s="81"/>
      <c r="J2357" s="200">
        <v>1016.88927</v>
      </c>
    </row>
    <row r="2358" spans="1:10" s="35" customFormat="1" ht="18" customHeight="1" x14ac:dyDescent="0.25">
      <c r="A2358" s="74" t="s">
        <v>2148</v>
      </c>
      <c r="B2358" s="71" t="s">
        <v>82</v>
      </c>
      <c r="C2358" s="79">
        <f t="shared" si="134"/>
        <v>1173.124</v>
      </c>
      <c r="D2358" s="79">
        <f t="shared" ref="D2358:D2389" si="136">E2358</f>
        <v>68.649969999999996</v>
      </c>
      <c r="E2358" s="76">
        <v>68.649969999999996</v>
      </c>
      <c r="F2358" s="33">
        <v>0</v>
      </c>
      <c r="G2358" s="90">
        <v>0</v>
      </c>
      <c r="H2358" s="33">
        <v>0</v>
      </c>
      <c r="I2358" s="81"/>
      <c r="J2358" s="200">
        <v>1241.77397</v>
      </c>
    </row>
    <row r="2359" spans="1:10" s="35" customFormat="1" ht="18" customHeight="1" x14ac:dyDescent="0.25">
      <c r="A2359" s="74" t="s">
        <v>2149</v>
      </c>
      <c r="B2359" s="71" t="s">
        <v>82</v>
      </c>
      <c r="C2359" s="79">
        <f t="shared" si="134"/>
        <v>707.86370999999997</v>
      </c>
      <c r="D2359" s="79">
        <f t="shared" si="136"/>
        <v>35.427419999999998</v>
      </c>
      <c r="E2359" s="76">
        <v>35.427419999999998</v>
      </c>
      <c r="F2359" s="33">
        <v>0</v>
      </c>
      <c r="G2359" s="90">
        <v>0</v>
      </c>
      <c r="H2359" s="33">
        <v>0</v>
      </c>
      <c r="I2359" s="81"/>
      <c r="J2359" s="200">
        <v>743.29112999999995</v>
      </c>
    </row>
    <row r="2360" spans="1:10" s="35" customFormat="1" ht="18" customHeight="1" x14ac:dyDescent="0.25">
      <c r="A2360" s="74" t="s">
        <v>2150</v>
      </c>
      <c r="B2360" s="71" t="s">
        <v>82</v>
      </c>
      <c r="C2360" s="79">
        <f t="shared" si="134"/>
        <v>748.75407999999993</v>
      </c>
      <c r="D2360" s="79">
        <f t="shared" si="136"/>
        <v>40.547410000000006</v>
      </c>
      <c r="E2360" s="76">
        <v>40.547410000000006</v>
      </c>
      <c r="F2360" s="33">
        <v>0</v>
      </c>
      <c r="G2360" s="90">
        <v>0</v>
      </c>
      <c r="H2360" s="33">
        <v>0</v>
      </c>
      <c r="I2360" s="81"/>
      <c r="J2360" s="200">
        <v>789.30148999999994</v>
      </c>
    </row>
    <row r="2361" spans="1:10" s="35" customFormat="1" ht="18" customHeight="1" x14ac:dyDescent="0.25">
      <c r="A2361" s="74" t="s">
        <v>2385</v>
      </c>
      <c r="B2361" s="71" t="s">
        <v>82</v>
      </c>
      <c r="C2361" s="79">
        <f t="shared" si="134"/>
        <v>1003.03541</v>
      </c>
      <c r="D2361" s="79">
        <f t="shared" si="136"/>
        <v>53.255139999999997</v>
      </c>
      <c r="E2361" s="76">
        <v>53.255139999999997</v>
      </c>
      <c r="F2361" s="33">
        <v>0</v>
      </c>
      <c r="G2361" s="90">
        <v>0</v>
      </c>
      <c r="H2361" s="33">
        <v>0</v>
      </c>
      <c r="I2361" s="81"/>
      <c r="J2361" s="200">
        <v>1056.2905499999999</v>
      </c>
    </row>
    <row r="2362" spans="1:10" s="35" customFormat="1" ht="18" customHeight="1" x14ac:dyDescent="0.25">
      <c r="A2362" s="74" t="s">
        <v>2151</v>
      </c>
      <c r="B2362" s="71" t="s">
        <v>82</v>
      </c>
      <c r="C2362" s="79">
        <f t="shared" si="134"/>
        <v>558.29153999999994</v>
      </c>
      <c r="D2362" s="79">
        <f t="shared" si="136"/>
        <v>36.11495</v>
      </c>
      <c r="E2362" s="76">
        <v>36.11495</v>
      </c>
      <c r="F2362" s="33">
        <v>0</v>
      </c>
      <c r="G2362" s="90">
        <v>0</v>
      </c>
      <c r="H2362" s="33">
        <v>0</v>
      </c>
      <c r="I2362" s="81"/>
      <c r="J2362" s="200">
        <v>594.40648999999996</v>
      </c>
    </row>
    <row r="2363" spans="1:10" s="35" customFormat="1" ht="18" customHeight="1" x14ac:dyDescent="0.25">
      <c r="A2363" s="74" t="s">
        <v>2152</v>
      </c>
      <c r="B2363" s="71" t="s">
        <v>82</v>
      </c>
      <c r="C2363" s="79">
        <f t="shared" si="134"/>
        <v>756.82584999999995</v>
      </c>
      <c r="D2363" s="79">
        <f t="shared" si="136"/>
        <v>41.965089999999996</v>
      </c>
      <c r="E2363" s="76">
        <v>41.965089999999996</v>
      </c>
      <c r="F2363" s="33">
        <v>0</v>
      </c>
      <c r="G2363" s="90">
        <v>0</v>
      </c>
      <c r="H2363" s="33">
        <v>0</v>
      </c>
      <c r="I2363" s="81"/>
      <c r="J2363" s="200">
        <v>798.79093999999998</v>
      </c>
    </row>
    <row r="2364" spans="1:10" s="35" customFormat="1" ht="18" customHeight="1" x14ac:dyDescent="0.25">
      <c r="A2364" s="74" t="s">
        <v>2153</v>
      </c>
      <c r="B2364" s="71" t="s">
        <v>82</v>
      </c>
      <c r="C2364" s="79">
        <f t="shared" si="134"/>
        <v>576.02675000000011</v>
      </c>
      <c r="D2364" s="79">
        <f t="shared" si="136"/>
        <v>43.3444</v>
      </c>
      <c r="E2364" s="76">
        <v>43.3444</v>
      </c>
      <c r="F2364" s="33">
        <v>0</v>
      </c>
      <c r="G2364" s="90">
        <v>0</v>
      </c>
      <c r="H2364" s="33">
        <v>0</v>
      </c>
      <c r="I2364" s="81"/>
      <c r="J2364" s="200">
        <v>619.37115000000006</v>
      </c>
    </row>
    <row r="2365" spans="1:10" s="35" customFormat="1" ht="18" customHeight="1" x14ac:dyDescent="0.25">
      <c r="A2365" s="74" t="s">
        <v>2154</v>
      </c>
      <c r="B2365" s="71" t="s">
        <v>82</v>
      </c>
      <c r="C2365" s="79">
        <f t="shared" si="134"/>
        <v>481.21376000000004</v>
      </c>
      <c r="D2365" s="79">
        <f t="shared" si="136"/>
        <v>31.6357</v>
      </c>
      <c r="E2365" s="76">
        <v>31.6357</v>
      </c>
      <c r="F2365" s="33">
        <v>0</v>
      </c>
      <c r="G2365" s="90">
        <v>0</v>
      </c>
      <c r="H2365" s="33">
        <v>0</v>
      </c>
      <c r="I2365" s="81"/>
      <c r="J2365" s="200">
        <v>512.84946000000002</v>
      </c>
    </row>
    <row r="2366" spans="1:10" s="35" customFormat="1" ht="18" customHeight="1" x14ac:dyDescent="0.25">
      <c r="A2366" s="74" t="s">
        <v>2155</v>
      </c>
      <c r="B2366" s="71" t="s">
        <v>82</v>
      </c>
      <c r="C2366" s="79">
        <f t="shared" si="134"/>
        <v>489.53327000000002</v>
      </c>
      <c r="D2366" s="79">
        <f t="shared" si="136"/>
        <v>26.026349999999997</v>
      </c>
      <c r="E2366" s="76">
        <v>26.026349999999997</v>
      </c>
      <c r="F2366" s="33">
        <v>0</v>
      </c>
      <c r="G2366" s="90">
        <v>0</v>
      </c>
      <c r="H2366" s="33">
        <v>0</v>
      </c>
      <c r="I2366" s="81"/>
      <c r="J2366" s="200">
        <v>515.55962</v>
      </c>
    </row>
    <row r="2367" spans="1:10" s="35" customFormat="1" ht="18" customHeight="1" x14ac:dyDescent="0.25">
      <c r="A2367" s="74" t="s">
        <v>2156</v>
      </c>
      <c r="B2367" s="71" t="s">
        <v>82</v>
      </c>
      <c r="C2367" s="79">
        <f t="shared" si="134"/>
        <v>432.48425000000003</v>
      </c>
      <c r="D2367" s="79">
        <f t="shared" si="136"/>
        <v>20.6219</v>
      </c>
      <c r="E2367" s="76">
        <v>20.6219</v>
      </c>
      <c r="F2367" s="33">
        <v>0</v>
      </c>
      <c r="G2367" s="90">
        <v>0</v>
      </c>
      <c r="H2367" s="33">
        <v>0</v>
      </c>
      <c r="I2367" s="81"/>
      <c r="J2367" s="200">
        <v>453.10615000000001</v>
      </c>
    </row>
    <row r="2368" spans="1:10" s="35" customFormat="1" ht="18" customHeight="1" x14ac:dyDescent="0.25">
      <c r="A2368" s="74" t="s">
        <v>2157</v>
      </c>
      <c r="B2368" s="71" t="s">
        <v>82</v>
      </c>
      <c r="C2368" s="79">
        <f t="shared" si="134"/>
        <v>628.82851999999991</v>
      </c>
      <c r="D2368" s="79">
        <f t="shared" si="136"/>
        <v>52.285199999999996</v>
      </c>
      <c r="E2368" s="76">
        <v>52.285199999999996</v>
      </c>
      <c r="F2368" s="33">
        <v>0</v>
      </c>
      <c r="G2368" s="90">
        <v>0</v>
      </c>
      <c r="H2368" s="33">
        <v>0</v>
      </c>
      <c r="I2368" s="81"/>
      <c r="J2368" s="200">
        <v>681.11371999999994</v>
      </c>
    </row>
    <row r="2369" spans="1:10" s="35" customFormat="1" ht="18" customHeight="1" x14ac:dyDescent="0.25">
      <c r="A2369" s="74" t="s">
        <v>2158</v>
      </c>
      <c r="B2369" s="71" t="s">
        <v>82</v>
      </c>
      <c r="C2369" s="79">
        <f t="shared" si="134"/>
        <v>1203.7068700000002</v>
      </c>
      <c r="D2369" s="79">
        <f t="shared" si="136"/>
        <v>63.01688</v>
      </c>
      <c r="E2369" s="76">
        <v>63.01688</v>
      </c>
      <c r="F2369" s="33">
        <v>0</v>
      </c>
      <c r="G2369" s="90">
        <v>0</v>
      </c>
      <c r="H2369" s="33">
        <v>0</v>
      </c>
      <c r="I2369" s="81"/>
      <c r="J2369" s="200">
        <v>1266.7237500000001</v>
      </c>
    </row>
    <row r="2370" spans="1:10" s="35" customFormat="1" ht="18" customHeight="1" x14ac:dyDescent="0.25">
      <c r="A2370" s="74" t="s">
        <v>2159</v>
      </c>
      <c r="B2370" s="71" t="s">
        <v>82</v>
      </c>
      <c r="C2370" s="79">
        <f t="shared" si="134"/>
        <v>759.37517000000003</v>
      </c>
      <c r="D2370" s="79">
        <f t="shared" si="136"/>
        <v>49.388330000000003</v>
      </c>
      <c r="E2370" s="76">
        <v>49.388330000000003</v>
      </c>
      <c r="F2370" s="33">
        <v>0</v>
      </c>
      <c r="G2370" s="90">
        <v>0</v>
      </c>
      <c r="H2370" s="33">
        <v>0</v>
      </c>
      <c r="I2370" s="81"/>
      <c r="J2370" s="200">
        <v>808.76350000000002</v>
      </c>
    </row>
    <row r="2371" spans="1:10" s="35" customFormat="1" ht="18" customHeight="1" x14ac:dyDescent="0.25">
      <c r="A2371" s="74" t="s">
        <v>2160</v>
      </c>
      <c r="B2371" s="71" t="s">
        <v>82</v>
      </c>
      <c r="C2371" s="79">
        <f t="shared" si="134"/>
        <v>488.98157999999995</v>
      </c>
      <c r="D2371" s="79">
        <f t="shared" si="136"/>
        <v>26.397220000000001</v>
      </c>
      <c r="E2371" s="76">
        <v>26.397220000000001</v>
      </c>
      <c r="F2371" s="33">
        <v>0</v>
      </c>
      <c r="G2371" s="90">
        <v>0</v>
      </c>
      <c r="H2371" s="33">
        <v>0</v>
      </c>
      <c r="I2371" s="81"/>
      <c r="J2371" s="200">
        <v>515.37879999999996</v>
      </c>
    </row>
    <row r="2372" spans="1:10" s="35" customFormat="1" ht="18" customHeight="1" x14ac:dyDescent="0.25">
      <c r="A2372" s="74" t="s">
        <v>2161</v>
      </c>
      <c r="B2372" s="71" t="s">
        <v>82</v>
      </c>
      <c r="C2372" s="79">
        <f t="shared" si="134"/>
        <v>1094.5572400000001</v>
      </c>
      <c r="D2372" s="79">
        <f t="shared" si="136"/>
        <v>71.938249999999996</v>
      </c>
      <c r="E2372" s="76">
        <v>71.938249999999996</v>
      </c>
      <c r="F2372" s="33">
        <v>0</v>
      </c>
      <c r="G2372" s="90">
        <v>0</v>
      </c>
      <c r="H2372" s="33">
        <v>0</v>
      </c>
      <c r="I2372" s="81"/>
      <c r="J2372" s="200">
        <v>1166.49549</v>
      </c>
    </row>
    <row r="2373" spans="1:10" s="35" customFormat="1" ht="18" customHeight="1" x14ac:dyDescent="0.25">
      <c r="A2373" s="74" t="s">
        <v>2162</v>
      </c>
      <c r="B2373" s="71" t="s">
        <v>82</v>
      </c>
      <c r="C2373" s="79">
        <f t="shared" si="134"/>
        <v>66.686829999999986</v>
      </c>
      <c r="D2373" s="79">
        <f t="shared" si="136"/>
        <v>2.5408499999999998</v>
      </c>
      <c r="E2373" s="76">
        <v>2.5408499999999998</v>
      </c>
      <c r="F2373" s="33">
        <v>0</v>
      </c>
      <c r="G2373" s="90">
        <v>0</v>
      </c>
      <c r="H2373" s="33">
        <v>0</v>
      </c>
      <c r="I2373" s="81"/>
      <c r="J2373" s="200">
        <v>69.227679999999992</v>
      </c>
    </row>
    <row r="2374" spans="1:10" s="35" customFormat="1" ht="18" customHeight="1" x14ac:dyDescent="0.25">
      <c r="A2374" s="74" t="s">
        <v>2163</v>
      </c>
      <c r="B2374" s="71" t="s">
        <v>82</v>
      </c>
      <c r="C2374" s="79">
        <f t="shared" si="134"/>
        <v>63.9255</v>
      </c>
      <c r="D2374" s="79">
        <f t="shared" si="136"/>
        <v>3.5606999999999998</v>
      </c>
      <c r="E2374" s="76">
        <v>3.5606999999999998</v>
      </c>
      <c r="F2374" s="33">
        <v>0</v>
      </c>
      <c r="G2374" s="90">
        <v>0</v>
      </c>
      <c r="H2374" s="33">
        <v>0</v>
      </c>
      <c r="I2374" s="81"/>
      <c r="J2374" s="200">
        <v>67.486199999999997</v>
      </c>
    </row>
    <row r="2375" spans="1:10" s="35" customFormat="1" ht="18" customHeight="1" x14ac:dyDescent="0.25">
      <c r="A2375" s="74" t="s">
        <v>2164</v>
      </c>
      <c r="B2375" s="71" t="s">
        <v>82</v>
      </c>
      <c r="C2375" s="79">
        <f t="shared" si="134"/>
        <v>54.167749999999998</v>
      </c>
      <c r="D2375" s="79">
        <f t="shared" si="136"/>
        <v>8.775030000000001</v>
      </c>
      <c r="E2375" s="76">
        <v>8.775030000000001</v>
      </c>
      <c r="F2375" s="33">
        <v>0</v>
      </c>
      <c r="G2375" s="90">
        <v>0</v>
      </c>
      <c r="H2375" s="33">
        <v>0</v>
      </c>
      <c r="I2375" s="81"/>
      <c r="J2375" s="200">
        <v>62.942779999999999</v>
      </c>
    </row>
    <row r="2376" spans="1:10" s="35" customFormat="1" ht="18" customHeight="1" x14ac:dyDescent="0.25">
      <c r="A2376" s="74" t="s">
        <v>2165</v>
      </c>
      <c r="B2376" s="71" t="s">
        <v>82</v>
      </c>
      <c r="C2376" s="79">
        <f t="shared" si="134"/>
        <v>138.83277999999999</v>
      </c>
      <c r="D2376" s="79">
        <f t="shared" si="136"/>
        <v>6.6234999999999999</v>
      </c>
      <c r="E2376" s="76">
        <v>6.6234999999999999</v>
      </c>
      <c r="F2376" s="33">
        <v>0</v>
      </c>
      <c r="G2376" s="90">
        <v>0</v>
      </c>
      <c r="H2376" s="33">
        <v>0</v>
      </c>
      <c r="I2376" s="81"/>
      <c r="J2376" s="200">
        <v>145.45627999999999</v>
      </c>
    </row>
    <row r="2377" spans="1:10" s="35" customFormat="1" ht="18" customHeight="1" x14ac:dyDescent="0.25">
      <c r="A2377" s="74" t="s">
        <v>2166</v>
      </c>
      <c r="B2377" s="71" t="s">
        <v>82</v>
      </c>
      <c r="C2377" s="79">
        <f t="shared" si="134"/>
        <v>174.68332000000007</v>
      </c>
      <c r="D2377" s="79">
        <f t="shared" si="136"/>
        <v>7.9784899999999999</v>
      </c>
      <c r="E2377" s="76">
        <v>7.9784899999999999</v>
      </c>
      <c r="F2377" s="33">
        <v>0</v>
      </c>
      <c r="G2377" s="90">
        <v>0</v>
      </c>
      <c r="H2377" s="33">
        <v>0</v>
      </c>
      <c r="I2377" s="81">
        <f>107.3+277.11+117.22+61.79+61.79+1439.65+424.18</f>
        <v>2489.04</v>
      </c>
      <c r="J2377" s="200">
        <f>182.66181-I2377</f>
        <v>-2306.3781899999999</v>
      </c>
    </row>
    <row r="2378" spans="1:10" s="35" customFormat="1" ht="18" customHeight="1" x14ac:dyDescent="0.25">
      <c r="A2378" s="74" t="s">
        <v>2167</v>
      </c>
      <c r="B2378" s="71" t="s">
        <v>82</v>
      </c>
      <c r="C2378" s="79">
        <f t="shared" si="134"/>
        <v>63.034939999999992</v>
      </c>
      <c r="D2378" s="79">
        <f t="shared" si="136"/>
        <v>3.27121</v>
      </c>
      <c r="E2378" s="76">
        <v>3.27121</v>
      </c>
      <c r="F2378" s="33">
        <v>0</v>
      </c>
      <c r="G2378" s="90">
        <v>0</v>
      </c>
      <c r="H2378" s="33">
        <v>0</v>
      </c>
      <c r="I2378" s="81"/>
      <c r="J2378" s="200">
        <v>66.306149999999988</v>
      </c>
    </row>
    <row r="2379" spans="1:10" s="35" customFormat="1" ht="18" customHeight="1" x14ac:dyDescent="0.25">
      <c r="A2379" s="74" t="s">
        <v>2168</v>
      </c>
      <c r="B2379" s="71" t="s">
        <v>82</v>
      </c>
      <c r="C2379" s="79">
        <f t="shared" si="134"/>
        <v>691.06194000000005</v>
      </c>
      <c r="D2379" s="79">
        <f t="shared" si="136"/>
        <v>40.665599999999998</v>
      </c>
      <c r="E2379" s="76">
        <v>40.665599999999998</v>
      </c>
      <c r="F2379" s="33">
        <v>0</v>
      </c>
      <c r="G2379" s="90">
        <v>0</v>
      </c>
      <c r="H2379" s="33">
        <v>0</v>
      </c>
      <c r="I2379" s="81"/>
      <c r="J2379" s="200">
        <v>731.72754000000009</v>
      </c>
    </row>
    <row r="2380" spans="1:10" s="35" customFormat="1" ht="18" customHeight="1" x14ac:dyDescent="0.25">
      <c r="A2380" s="74" t="s">
        <v>2169</v>
      </c>
      <c r="B2380" s="71" t="s">
        <v>82</v>
      </c>
      <c r="C2380" s="79">
        <f t="shared" si="134"/>
        <v>939.48477000000003</v>
      </c>
      <c r="D2380" s="79">
        <f t="shared" si="136"/>
        <v>48.557360000000003</v>
      </c>
      <c r="E2380" s="76">
        <v>48.557360000000003</v>
      </c>
      <c r="F2380" s="33">
        <v>0</v>
      </c>
      <c r="G2380" s="90">
        <v>0</v>
      </c>
      <c r="H2380" s="33">
        <v>0</v>
      </c>
      <c r="I2380" s="81"/>
      <c r="J2380" s="200">
        <v>988.04213000000004</v>
      </c>
    </row>
    <row r="2381" spans="1:10" s="35" customFormat="1" ht="18" customHeight="1" x14ac:dyDescent="0.25">
      <c r="A2381" s="74" t="s">
        <v>1898</v>
      </c>
      <c r="B2381" s="71" t="s">
        <v>82</v>
      </c>
      <c r="C2381" s="79">
        <f t="shared" si="134"/>
        <v>1215.1980300000002</v>
      </c>
      <c r="D2381" s="79">
        <f t="shared" si="136"/>
        <v>83.926820000000006</v>
      </c>
      <c r="E2381" s="76">
        <v>83.926820000000006</v>
      </c>
      <c r="F2381" s="33">
        <v>0</v>
      </c>
      <c r="G2381" s="90">
        <v>0</v>
      </c>
      <c r="H2381" s="33">
        <v>0</v>
      </c>
      <c r="I2381" s="81">
        <v>1184.8800000000001</v>
      </c>
      <c r="J2381" s="200">
        <v>114.24485</v>
      </c>
    </row>
    <row r="2382" spans="1:10" s="35" customFormat="1" ht="18" customHeight="1" x14ac:dyDescent="0.25">
      <c r="A2382" s="74" t="s">
        <v>3973</v>
      </c>
      <c r="B2382" s="71" t="s">
        <v>82</v>
      </c>
      <c r="C2382" s="79">
        <f t="shared" si="134"/>
        <v>873.31211999999994</v>
      </c>
      <c r="D2382" s="79">
        <f t="shared" si="136"/>
        <v>22.66582</v>
      </c>
      <c r="E2382" s="76">
        <v>22.66582</v>
      </c>
      <c r="F2382" s="33">
        <v>0</v>
      </c>
      <c r="G2382" s="90">
        <v>0</v>
      </c>
      <c r="H2382" s="33">
        <v>0</v>
      </c>
      <c r="I2382" s="81"/>
      <c r="J2382" s="200">
        <v>895.97793999999999</v>
      </c>
    </row>
    <row r="2383" spans="1:10" s="34" customFormat="1" ht="18" customHeight="1" x14ac:dyDescent="0.25">
      <c r="A2383" s="74" t="s">
        <v>2170</v>
      </c>
      <c r="B2383" s="71" t="s">
        <v>82</v>
      </c>
      <c r="C2383" s="79">
        <f t="shared" si="134"/>
        <v>800.52918000000011</v>
      </c>
      <c r="D2383" s="79">
        <f t="shared" si="136"/>
        <v>55.320489999999999</v>
      </c>
      <c r="E2383" s="76">
        <v>55.320489999999999</v>
      </c>
      <c r="F2383" s="33">
        <v>0</v>
      </c>
      <c r="G2383" s="90">
        <v>0</v>
      </c>
      <c r="H2383" s="33">
        <v>0</v>
      </c>
      <c r="I2383" s="81"/>
      <c r="J2383" s="200">
        <v>855.84967000000006</v>
      </c>
    </row>
    <row r="2384" spans="1:10" s="34" customFormat="1" ht="18" customHeight="1" x14ac:dyDescent="0.25">
      <c r="A2384" s="74" t="s">
        <v>2171</v>
      </c>
      <c r="B2384" s="71" t="s">
        <v>82</v>
      </c>
      <c r="C2384" s="79">
        <f t="shared" si="134"/>
        <v>685.06366000000003</v>
      </c>
      <c r="D2384" s="79">
        <f t="shared" si="136"/>
        <v>38.992470000000004</v>
      </c>
      <c r="E2384" s="76">
        <v>38.992470000000004</v>
      </c>
      <c r="F2384" s="33">
        <v>0</v>
      </c>
      <c r="G2384" s="90">
        <v>0</v>
      </c>
      <c r="H2384" s="33">
        <v>0</v>
      </c>
      <c r="I2384" s="81"/>
      <c r="J2384" s="200">
        <v>724.05613000000005</v>
      </c>
    </row>
    <row r="2385" spans="1:10" s="34" customFormat="1" ht="18" customHeight="1" x14ac:dyDescent="0.25">
      <c r="A2385" s="74" t="s">
        <v>2172</v>
      </c>
      <c r="B2385" s="71" t="s">
        <v>82</v>
      </c>
      <c r="C2385" s="79">
        <f t="shared" si="134"/>
        <v>538.03205000000003</v>
      </c>
      <c r="D2385" s="79">
        <f t="shared" si="136"/>
        <v>36.580750000000002</v>
      </c>
      <c r="E2385" s="76">
        <v>36.580750000000002</v>
      </c>
      <c r="F2385" s="33">
        <v>0</v>
      </c>
      <c r="G2385" s="90">
        <v>0</v>
      </c>
      <c r="H2385" s="33">
        <v>0</v>
      </c>
      <c r="I2385" s="81"/>
      <c r="J2385" s="200">
        <v>574.61279999999999</v>
      </c>
    </row>
    <row r="2386" spans="1:10" s="34" customFormat="1" ht="18" customHeight="1" x14ac:dyDescent="0.25">
      <c r="A2386" s="74" t="s">
        <v>2173</v>
      </c>
      <c r="B2386" s="71" t="s">
        <v>82</v>
      </c>
      <c r="C2386" s="79">
        <f t="shared" si="134"/>
        <v>665.42854999999997</v>
      </c>
      <c r="D2386" s="79">
        <f t="shared" si="136"/>
        <v>34.809690000000003</v>
      </c>
      <c r="E2386" s="76">
        <v>34.809690000000003</v>
      </c>
      <c r="F2386" s="33">
        <v>0</v>
      </c>
      <c r="G2386" s="90">
        <v>0</v>
      </c>
      <c r="H2386" s="33">
        <v>0</v>
      </c>
      <c r="I2386" s="81"/>
      <c r="J2386" s="200">
        <v>700.23824000000002</v>
      </c>
    </row>
    <row r="2387" spans="1:10" s="34" customFormat="1" ht="18" customHeight="1" x14ac:dyDescent="0.25">
      <c r="A2387" s="74" t="s">
        <v>2174</v>
      </c>
      <c r="B2387" s="71" t="s">
        <v>82</v>
      </c>
      <c r="C2387" s="79">
        <f t="shared" si="134"/>
        <v>678.41686000000004</v>
      </c>
      <c r="D2387" s="79">
        <f t="shared" si="136"/>
        <v>36.207410000000003</v>
      </c>
      <c r="E2387" s="76">
        <v>36.207410000000003</v>
      </c>
      <c r="F2387" s="33">
        <v>0</v>
      </c>
      <c r="G2387" s="90">
        <v>0</v>
      </c>
      <c r="H2387" s="33">
        <v>0</v>
      </c>
      <c r="I2387" s="81"/>
      <c r="J2387" s="200">
        <v>714.62427000000002</v>
      </c>
    </row>
    <row r="2388" spans="1:10" s="34" customFormat="1" ht="18" customHeight="1" x14ac:dyDescent="0.25">
      <c r="A2388" s="74" t="s">
        <v>2175</v>
      </c>
      <c r="B2388" s="71" t="s">
        <v>82</v>
      </c>
      <c r="C2388" s="79">
        <f t="shared" si="134"/>
        <v>668.72329000000002</v>
      </c>
      <c r="D2388" s="79">
        <f t="shared" si="136"/>
        <v>37.163139999999999</v>
      </c>
      <c r="E2388" s="76">
        <v>37.163139999999999</v>
      </c>
      <c r="F2388" s="33">
        <v>0</v>
      </c>
      <c r="G2388" s="90">
        <v>0</v>
      </c>
      <c r="H2388" s="33">
        <v>0</v>
      </c>
      <c r="I2388" s="81"/>
      <c r="J2388" s="200">
        <v>705.88643000000002</v>
      </c>
    </row>
    <row r="2389" spans="1:10" s="34" customFormat="1" ht="18" customHeight="1" x14ac:dyDescent="0.25">
      <c r="A2389" s="74" t="s">
        <v>2176</v>
      </c>
      <c r="B2389" s="71" t="s">
        <v>82</v>
      </c>
      <c r="C2389" s="79">
        <f t="shared" si="134"/>
        <v>2864.7893100000001</v>
      </c>
      <c r="D2389" s="79">
        <f t="shared" si="136"/>
        <v>200.05350000000001</v>
      </c>
      <c r="E2389" s="76">
        <v>200.05350000000001</v>
      </c>
      <c r="F2389" s="33">
        <v>0</v>
      </c>
      <c r="G2389" s="90">
        <v>0</v>
      </c>
      <c r="H2389" s="33">
        <v>0</v>
      </c>
      <c r="I2389" s="81"/>
      <c r="J2389" s="200">
        <v>3064.8428100000001</v>
      </c>
    </row>
    <row r="2390" spans="1:10" s="34" customFormat="1" ht="18" customHeight="1" x14ac:dyDescent="0.25">
      <c r="A2390" s="74" t="s">
        <v>2177</v>
      </c>
      <c r="B2390" s="71" t="s">
        <v>82</v>
      </c>
      <c r="C2390" s="79">
        <f t="shared" si="134"/>
        <v>1848.6050599999999</v>
      </c>
      <c r="D2390" s="79">
        <f t="shared" ref="D2390:D2421" si="137">E2390</f>
        <v>101.13658</v>
      </c>
      <c r="E2390" s="76">
        <v>101.13658</v>
      </c>
      <c r="F2390" s="33">
        <v>0</v>
      </c>
      <c r="G2390" s="90">
        <v>0</v>
      </c>
      <c r="H2390" s="33">
        <v>0</v>
      </c>
      <c r="I2390" s="81"/>
      <c r="J2390" s="200">
        <v>1949.74164</v>
      </c>
    </row>
    <row r="2391" spans="1:10" s="34" customFormat="1" ht="18" customHeight="1" x14ac:dyDescent="0.25">
      <c r="A2391" s="74" t="s">
        <v>2178</v>
      </c>
      <c r="B2391" s="71" t="s">
        <v>82</v>
      </c>
      <c r="C2391" s="79">
        <f t="shared" si="134"/>
        <v>868.17452000000003</v>
      </c>
      <c r="D2391" s="79">
        <f t="shared" si="137"/>
        <v>56.34639</v>
      </c>
      <c r="E2391" s="76">
        <v>56.34639</v>
      </c>
      <c r="F2391" s="33">
        <v>0</v>
      </c>
      <c r="G2391" s="90">
        <v>0</v>
      </c>
      <c r="H2391" s="33">
        <v>0</v>
      </c>
      <c r="I2391" s="81"/>
      <c r="J2391" s="200">
        <v>924.52091000000007</v>
      </c>
    </row>
    <row r="2392" spans="1:10" s="34" customFormat="1" ht="18" customHeight="1" x14ac:dyDescent="0.25">
      <c r="A2392" s="74" t="s">
        <v>2179</v>
      </c>
      <c r="B2392" s="71" t="s">
        <v>82</v>
      </c>
      <c r="C2392" s="79">
        <f t="shared" si="134"/>
        <v>801.23250000000007</v>
      </c>
      <c r="D2392" s="79">
        <f t="shared" si="137"/>
        <v>42.061300000000003</v>
      </c>
      <c r="E2392" s="76">
        <v>42.061300000000003</v>
      </c>
      <c r="F2392" s="33">
        <v>0</v>
      </c>
      <c r="G2392" s="90">
        <v>0</v>
      </c>
      <c r="H2392" s="33">
        <v>0</v>
      </c>
      <c r="I2392" s="81"/>
      <c r="J2392" s="200">
        <v>843.29380000000003</v>
      </c>
    </row>
    <row r="2393" spans="1:10" s="34" customFormat="1" ht="18" customHeight="1" x14ac:dyDescent="0.25">
      <c r="A2393" s="74" t="s">
        <v>2180</v>
      </c>
      <c r="B2393" s="71" t="s">
        <v>82</v>
      </c>
      <c r="C2393" s="79">
        <f t="shared" si="134"/>
        <v>877.01121000000001</v>
      </c>
      <c r="D2393" s="79">
        <f t="shared" si="137"/>
        <v>44.076949999999997</v>
      </c>
      <c r="E2393" s="76">
        <v>44.076949999999997</v>
      </c>
      <c r="F2393" s="33">
        <v>0</v>
      </c>
      <c r="G2393" s="90">
        <v>0</v>
      </c>
      <c r="H2393" s="33">
        <v>0</v>
      </c>
      <c r="I2393" s="81"/>
      <c r="J2393" s="200">
        <v>921.08816000000002</v>
      </c>
    </row>
    <row r="2394" spans="1:10" s="34" customFormat="1" ht="18" customHeight="1" x14ac:dyDescent="0.25">
      <c r="A2394" s="74" t="s">
        <v>2181</v>
      </c>
      <c r="B2394" s="71" t="s">
        <v>82</v>
      </c>
      <c r="C2394" s="79">
        <f t="shared" si="134"/>
        <v>529.79645000000005</v>
      </c>
      <c r="D2394" s="79">
        <f t="shared" si="137"/>
        <v>56.465089999999996</v>
      </c>
      <c r="E2394" s="76">
        <v>56.465089999999996</v>
      </c>
      <c r="F2394" s="33">
        <v>0</v>
      </c>
      <c r="G2394" s="90">
        <v>0</v>
      </c>
      <c r="H2394" s="33">
        <v>0</v>
      </c>
      <c r="I2394" s="81"/>
      <c r="J2394" s="200">
        <v>586.26154000000008</v>
      </c>
    </row>
    <row r="2395" spans="1:10" s="34" customFormat="1" ht="18" customHeight="1" x14ac:dyDescent="0.25">
      <c r="A2395" s="74" t="s">
        <v>2182</v>
      </c>
      <c r="B2395" s="71" t="s">
        <v>82</v>
      </c>
      <c r="C2395" s="79">
        <f t="shared" si="134"/>
        <v>650.78575000000001</v>
      </c>
      <c r="D2395" s="79">
        <f t="shared" si="137"/>
        <v>36.593059999999994</v>
      </c>
      <c r="E2395" s="76">
        <v>36.593059999999994</v>
      </c>
      <c r="F2395" s="33">
        <v>0</v>
      </c>
      <c r="G2395" s="90">
        <v>0</v>
      </c>
      <c r="H2395" s="33">
        <v>0</v>
      </c>
      <c r="I2395" s="81"/>
      <c r="J2395" s="200">
        <v>687.37881000000004</v>
      </c>
    </row>
    <row r="2396" spans="1:10" s="35" customFormat="1" ht="18" customHeight="1" x14ac:dyDescent="0.25">
      <c r="A2396" s="74" t="s">
        <v>2183</v>
      </c>
      <c r="B2396" s="71" t="s">
        <v>82</v>
      </c>
      <c r="C2396" s="79">
        <f t="shared" si="134"/>
        <v>747.19164000000012</v>
      </c>
      <c r="D2396" s="79">
        <f t="shared" si="137"/>
        <v>36.269289999999998</v>
      </c>
      <c r="E2396" s="76">
        <v>36.269289999999998</v>
      </c>
      <c r="F2396" s="33">
        <v>0</v>
      </c>
      <c r="G2396" s="90">
        <v>0</v>
      </c>
      <c r="H2396" s="33">
        <v>0</v>
      </c>
      <c r="I2396" s="81"/>
      <c r="J2396" s="200">
        <v>783.46093000000008</v>
      </c>
    </row>
    <row r="2397" spans="1:10" s="34" customFormat="1" ht="18" customHeight="1" x14ac:dyDescent="0.25">
      <c r="A2397" s="74" t="s">
        <v>2184</v>
      </c>
      <c r="B2397" s="71" t="s">
        <v>82</v>
      </c>
      <c r="C2397" s="79">
        <f t="shared" si="134"/>
        <v>536.26069000000007</v>
      </c>
      <c r="D2397" s="79">
        <f t="shared" si="137"/>
        <v>25.370090000000001</v>
      </c>
      <c r="E2397" s="76">
        <v>25.370090000000001</v>
      </c>
      <c r="F2397" s="33">
        <v>0</v>
      </c>
      <c r="G2397" s="90">
        <v>0</v>
      </c>
      <c r="H2397" s="33">
        <v>0</v>
      </c>
      <c r="I2397" s="81"/>
      <c r="J2397" s="200">
        <v>561.63078000000007</v>
      </c>
    </row>
    <row r="2398" spans="1:10" s="34" customFormat="1" ht="18" customHeight="1" x14ac:dyDescent="0.25">
      <c r="A2398" s="74" t="s">
        <v>2185</v>
      </c>
      <c r="B2398" s="71" t="s">
        <v>82</v>
      </c>
      <c r="C2398" s="79">
        <f t="shared" si="134"/>
        <v>131.39764</v>
      </c>
      <c r="D2398" s="79">
        <f t="shared" si="137"/>
        <v>4.1054899999999996</v>
      </c>
      <c r="E2398" s="76">
        <v>4.1054899999999996</v>
      </c>
      <c r="F2398" s="33">
        <v>0</v>
      </c>
      <c r="G2398" s="90">
        <v>0</v>
      </c>
      <c r="H2398" s="33">
        <v>0</v>
      </c>
      <c r="I2398" s="81"/>
      <c r="J2398" s="200">
        <v>135.50313</v>
      </c>
    </row>
    <row r="2399" spans="1:10" s="35" customFormat="1" ht="18" customHeight="1" x14ac:dyDescent="0.25">
      <c r="A2399" s="74" t="s">
        <v>2186</v>
      </c>
      <c r="B2399" s="71" t="s">
        <v>82</v>
      </c>
      <c r="C2399" s="79">
        <f t="shared" si="134"/>
        <v>511.02508999999998</v>
      </c>
      <c r="D2399" s="79">
        <f t="shared" si="137"/>
        <v>33.906790000000001</v>
      </c>
      <c r="E2399" s="76">
        <v>33.906790000000001</v>
      </c>
      <c r="F2399" s="33">
        <v>0</v>
      </c>
      <c r="G2399" s="90">
        <v>0</v>
      </c>
      <c r="H2399" s="33">
        <v>0</v>
      </c>
      <c r="I2399" s="81"/>
      <c r="J2399" s="200">
        <v>544.93187999999998</v>
      </c>
    </row>
    <row r="2400" spans="1:10" s="34" customFormat="1" ht="18" customHeight="1" x14ac:dyDescent="0.25">
      <c r="A2400" s="74" t="s">
        <v>2187</v>
      </c>
      <c r="B2400" s="71" t="s">
        <v>82</v>
      </c>
      <c r="C2400" s="79">
        <f t="shared" si="134"/>
        <v>749.96692999999993</v>
      </c>
      <c r="D2400" s="79">
        <f t="shared" si="137"/>
        <v>42.569660000000006</v>
      </c>
      <c r="E2400" s="76">
        <v>42.569660000000006</v>
      </c>
      <c r="F2400" s="33">
        <v>0</v>
      </c>
      <c r="G2400" s="90">
        <v>0</v>
      </c>
      <c r="H2400" s="33">
        <v>0</v>
      </c>
      <c r="I2400" s="81"/>
      <c r="J2400" s="200">
        <v>792.53658999999993</v>
      </c>
    </row>
    <row r="2401" spans="1:82" s="34" customFormat="1" ht="18" customHeight="1" x14ac:dyDescent="0.25">
      <c r="A2401" s="74" t="s">
        <v>2188</v>
      </c>
      <c r="B2401" s="71" t="s">
        <v>82</v>
      </c>
      <c r="C2401" s="79">
        <f t="shared" si="134"/>
        <v>106.14606000000001</v>
      </c>
      <c r="D2401" s="79">
        <f t="shared" si="137"/>
        <v>6.1944300000000005</v>
      </c>
      <c r="E2401" s="76">
        <v>6.1944300000000005</v>
      </c>
      <c r="F2401" s="33">
        <v>0</v>
      </c>
      <c r="G2401" s="90">
        <v>0</v>
      </c>
      <c r="H2401" s="33">
        <v>0</v>
      </c>
      <c r="I2401" s="81"/>
      <c r="J2401" s="200">
        <v>112.34049</v>
      </c>
    </row>
    <row r="2402" spans="1:82" s="34" customFormat="1" ht="18" customHeight="1" x14ac:dyDescent="0.25">
      <c r="A2402" s="74" t="s">
        <v>2189</v>
      </c>
      <c r="B2402" s="71" t="s">
        <v>82</v>
      </c>
      <c r="C2402" s="79">
        <f t="shared" si="134"/>
        <v>200.86523000000003</v>
      </c>
      <c r="D2402" s="79">
        <f t="shared" si="137"/>
        <v>8.9157099999999989</v>
      </c>
      <c r="E2402" s="76">
        <v>8.9157099999999989</v>
      </c>
      <c r="F2402" s="33">
        <v>0</v>
      </c>
      <c r="G2402" s="90">
        <v>0</v>
      </c>
      <c r="H2402" s="33">
        <v>0</v>
      </c>
      <c r="I2402" s="81"/>
      <c r="J2402" s="200">
        <v>209.78094000000002</v>
      </c>
    </row>
    <row r="2403" spans="1:82" s="34" customFormat="1" ht="18" customHeight="1" x14ac:dyDescent="0.25">
      <c r="A2403" s="74" t="s">
        <v>2190</v>
      </c>
      <c r="B2403" s="71" t="s">
        <v>82</v>
      </c>
      <c r="C2403" s="79">
        <f t="shared" si="134"/>
        <v>230.98408000000001</v>
      </c>
      <c r="D2403" s="79">
        <f t="shared" si="137"/>
        <v>15.80622</v>
      </c>
      <c r="E2403" s="76">
        <v>15.80622</v>
      </c>
      <c r="F2403" s="33">
        <v>0</v>
      </c>
      <c r="G2403" s="90">
        <v>0</v>
      </c>
      <c r="H2403" s="33">
        <v>0</v>
      </c>
      <c r="I2403" s="81"/>
      <c r="J2403" s="200">
        <v>246.7903</v>
      </c>
    </row>
    <row r="2404" spans="1:82" s="35" customFormat="1" ht="18" customHeight="1" x14ac:dyDescent="0.25">
      <c r="A2404" s="74" t="s">
        <v>2191</v>
      </c>
      <c r="B2404" s="71" t="s">
        <v>82</v>
      </c>
      <c r="C2404" s="79">
        <f t="shared" ref="C2404:C2465" si="138">J2404+I2404-E2404</f>
        <v>137.81308000000001</v>
      </c>
      <c r="D2404" s="79">
        <f t="shared" si="137"/>
        <v>4.7111999999999998</v>
      </c>
      <c r="E2404" s="76">
        <v>4.7111999999999998</v>
      </c>
      <c r="F2404" s="33">
        <v>0</v>
      </c>
      <c r="G2404" s="90">
        <v>0</v>
      </c>
      <c r="H2404" s="33">
        <v>0</v>
      </c>
      <c r="I2404" s="81"/>
      <c r="J2404" s="200">
        <v>142.52428</v>
      </c>
    </row>
    <row r="2405" spans="1:82" s="34" customFormat="1" ht="18" customHeight="1" x14ac:dyDescent="0.25">
      <c r="A2405" s="74" t="s">
        <v>2192</v>
      </c>
      <c r="B2405" s="71" t="s">
        <v>82</v>
      </c>
      <c r="C2405" s="79">
        <f t="shared" si="138"/>
        <v>78.281790000000058</v>
      </c>
      <c r="D2405" s="79">
        <f t="shared" si="137"/>
        <v>7.9690000000000003</v>
      </c>
      <c r="E2405" s="76">
        <v>7.9690000000000003</v>
      </c>
      <c r="F2405" s="33">
        <v>0</v>
      </c>
      <c r="G2405" s="90">
        <v>0</v>
      </c>
      <c r="H2405" s="33">
        <v>0</v>
      </c>
      <c r="I2405" s="81">
        <v>634.26</v>
      </c>
      <c r="J2405" s="200">
        <f>86.25079-I2405</f>
        <v>-548.00920999999994</v>
      </c>
    </row>
    <row r="2406" spans="1:82" s="34" customFormat="1" ht="18" customHeight="1" x14ac:dyDescent="0.25">
      <c r="A2406" s="74" t="s">
        <v>2193</v>
      </c>
      <c r="B2406" s="71" t="s">
        <v>82</v>
      </c>
      <c r="C2406" s="79">
        <f t="shared" si="138"/>
        <v>600.28597000000002</v>
      </c>
      <c r="D2406" s="79">
        <f t="shared" si="137"/>
        <v>34.964949999999995</v>
      </c>
      <c r="E2406" s="76">
        <v>34.964949999999995</v>
      </c>
      <c r="F2406" s="33">
        <v>0</v>
      </c>
      <c r="G2406" s="90">
        <v>0</v>
      </c>
      <c r="H2406" s="33">
        <v>0</v>
      </c>
      <c r="I2406" s="81"/>
      <c r="J2406" s="200">
        <v>635.25092000000006</v>
      </c>
    </row>
    <row r="2407" spans="1:82" s="34" customFormat="1" ht="18" customHeight="1" x14ac:dyDescent="0.25">
      <c r="A2407" s="74" t="s">
        <v>2194</v>
      </c>
      <c r="B2407" s="71" t="s">
        <v>82</v>
      </c>
      <c r="C2407" s="79">
        <f t="shared" si="138"/>
        <v>629.05671999999993</v>
      </c>
      <c r="D2407" s="79">
        <f t="shared" si="137"/>
        <v>44.057850000000002</v>
      </c>
      <c r="E2407" s="76">
        <v>44.057850000000002</v>
      </c>
      <c r="F2407" s="33">
        <v>0</v>
      </c>
      <c r="G2407" s="90">
        <v>0</v>
      </c>
      <c r="H2407" s="33">
        <v>0</v>
      </c>
      <c r="I2407" s="81"/>
      <c r="J2407" s="200">
        <v>673.11456999999996</v>
      </c>
    </row>
    <row r="2408" spans="1:82" s="23" customFormat="1" ht="18" customHeight="1" x14ac:dyDescent="0.25">
      <c r="A2408" s="74" t="s">
        <v>2195</v>
      </c>
      <c r="B2408" s="71" t="s">
        <v>82</v>
      </c>
      <c r="C2408" s="79">
        <f t="shared" si="138"/>
        <v>656.37833999999998</v>
      </c>
      <c r="D2408" s="79">
        <f t="shared" si="137"/>
        <v>31.498849999999997</v>
      </c>
      <c r="E2408" s="76">
        <v>31.498849999999997</v>
      </c>
      <c r="F2408" s="33">
        <v>0</v>
      </c>
      <c r="G2408" s="90">
        <v>0</v>
      </c>
      <c r="H2408" s="33">
        <v>0</v>
      </c>
      <c r="I2408" s="81"/>
      <c r="J2408" s="200">
        <v>687.87718999999993</v>
      </c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  <c r="AK2408" s="34"/>
      <c r="AL2408" s="34"/>
      <c r="AM2408" s="34"/>
      <c r="AN2408" s="34"/>
      <c r="AO2408" s="34"/>
      <c r="AP2408" s="34"/>
      <c r="AQ2408" s="34"/>
      <c r="AR2408" s="34"/>
      <c r="AS2408" s="34"/>
      <c r="AT2408" s="34"/>
      <c r="AU2408" s="34"/>
      <c r="AV2408" s="34"/>
      <c r="AW2408" s="34"/>
      <c r="AX2408" s="34"/>
      <c r="AY2408" s="34"/>
      <c r="AZ2408" s="34"/>
      <c r="BA2408" s="34"/>
      <c r="BB2408" s="34"/>
      <c r="BC2408" s="34"/>
      <c r="BD2408" s="34"/>
      <c r="BE2408" s="34"/>
      <c r="BF2408" s="34"/>
      <c r="BG2408" s="34"/>
      <c r="BH2408" s="34"/>
      <c r="BI2408" s="34"/>
      <c r="BJ2408" s="34"/>
      <c r="BK2408" s="34"/>
      <c r="BL2408" s="34"/>
      <c r="BM2408" s="34"/>
      <c r="BN2408" s="34"/>
      <c r="BO2408" s="34"/>
      <c r="BP2408" s="34"/>
      <c r="BQ2408" s="34"/>
      <c r="BR2408" s="34"/>
      <c r="BS2408" s="34"/>
      <c r="BT2408" s="34"/>
      <c r="BU2408" s="34"/>
      <c r="BV2408" s="34"/>
      <c r="BW2408" s="34"/>
      <c r="BX2408" s="34"/>
      <c r="BY2408" s="34"/>
      <c r="BZ2408" s="34"/>
      <c r="CA2408" s="34"/>
      <c r="CB2408" s="34"/>
      <c r="CC2408" s="34"/>
      <c r="CD2408" s="34"/>
    </row>
    <row r="2409" spans="1:82" s="34" customFormat="1" ht="18" customHeight="1" x14ac:dyDescent="0.25">
      <c r="A2409" s="74" t="s">
        <v>2196</v>
      </c>
      <c r="B2409" s="71" t="s">
        <v>82</v>
      </c>
      <c r="C2409" s="79">
        <f t="shared" si="138"/>
        <v>547.20455000000004</v>
      </c>
      <c r="D2409" s="79">
        <f t="shared" si="137"/>
        <v>36.628239999999998</v>
      </c>
      <c r="E2409" s="76">
        <v>36.628239999999998</v>
      </c>
      <c r="F2409" s="33">
        <v>0</v>
      </c>
      <c r="G2409" s="90">
        <v>0</v>
      </c>
      <c r="H2409" s="33">
        <v>0</v>
      </c>
      <c r="I2409" s="81"/>
      <c r="J2409" s="200">
        <v>583.83279000000005</v>
      </c>
    </row>
    <row r="2410" spans="1:82" s="34" customFormat="1" ht="18" customHeight="1" x14ac:dyDescent="0.25">
      <c r="A2410" s="74" t="s">
        <v>2197</v>
      </c>
      <c r="B2410" s="71" t="s">
        <v>82</v>
      </c>
      <c r="C2410" s="79">
        <f t="shared" si="138"/>
        <v>991.82503000000008</v>
      </c>
      <c r="D2410" s="79">
        <f t="shared" si="137"/>
        <v>54.678100000000001</v>
      </c>
      <c r="E2410" s="76">
        <v>54.678100000000001</v>
      </c>
      <c r="F2410" s="33">
        <v>0</v>
      </c>
      <c r="G2410" s="90">
        <v>0</v>
      </c>
      <c r="H2410" s="33">
        <v>0</v>
      </c>
      <c r="I2410" s="81"/>
      <c r="J2410" s="200">
        <v>1046.5031300000001</v>
      </c>
    </row>
    <row r="2411" spans="1:82" s="34" customFormat="1" ht="18" customHeight="1" x14ac:dyDescent="0.25">
      <c r="A2411" s="74" t="s">
        <v>3974</v>
      </c>
      <c r="B2411" s="71" t="s">
        <v>82</v>
      </c>
      <c r="C2411" s="79">
        <f t="shared" si="138"/>
        <v>1156.0592900000001</v>
      </c>
      <c r="D2411" s="79">
        <f t="shared" si="137"/>
        <v>71.325410000000005</v>
      </c>
      <c r="E2411" s="76">
        <v>71.325410000000005</v>
      </c>
      <c r="F2411" s="33">
        <v>0</v>
      </c>
      <c r="G2411" s="90">
        <v>0</v>
      </c>
      <c r="H2411" s="33">
        <v>0</v>
      </c>
      <c r="I2411" s="81"/>
      <c r="J2411" s="200">
        <v>1227.3847000000001</v>
      </c>
    </row>
    <row r="2412" spans="1:82" s="34" customFormat="1" ht="18" customHeight="1" x14ac:dyDescent="0.25">
      <c r="A2412" s="74" t="s">
        <v>2198</v>
      </c>
      <c r="B2412" s="71" t="s">
        <v>82</v>
      </c>
      <c r="C2412" s="79">
        <f t="shared" si="138"/>
        <v>785.40692999999987</v>
      </c>
      <c r="D2412" s="79">
        <f t="shared" si="137"/>
        <v>38.452160000000006</v>
      </c>
      <c r="E2412" s="76">
        <v>38.452160000000006</v>
      </c>
      <c r="F2412" s="33">
        <v>0</v>
      </c>
      <c r="G2412" s="90">
        <v>0</v>
      </c>
      <c r="H2412" s="33">
        <v>0</v>
      </c>
      <c r="I2412" s="81"/>
      <c r="J2412" s="200">
        <v>823.85908999999992</v>
      </c>
    </row>
    <row r="2413" spans="1:82" s="35" customFormat="1" ht="18" customHeight="1" x14ac:dyDescent="0.25">
      <c r="A2413" s="74" t="s">
        <v>2199</v>
      </c>
      <c r="B2413" s="71" t="s">
        <v>82</v>
      </c>
      <c r="C2413" s="79">
        <f t="shared" si="138"/>
        <v>1853.4106999999999</v>
      </c>
      <c r="D2413" s="79">
        <f t="shared" si="137"/>
        <v>116.82002</v>
      </c>
      <c r="E2413" s="76">
        <v>116.82002</v>
      </c>
      <c r="F2413" s="33">
        <v>0</v>
      </c>
      <c r="G2413" s="90">
        <v>0</v>
      </c>
      <c r="H2413" s="33">
        <v>0</v>
      </c>
      <c r="I2413" s="81"/>
      <c r="J2413" s="200">
        <v>1970.23072</v>
      </c>
    </row>
    <row r="2414" spans="1:82" s="35" customFormat="1" ht="18" customHeight="1" x14ac:dyDescent="0.25">
      <c r="A2414" s="74" t="s">
        <v>1580</v>
      </c>
      <c r="B2414" s="71" t="s">
        <v>82</v>
      </c>
      <c r="C2414" s="79">
        <f t="shared" si="138"/>
        <v>419.59809999999999</v>
      </c>
      <c r="D2414" s="79">
        <f t="shared" si="137"/>
        <v>28.69848</v>
      </c>
      <c r="E2414" s="76">
        <v>28.69848</v>
      </c>
      <c r="F2414" s="33">
        <v>0</v>
      </c>
      <c r="G2414" s="90">
        <v>0</v>
      </c>
      <c r="H2414" s="33">
        <v>0</v>
      </c>
      <c r="I2414" s="81"/>
      <c r="J2414" s="200">
        <v>448.29658000000001</v>
      </c>
    </row>
    <row r="2415" spans="1:82" s="35" customFormat="1" ht="18" customHeight="1" x14ac:dyDescent="0.25">
      <c r="A2415" s="74" t="s">
        <v>2200</v>
      </c>
      <c r="B2415" s="71" t="s">
        <v>82</v>
      </c>
      <c r="C2415" s="79">
        <f t="shared" si="138"/>
        <v>402.99607000000003</v>
      </c>
      <c r="D2415" s="79">
        <f t="shared" si="137"/>
        <v>21.344080000000002</v>
      </c>
      <c r="E2415" s="76">
        <v>21.344080000000002</v>
      </c>
      <c r="F2415" s="33">
        <v>0</v>
      </c>
      <c r="G2415" s="90">
        <v>0</v>
      </c>
      <c r="H2415" s="33">
        <v>0</v>
      </c>
      <c r="I2415" s="81"/>
      <c r="J2415" s="200">
        <v>424.34015000000005</v>
      </c>
    </row>
    <row r="2416" spans="1:82" s="35" customFormat="1" ht="18" customHeight="1" x14ac:dyDescent="0.25">
      <c r="A2416" s="74" t="s">
        <v>2201</v>
      </c>
      <c r="B2416" s="71" t="s">
        <v>82</v>
      </c>
      <c r="C2416" s="79">
        <f t="shared" si="138"/>
        <v>512.18876999999998</v>
      </c>
      <c r="D2416" s="79">
        <f t="shared" si="137"/>
        <v>26.90635</v>
      </c>
      <c r="E2416" s="76">
        <v>26.90635</v>
      </c>
      <c r="F2416" s="33">
        <v>0</v>
      </c>
      <c r="G2416" s="90">
        <v>0</v>
      </c>
      <c r="H2416" s="33">
        <v>0</v>
      </c>
      <c r="I2416" s="81"/>
      <c r="J2416" s="200">
        <v>539.09511999999995</v>
      </c>
    </row>
    <row r="2417" spans="1:10" s="35" customFormat="1" ht="18" customHeight="1" x14ac:dyDescent="0.25">
      <c r="A2417" s="74" t="s">
        <v>2202</v>
      </c>
      <c r="B2417" s="71" t="s">
        <v>82</v>
      </c>
      <c r="C2417" s="79">
        <f t="shared" si="138"/>
        <v>836.28626999999994</v>
      </c>
      <c r="D2417" s="79">
        <f t="shared" si="137"/>
        <v>72.306629999999998</v>
      </c>
      <c r="E2417" s="76">
        <v>72.306629999999998</v>
      </c>
      <c r="F2417" s="33">
        <v>0</v>
      </c>
      <c r="G2417" s="90">
        <v>0</v>
      </c>
      <c r="H2417" s="33">
        <v>0</v>
      </c>
      <c r="I2417" s="81"/>
      <c r="J2417" s="200">
        <v>908.59289999999999</v>
      </c>
    </row>
    <row r="2418" spans="1:10" s="35" customFormat="1" ht="18" customHeight="1" x14ac:dyDescent="0.25">
      <c r="A2418" s="74" t="s">
        <v>2203</v>
      </c>
      <c r="B2418" s="71" t="s">
        <v>82</v>
      </c>
      <c r="C2418" s="79">
        <f t="shared" si="138"/>
        <v>523.19189999999992</v>
      </c>
      <c r="D2418" s="79">
        <f t="shared" si="137"/>
        <v>30.19622</v>
      </c>
      <c r="E2418" s="76">
        <v>30.19622</v>
      </c>
      <c r="F2418" s="33">
        <v>0</v>
      </c>
      <c r="G2418" s="90">
        <v>0</v>
      </c>
      <c r="H2418" s="33">
        <v>0</v>
      </c>
      <c r="I2418" s="81"/>
      <c r="J2418" s="200">
        <v>553.38811999999996</v>
      </c>
    </row>
    <row r="2419" spans="1:10" s="35" customFormat="1" ht="18" customHeight="1" x14ac:dyDescent="0.25">
      <c r="A2419" s="74" t="s">
        <v>2204</v>
      </c>
      <c r="B2419" s="71" t="s">
        <v>82</v>
      </c>
      <c r="C2419" s="79">
        <f t="shared" si="138"/>
        <v>375.76890000000003</v>
      </c>
      <c r="D2419" s="79">
        <f t="shared" si="137"/>
        <v>20.062580000000001</v>
      </c>
      <c r="E2419" s="76">
        <v>20.062580000000001</v>
      </c>
      <c r="F2419" s="33">
        <v>0</v>
      </c>
      <c r="G2419" s="90">
        <v>0</v>
      </c>
      <c r="H2419" s="33">
        <v>0</v>
      </c>
      <c r="I2419" s="81">
        <f>337.67+337.67+672.19</f>
        <v>1347.5300000000002</v>
      </c>
      <c r="J2419" s="200">
        <f>395.83148-I2419</f>
        <v>-951.69852000000014</v>
      </c>
    </row>
    <row r="2420" spans="1:10" s="35" customFormat="1" ht="18" customHeight="1" x14ac:dyDescent="0.25">
      <c r="A2420" s="74" t="s">
        <v>2205</v>
      </c>
      <c r="B2420" s="71" t="s">
        <v>82</v>
      </c>
      <c r="C2420" s="79">
        <f t="shared" si="138"/>
        <v>312.96342000000004</v>
      </c>
      <c r="D2420" s="79">
        <f t="shared" si="137"/>
        <v>18.49915</v>
      </c>
      <c r="E2420" s="76">
        <v>18.49915</v>
      </c>
      <c r="F2420" s="33">
        <v>0</v>
      </c>
      <c r="G2420" s="90">
        <v>0</v>
      </c>
      <c r="H2420" s="33">
        <v>0</v>
      </c>
      <c r="I2420" s="81"/>
      <c r="J2420" s="200">
        <v>331.46257000000003</v>
      </c>
    </row>
    <row r="2421" spans="1:10" s="35" customFormat="1" ht="18" customHeight="1" x14ac:dyDescent="0.25">
      <c r="A2421" s="74" t="s">
        <v>2206</v>
      </c>
      <c r="B2421" s="71" t="s">
        <v>82</v>
      </c>
      <c r="C2421" s="79">
        <f t="shared" si="138"/>
        <v>483.35089999999997</v>
      </c>
      <c r="D2421" s="79">
        <f t="shared" si="137"/>
        <v>28.0288</v>
      </c>
      <c r="E2421" s="76">
        <v>28.0288</v>
      </c>
      <c r="F2421" s="33">
        <v>0</v>
      </c>
      <c r="G2421" s="90">
        <v>0</v>
      </c>
      <c r="H2421" s="33">
        <v>0</v>
      </c>
      <c r="I2421" s="81">
        <v>1698.8</v>
      </c>
      <c r="J2421" s="200">
        <f>511.3797-I2421</f>
        <v>-1187.4203</v>
      </c>
    </row>
    <row r="2422" spans="1:10" s="35" customFormat="1" ht="18" customHeight="1" x14ac:dyDescent="0.25">
      <c r="A2422" s="74" t="s">
        <v>2207</v>
      </c>
      <c r="B2422" s="71" t="s">
        <v>82</v>
      </c>
      <c r="C2422" s="79">
        <f t="shared" si="138"/>
        <v>311.20639</v>
      </c>
      <c r="D2422" s="79">
        <f t="shared" ref="D2422:D2451" si="139">E2422</f>
        <v>17.439</v>
      </c>
      <c r="E2422" s="76">
        <v>17.439</v>
      </c>
      <c r="F2422" s="33">
        <v>0</v>
      </c>
      <c r="G2422" s="90">
        <v>0</v>
      </c>
      <c r="H2422" s="33">
        <v>0</v>
      </c>
      <c r="I2422" s="81"/>
      <c r="J2422" s="200">
        <v>328.64539000000002</v>
      </c>
    </row>
    <row r="2423" spans="1:10" s="35" customFormat="1" ht="18" customHeight="1" x14ac:dyDescent="0.25">
      <c r="A2423" s="74" t="s">
        <v>2208</v>
      </c>
      <c r="B2423" s="71" t="s">
        <v>82</v>
      </c>
      <c r="C2423" s="79">
        <f t="shared" si="138"/>
        <v>520.45953999999995</v>
      </c>
      <c r="D2423" s="79">
        <f t="shared" si="139"/>
        <v>47.688400000000001</v>
      </c>
      <c r="E2423" s="76">
        <v>47.688400000000001</v>
      </c>
      <c r="F2423" s="33">
        <v>0</v>
      </c>
      <c r="G2423" s="90">
        <v>0</v>
      </c>
      <c r="H2423" s="33">
        <v>0</v>
      </c>
      <c r="I2423" s="81">
        <v>801.57</v>
      </c>
      <c r="J2423" s="200">
        <f>568.14794-I2423</f>
        <v>-233.4220600000001</v>
      </c>
    </row>
    <row r="2424" spans="1:10" s="35" customFormat="1" ht="18" customHeight="1" x14ac:dyDescent="0.25">
      <c r="A2424" s="74" t="s">
        <v>2209</v>
      </c>
      <c r="B2424" s="71" t="s">
        <v>82</v>
      </c>
      <c r="C2424" s="79">
        <f t="shared" si="138"/>
        <v>332.42189000000002</v>
      </c>
      <c r="D2424" s="79">
        <f t="shared" si="139"/>
        <v>39.85595</v>
      </c>
      <c r="E2424" s="76">
        <v>39.85595</v>
      </c>
      <c r="F2424" s="33">
        <v>0</v>
      </c>
      <c r="G2424" s="90">
        <v>0</v>
      </c>
      <c r="H2424" s="33">
        <v>0</v>
      </c>
      <c r="I2424" s="81"/>
      <c r="J2424" s="200">
        <v>372.27784000000003</v>
      </c>
    </row>
    <row r="2425" spans="1:10" s="35" customFormat="1" ht="18" customHeight="1" x14ac:dyDescent="0.25">
      <c r="A2425" s="74" t="s">
        <v>2210</v>
      </c>
      <c r="B2425" s="71" t="s">
        <v>82</v>
      </c>
      <c r="C2425" s="79">
        <f t="shared" si="138"/>
        <v>539.80688999999995</v>
      </c>
      <c r="D2425" s="79">
        <f t="shared" si="139"/>
        <v>41.523330000000001</v>
      </c>
      <c r="E2425" s="76">
        <v>41.523330000000001</v>
      </c>
      <c r="F2425" s="33">
        <v>0</v>
      </c>
      <c r="G2425" s="90">
        <v>0</v>
      </c>
      <c r="H2425" s="33">
        <v>0</v>
      </c>
      <c r="I2425" s="81"/>
      <c r="J2425" s="200">
        <v>581.33021999999994</v>
      </c>
    </row>
    <row r="2426" spans="1:10" s="35" customFormat="1" ht="18" customHeight="1" x14ac:dyDescent="0.25">
      <c r="A2426" s="74" t="s">
        <v>2211</v>
      </c>
      <c r="B2426" s="71" t="s">
        <v>82</v>
      </c>
      <c r="C2426" s="79">
        <f t="shared" si="138"/>
        <v>530.14706999999999</v>
      </c>
      <c r="D2426" s="79">
        <f t="shared" si="139"/>
        <v>29.566749999999999</v>
      </c>
      <c r="E2426" s="76">
        <v>29.566749999999999</v>
      </c>
      <c r="F2426" s="33">
        <v>0</v>
      </c>
      <c r="G2426" s="90">
        <v>0</v>
      </c>
      <c r="H2426" s="33">
        <v>0</v>
      </c>
      <c r="I2426" s="81"/>
      <c r="J2426" s="200">
        <v>559.71381999999994</v>
      </c>
    </row>
    <row r="2427" spans="1:10" s="35" customFormat="1" ht="18" customHeight="1" x14ac:dyDescent="0.25">
      <c r="A2427" s="74" t="s">
        <v>2212</v>
      </c>
      <c r="B2427" s="71" t="s">
        <v>82</v>
      </c>
      <c r="C2427" s="79">
        <f t="shared" si="138"/>
        <v>414.19096000000002</v>
      </c>
      <c r="D2427" s="79">
        <f t="shared" si="139"/>
        <v>22.036049999999999</v>
      </c>
      <c r="E2427" s="76">
        <v>22.036049999999999</v>
      </c>
      <c r="F2427" s="33">
        <v>0</v>
      </c>
      <c r="G2427" s="90">
        <v>0</v>
      </c>
      <c r="H2427" s="33">
        <v>0</v>
      </c>
      <c r="I2427" s="81"/>
      <c r="J2427" s="200">
        <v>436.22701000000001</v>
      </c>
    </row>
    <row r="2428" spans="1:10" s="35" customFormat="1" ht="18" customHeight="1" x14ac:dyDescent="0.25">
      <c r="A2428" s="74" t="s">
        <v>2213</v>
      </c>
      <c r="B2428" s="71" t="s">
        <v>82</v>
      </c>
      <c r="C2428" s="79">
        <f t="shared" si="138"/>
        <v>229.76335000000003</v>
      </c>
      <c r="D2428" s="79">
        <f t="shared" si="139"/>
        <v>34.4741</v>
      </c>
      <c r="E2428" s="76">
        <v>34.4741</v>
      </c>
      <c r="F2428" s="33">
        <v>0</v>
      </c>
      <c r="G2428" s="90">
        <v>0</v>
      </c>
      <c r="H2428" s="33">
        <v>0</v>
      </c>
      <c r="I2428" s="81"/>
      <c r="J2428" s="200">
        <v>264.23745000000002</v>
      </c>
    </row>
    <row r="2429" spans="1:10" s="35" customFormat="1" ht="17.25" customHeight="1" x14ac:dyDescent="0.25">
      <c r="A2429" s="74" t="s">
        <v>2214</v>
      </c>
      <c r="B2429" s="71" t="s">
        <v>82</v>
      </c>
      <c r="C2429" s="79">
        <f t="shared" si="138"/>
        <v>503.89369999999997</v>
      </c>
      <c r="D2429" s="79">
        <f t="shared" si="139"/>
        <v>34.7517</v>
      </c>
      <c r="E2429" s="76">
        <v>34.7517</v>
      </c>
      <c r="F2429" s="33">
        <v>0</v>
      </c>
      <c r="G2429" s="90">
        <v>0</v>
      </c>
      <c r="H2429" s="33">
        <v>0</v>
      </c>
      <c r="I2429" s="81"/>
      <c r="J2429" s="200">
        <v>538.6454</v>
      </c>
    </row>
    <row r="2430" spans="1:10" s="35" customFormat="1" ht="18" customHeight="1" x14ac:dyDescent="0.25">
      <c r="A2430" s="74" t="s">
        <v>2215</v>
      </c>
      <c r="B2430" s="71" t="s">
        <v>82</v>
      </c>
      <c r="C2430" s="79">
        <f t="shared" si="138"/>
        <v>412.07184000000001</v>
      </c>
      <c r="D2430" s="79">
        <f t="shared" si="139"/>
        <v>24.480430000000002</v>
      </c>
      <c r="E2430" s="76">
        <v>24.480430000000002</v>
      </c>
      <c r="F2430" s="33">
        <v>0</v>
      </c>
      <c r="G2430" s="90">
        <v>0</v>
      </c>
      <c r="H2430" s="33">
        <v>0</v>
      </c>
      <c r="I2430" s="81"/>
      <c r="J2430" s="200">
        <v>436.55227000000002</v>
      </c>
    </row>
    <row r="2431" spans="1:10" s="35" customFormat="1" ht="18" customHeight="1" x14ac:dyDescent="0.25">
      <c r="A2431" s="74" t="s">
        <v>2216</v>
      </c>
      <c r="B2431" s="71" t="s">
        <v>82</v>
      </c>
      <c r="C2431" s="79">
        <f t="shared" si="138"/>
        <v>448.90511999999995</v>
      </c>
      <c r="D2431" s="79">
        <f t="shared" si="139"/>
        <v>23.161849999999998</v>
      </c>
      <c r="E2431" s="76">
        <v>23.161849999999998</v>
      </c>
      <c r="F2431" s="33">
        <v>0</v>
      </c>
      <c r="G2431" s="90">
        <v>0</v>
      </c>
      <c r="H2431" s="33">
        <v>0</v>
      </c>
      <c r="I2431" s="81"/>
      <c r="J2431" s="200">
        <v>472.06696999999997</v>
      </c>
    </row>
    <row r="2432" spans="1:10" s="34" customFormat="1" ht="18" customHeight="1" x14ac:dyDescent="0.25">
      <c r="A2432" s="74" t="s">
        <v>507</v>
      </c>
      <c r="B2432" s="71" t="s">
        <v>82</v>
      </c>
      <c r="C2432" s="79">
        <f t="shared" si="138"/>
        <v>107.55115000000001</v>
      </c>
      <c r="D2432" s="79">
        <f t="shared" si="139"/>
        <v>6.0784500000000001</v>
      </c>
      <c r="E2432" s="76">
        <v>6.0784500000000001</v>
      </c>
      <c r="F2432" s="33">
        <v>0</v>
      </c>
      <c r="G2432" s="90">
        <v>0</v>
      </c>
      <c r="H2432" s="33">
        <v>0</v>
      </c>
      <c r="I2432" s="81"/>
      <c r="J2432" s="200">
        <v>113.62960000000001</v>
      </c>
    </row>
    <row r="2433" spans="1:82" s="34" customFormat="1" ht="18" customHeight="1" x14ac:dyDescent="0.25">
      <c r="A2433" s="74" t="s">
        <v>508</v>
      </c>
      <c r="B2433" s="71" t="s">
        <v>82</v>
      </c>
      <c r="C2433" s="79">
        <f t="shared" si="138"/>
        <v>87.434570000000008</v>
      </c>
      <c r="D2433" s="79">
        <f t="shared" si="139"/>
        <v>14.430729999999999</v>
      </c>
      <c r="E2433" s="76">
        <v>14.430729999999999</v>
      </c>
      <c r="F2433" s="33">
        <v>0</v>
      </c>
      <c r="G2433" s="90">
        <v>0</v>
      </c>
      <c r="H2433" s="33">
        <v>0</v>
      </c>
      <c r="I2433" s="81"/>
      <c r="J2433" s="200">
        <v>101.8653</v>
      </c>
    </row>
    <row r="2434" spans="1:82" s="34" customFormat="1" ht="18" customHeight="1" x14ac:dyDescent="0.25">
      <c r="A2434" s="74" t="s">
        <v>3975</v>
      </c>
      <c r="B2434" s="71" t="s">
        <v>82</v>
      </c>
      <c r="C2434" s="79">
        <f t="shared" si="138"/>
        <v>160.4794</v>
      </c>
      <c r="D2434" s="79">
        <f t="shared" si="139"/>
        <v>8.294649999999999</v>
      </c>
      <c r="E2434" s="76">
        <v>8.294649999999999</v>
      </c>
      <c r="F2434" s="33">
        <v>0</v>
      </c>
      <c r="G2434" s="90">
        <v>0</v>
      </c>
      <c r="H2434" s="33">
        <v>0</v>
      </c>
      <c r="I2434" s="81"/>
      <c r="J2434" s="200">
        <v>168.77404999999999</v>
      </c>
    </row>
    <row r="2435" spans="1:82" s="34" customFormat="1" ht="18" customHeight="1" x14ac:dyDescent="0.25">
      <c r="A2435" s="74" t="s">
        <v>2217</v>
      </c>
      <c r="B2435" s="71" t="s">
        <v>82</v>
      </c>
      <c r="C2435" s="79">
        <f t="shared" si="138"/>
        <v>186.70257999999978</v>
      </c>
      <c r="D2435" s="79">
        <f t="shared" si="139"/>
        <v>9.53247</v>
      </c>
      <c r="E2435" s="76">
        <v>9.53247</v>
      </c>
      <c r="F2435" s="33">
        <v>0</v>
      </c>
      <c r="G2435" s="90">
        <v>0</v>
      </c>
      <c r="H2435" s="33">
        <v>0</v>
      </c>
      <c r="I2435" s="81">
        <f>208.49+294.15+45.32+45.32+687.52+708.19+268.59</f>
        <v>2257.5800000000004</v>
      </c>
      <c r="J2435" s="200">
        <f>196.23505-I2435</f>
        <v>-2061.3449500000006</v>
      </c>
    </row>
    <row r="2436" spans="1:82" s="34" customFormat="1" ht="18" customHeight="1" x14ac:dyDescent="0.25">
      <c r="A2436" s="74" t="s">
        <v>2218</v>
      </c>
      <c r="B2436" s="71" t="s">
        <v>82</v>
      </c>
      <c r="C2436" s="79">
        <f t="shared" si="138"/>
        <v>211.07345000000004</v>
      </c>
      <c r="D2436" s="79">
        <f t="shared" si="139"/>
        <v>10.984350000000001</v>
      </c>
      <c r="E2436" s="76">
        <v>10.984350000000001</v>
      </c>
      <c r="F2436" s="33">
        <v>0</v>
      </c>
      <c r="G2436" s="90">
        <v>0</v>
      </c>
      <c r="H2436" s="33">
        <v>0</v>
      </c>
      <c r="I2436" s="81">
        <f>83.09+83.09+998.62+2353.36+694.89</f>
        <v>4213.05</v>
      </c>
      <c r="J2436" s="200">
        <f>222.0578-I2436</f>
        <v>-3990.9922000000001</v>
      </c>
    </row>
    <row r="2437" spans="1:82" s="35" customFormat="1" ht="18" customHeight="1" x14ac:dyDescent="0.25">
      <c r="A2437" s="74" t="s">
        <v>2219</v>
      </c>
      <c r="B2437" s="71" t="s">
        <v>82</v>
      </c>
      <c r="C2437" s="79">
        <f t="shared" si="138"/>
        <v>33.576900000000023</v>
      </c>
      <c r="D2437" s="79">
        <f t="shared" si="139"/>
        <v>0</v>
      </c>
      <c r="E2437" s="76">
        <v>0</v>
      </c>
      <c r="F2437" s="33">
        <v>0</v>
      </c>
      <c r="G2437" s="90">
        <v>0</v>
      </c>
      <c r="H2437" s="33">
        <v>0</v>
      </c>
      <c r="I2437" s="81">
        <f>230.47+79.94+79.94+1014.18+2363.16+719.73</f>
        <v>4487.42</v>
      </c>
      <c r="J2437" s="200">
        <f>33.5769-I2437</f>
        <v>-4453.8431</v>
      </c>
    </row>
    <row r="2438" spans="1:82" s="34" customFormat="1" ht="18" customHeight="1" x14ac:dyDescent="0.25">
      <c r="A2438" s="74" t="s">
        <v>3976</v>
      </c>
      <c r="B2438" s="71" t="s">
        <v>82</v>
      </c>
      <c r="C2438" s="79">
        <f t="shared" si="138"/>
        <v>179.32771000000002</v>
      </c>
      <c r="D2438" s="79">
        <f t="shared" si="139"/>
        <v>9.2630499999999998</v>
      </c>
      <c r="E2438" s="76">
        <v>9.2630499999999998</v>
      </c>
      <c r="F2438" s="33">
        <v>0</v>
      </c>
      <c r="G2438" s="90">
        <v>0</v>
      </c>
      <c r="H2438" s="33">
        <v>0</v>
      </c>
      <c r="I2438" s="81"/>
      <c r="J2438" s="200">
        <v>188.59076000000002</v>
      </c>
    </row>
    <row r="2439" spans="1:82" s="34" customFormat="1" ht="18" customHeight="1" x14ac:dyDescent="0.25">
      <c r="A2439" s="74" t="s">
        <v>2220</v>
      </c>
      <c r="B2439" s="71" t="s">
        <v>82</v>
      </c>
      <c r="C2439" s="79">
        <f t="shared" si="138"/>
        <v>231.64935000000003</v>
      </c>
      <c r="D2439" s="79">
        <f t="shared" si="139"/>
        <v>17.089200000000002</v>
      </c>
      <c r="E2439" s="76">
        <v>17.089200000000002</v>
      </c>
      <c r="F2439" s="33">
        <v>0</v>
      </c>
      <c r="G2439" s="90">
        <v>0</v>
      </c>
      <c r="H2439" s="33">
        <v>0</v>
      </c>
      <c r="I2439" s="81">
        <f>266.16+909.26+199.98+2380.25+638.81</f>
        <v>4394.46</v>
      </c>
      <c r="J2439" s="200">
        <f>248.73855-I2439</f>
        <v>-4145.72145</v>
      </c>
    </row>
    <row r="2440" spans="1:82" s="35" customFormat="1" ht="18" customHeight="1" x14ac:dyDescent="0.25">
      <c r="A2440" s="74" t="s">
        <v>2221</v>
      </c>
      <c r="B2440" s="71" t="s">
        <v>82</v>
      </c>
      <c r="C2440" s="79">
        <f t="shared" si="138"/>
        <v>226.11965000000001</v>
      </c>
      <c r="D2440" s="79">
        <f t="shared" si="139"/>
        <v>12.56385</v>
      </c>
      <c r="E2440" s="76">
        <v>12.56385</v>
      </c>
      <c r="F2440" s="33">
        <v>0</v>
      </c>
      <c r="G2440" s="90">
        <v>0</v>
      </c>
      <c r="H2440" s="33">
        <v>0</v>
      </c>
      <c r="I2440" s="81"/>
      <c r="J2440" s="200">
        <v>238.68350000000001</v>
      </c>
    </row>
    <row r="2441" spans="1:82" s="35" customFormat="1" ht="18" customHeight="1" x14ac:dyDescent="0.25">
      <c r="A2441" s="74" t="s">
        <v>2222</v>
      </c>
      <c r="B2441" s="71" t="s">
        <v>82</v>
      </c>
      <c r="C2441" s="79">
        <f t="shared" si="138"/>
        <v>90.413650000000018</v>
      </c>
      <c r="D2441" s="79">
        <f t="shared" si="139"/>
        <v>4.3829500000000001</v>
      </c>
      <c r="E2441" s="76">
        <v>4.3829500000000001</v>
      </c>
      <c r="F2441" s="33">
        <v>0</v>
      </c>
      <c r="G2441" s="90">
        <v>0</v>
      </c>
      <c r="H2441" s="33">
        <v>0</v>
      </c>
      <c r="I2441" s="81"/>
      <c r="J2441" s="200">
        <v>94.796600000000012</v>
      </c>
    </row>
    <row r="2442" spans="1:82" s="35" customFormat="1" ht="18" customHeight="1" x14ac:dyDescent="0.25">
      <c r="A2442" s="74" t="s">
        <v>514</v>
      </c>
      <c r="B2442" s="71" t="s">
        <v>82</v>
      </c>
      <c r="C2442" s="79">
        <f t="shared" si="138"/>
        <v>143.7167</v>
      </c>
      <c r="D2442" s="79">
        <f t="shared" si="139"/>
        <v>8.3994</v>
      </c>
      <c r="E2442" s="76">
        <v>8.3994</v>
      </c>
      <c r="F2442" s="33">
        <v>0</v>
      </c>
      <c r="G2442" s="90">
        <v>0</v>
      </c>
      <c r="H2442" s="33">
        <v>0</v>
      </c>
      <c r="I2442" s="81"/>
      <c r="J2442" s="200">
        <v>152.11610000000002</v>
      </c>
    </row>
    <row r="2443" spans="1:82" s="35" customFormat="1" ht="18" customHeight="1" x14ac:dyDescent="0.25">
      <c r="A2443" s="74" t="s">
        <v>2223</v>
      </c>
      <c r="B2443" s="71" t="s">
        <v>82</v>
      </c>
      <c r="C2443" s="79">
        <f t="shared" si="138"/>
        <v>329.87795</v>
      </c>
      <c r="D2443" s="79">
        <f t="shared" si="139"/>
        <v>14.039350000000001</v>
      </c>
      <c r="E2443" s="76">
        <v>14.039350000000001</v>
      </c>
      <c r="F2443" s="33">
        <v>0</v>
      </c>
      <c r="G2443" s="90">
        <v>0</v>
      </c>
      <c r="H2443" s="33">
        <v>0</v>
      </c>
      <c r="I2443" s="81"/>
      <c r="J2443" s="200">
        <v>343.91730000000001</v>
      </c>
    </row>
    <row r="2444" spans="1:82" s="35" customFormat="1" ht="18" customHeight="1" x14ac:dyDescent="0.25">
      <c r="A2444" s="74" t="s">
        <v>3369</v>
      </c>
      <c r="B2444" s="71" t="s">
        <v>82</v>
      </c>
      <c r="C2444" s="79">
        <f t="shared" si="138"/>
        <v>23.135750000000037</v>
      </c>
      <c r="D2444" s="79">
        <f t="shared" si="139"/>
        <v>2.8242500000000001</v>
      </c>
      <c r="E2444" s="76">
        <v>2.8242500000000001</v>
      </c>
      <c r="F2444" s="33">
        <v>0</v>
      </c>
      <c r="G2444" s="90">
        <v>0</v>
      </c>
      <c r="H2444" s="33">
        <v>0</v>
      </c>
      <c r="I2444" s="81">
        <f>1257.97+175.04+3602.42+941.04</f>
        <v>5976.47</v>
      </c>
      <c r="J2444" s="201">
        <f>25.96-I2444</f>
        <v>-5950.51</v>
      </c>
    </row>
    <row r="2445" spans="1:82" s="35" customFormat="1" ht="18" customHeight="1" x14ac:dyDescent="0.25">
      <c r="A2445" s="74" t="s">
        <v>2224</v>
      </c>
      <c r="B2445" s="71" t="s">
        <v>82</v>
      </c>
      <c r="C2445" s="79">
        <f t="shared" si="138"/>
        <v>166.62084000000002</v>
      </c>
      <c r="D2445" s="79">
        <f t="shared" si="139"/>
        <v>8.3752000000000013</v>
      </c>
      <c r="E2445" s="76">
        <v>8.3752000000000013</v>
      </c>
      <c r="F2445" s="33">
        <v>0</v>
      </c>
      <c r="G2445" s="90">
        <v>0</v>
      </c>
      <c r="H2445" s="33">
        <v>0</v>
      </c>
      <c r="I2445" s="81"/>
      <c r="J2445" s="200">
        <v>174.99604000000002</v>
      </c>
    </row>
    <row r="2446" spans="1:82" s="35" customFormat="1" ht="18" customHeight="1" x14ac:dyDescent="0.25">
      <c r="A2446" s="74" t="s">
        <v>2615</v>
      </c>
      <c r="B2446" s="71" t="s">
        <v>82</v>
      </c>
      <c r="C2446" s="79">
        <f t="shared" si="138"/>
        <v>916.61527999999998</v>
      </c>
      <c r="D2446" s="79">
        <f t="shared" si="139"/>
        <v>43.379129999999996</v>
      </c>
      <c r="E2446" s="76">
        <v>43.379129999999996</v>
      </c>
      <c r="F2446" s="33">
        <v>0</v>
      </c>
      <c r="G2446" s="90">
        <v>0</v>
      </c>
      <c r="H2446" s="33">
        <v>0</v>
      </c>
      <c r="I2446" s="81"/>
      <c r="J2446" s="200">
        <v>959.99441000000002</v>
      </c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  <c r="AK2446" s="34"/>
      <c r="AL2446" s="34"/>
      <c r="AM2446" s="34"/>
      <c r="AN2446" s="34"/>
      <c r="AO2446" s="34"/>
      <c r="AP2446" s="34"/>
      <c r="AQ2446" s="34"/>
      <c r="AR2446" s="34"/>
      <c r="AS2446" s="34"/>
      <c r="AT2446" s="34"/>
      <c r="AU2446" s="34"/>
      <c r="AV2446" s="34"/>
      <c r="AW2446" s="34"/>
      <c r="AX2446" s="34"/>
      <c r="AY2446" s="34"/>
      <c r="AZ2446" s="34"/>
      <c r="BA2446" s="34"/>
      <c r="BB2446" s="34"/>
      <c r="BC2446" s="34"/>
      <c r="BD2446" s="34"/>
      <c r="BE2446" s="34"/>
      <c r="BF2446" s="34"/>
      <c r="BG2446" s="34"/>
      <c r="BH2446" s="34"/>
      <c r="BI2446" s="34"/>
      <c r="BJ2446" s="34"/>
      <c r="BK2446" s="34"/>
      <c r="BL2446" s="34"/>
      <c r="BM2446" s="34"/>
      <c r="BN2446" s="34"/>
      <c r="BO2446" s="34"/>
      <c r="BP2446" s="34"/>
      <c r="BQ2446" s="34"/>
      <c r="BR2446" s="34"/>
      <c r="BS2446" s="34"/>
      <c r="BT2446" s="34"/>
      <c r="BU2446" s="34"/>
      <c r="BV2446" s="34"/>
      <c r="BW2446" s="34"/>
      <c r="BX2446" s="34"/>
      <c r="BY2446" s="34"/>
      <c r="BZ2446" s="34"/>
      <c r="CA2446" s="34"/>
      <c r="CB2446" s="34"/>
      <c r="CC2446" s="34"/>
      <c r="CD2446" s="34"/>
    </row>
    <row r="2447" spans="1:82" s="35" customFormat="1" ht="18" customHeight="1" x14ac:dyDescent="0.25">
      <c r="A2447" s="74" t="s">
        <v>2225</v>
      </c>
      <c r="B2447" s="71" t="s">
        <v>82</v>
      </c>
      <c r="C2447" s="79">
        <f t="shared" si="138"/>
        <v>206.19692000000001</v>
      </c>
      <c r="D2447" s="79">
        <f t="shared" si="139"/>
        <v>13.01525</v>
      </c>
      <c r="E2447" s="76">
        <v>13.01525</v>
      </c>
      <c r="F2447" s="33">
        <v>0</v>
      </c>
      <c r="G2447" s="90">
        <v>0</v>
      </c>
      <c r="H2447" s="33">
        <v>0</v>
      </c>
      <c r="I2447" s="81"/>
      <c r="J2447" s="200">
        <v>219.21217000000001</v>
      </c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  <c r="AK2447" s="34"/>
      <c r="AL2447" s="34"/>
      <c r="AM2447" s="34"/>
      <c r="AN2447" s="34"/>
      <c r="AO2447" s="34"/>
      <c r="AP2447" s="34"/>
      <c r="AQ2447" s="34"/>
      <c r="AR2447" s="34"/>
      <c r="AS2447" s="34"/>
      <c r="AT2447" s="34"/>
      <c r="AU2447" s="34"/>
      <c r="AV2447" s="34"/>
      <c r="AW2447" s="34"/>
      <c r="AX2447" s="34"/>
      <c r="AY2447" s="34"/>
      <c r="AZ2447" s="34"/>
      <c r="BA2447" s="34"/>
      <c r="BB2447" s="34"/>
      <c r="BC2447" s="34"/>
      <c r="BD2447" s="34"/>
      <c r="BE2447" s="34"/>
      <c r="BF2447" s="34"/>
      <c r="BG2447" s="34"/>
      <c r="BH2447" s="34"/>
      <c r="BI2447" s="34"/>
      <c r="BJ2447" s="34"/>
      <c r="BK2447" s="34"/>
      <c r="BL2447" s="34"/>
      <c r="BM2447" s="34"/>
      <c r="BN2447" s="34"/>
      <c r="BO2447" s="34"/>
      <c r="BP2447" s="34"/>
      <c r="BQ2447" s="34"/>
      <c r="BR2447" s="34"/>
      <c r="BS2447" s="34"/>
      <c r="BT2447" s="34"/>
      <c r="BU2447" s="34"/>
      <c r="BV2447" s="34"/>
      <c r="BW2447" s="34"/>
      <c r="BX2447" s="34"/>
      <c r="BY2447" s="34"/>
      <c r="BZ2447" s="34"/>
      <c r="CA2447" s="34"/>
      <c r="CB2447" s="34"/>
      <c r="CC2447" s="34"/>
      <c r="CD2447" s="34"/>
    </row>
    <row r="2448" spans="1:82" s="35" customFormat="1" ht="18" customHeight="1" x14ac:dyDescent="0.25">
      <c r="A2448" s="74" t="s">
        <v>3977</v>
      </c>
      <c r="B2448" s="71" t="s">
        <v>82</v>
      </c>
      <c r="C2448" s="79">
        <f t="shared" si="138"/>
        <v>375.74202000000002</v>
      </c>
      <c r="D2448" s="79">
        <f t="shared" si="139"/>
        <v>8.3999500000000005</v>
      </c>
      <c r="E2448" s="76">
        <v>8.3999500000000005</v>
      </c>
      <c r="F2448" s="33">
        <v>0</v>
      </c>
      <c r="G2448" s="90">
        <v>0</v>
      </c>
      <c r="H2448" s="33">
        <v>0</v>
      </c>
      <c r="I2448" s="81"/>
      <c r="J2448" s="200">
        <v>384.14197000000001</v>
      </c>
    </row>
    <row r="2449" spans="1:10" s="35" customFormat="1" ht="18" customHeight="1" x14ac:dyDescent="0.25">
      <c r="A2449" s="74" t="s">
        <v>2226</v>
      </c>
      <c r="B2449" s="71" t="s">
        <v>82</v>
      </c>
      <c r="C2449" s="79">
        <f t="shared" si="138"/>
        <v>171.52145000000002</v>
      </c>
      <c r="D2449" s="79">
        <f t="shared" si="139"/>
        <v>8.6898999999999997</v>
      </c>
      <c r="E2449" s="76">
        <v>8.6898999999999997</v>
      </c>
      <c r="F2449" s="33">
        <v>0</v>
      </c>
      <c r="G2449" s="90">
        <v>0</v>
      </c>
      <c r="H2449" s="33">
        <v>0</v>
      </c>
      <c r="I2449" s="81"/>
      <c r="J2449" s="200">
        <v>180.21135000000001</v>
      </c>
    </row>
    <row r="2450" spans="1:10" s="35" customFormat="1" ht="18" customHeight="1" x14ac:dyDescent="0.25">
      <c r="A2450" s="74" t="s">
        <v>2227</v>
      </c>
      <c r="B2450" s="71" t="s">
        <v>82</v>
      </c>
      <c r="C2450" s="79">
        <f t="shared" si="138"/>
        <v>274.42978999999997</v>
      </c>
      <c r="D2450" s="79">
        <f t="shared" si="139"/>
        <v>13.929500000000001</v>
      </c>
      <c r="E2450" s="76">
        <v>13.929500000000001</v>
      </c>
      <c r="F2450" s="33">
        <v>0</v>
      </c>
      <c r="G2450" s="90">
        <v>0</v>
      </c>
      <c r="H2450" s="33">
        <v>0</v>
      </c>
      <c r="I2450" s="81"/>
      <c r="J2450" s="200">
        <v>288.35928999999999</v>
      </c>
    </row>
    <row r="2451" spans="1:10" s="35" customFormat="1" ht="18" customHeight="1" x14ac:dyDescent="0.25">
      <c r="A2451" s="74" t="s">
        <v>2228</v>
      </c>
      <c r="B2451" s="71" t="s">
        <v>82</v>
      </c>
      <c r="C2451" s="79">
        <f t="shared" si="138"/>
        <v>181.94494999999998</v>
      </c>
      <c r="D2451" s="79">
        <f t="shared" si="139"/>
        <v>7.5556000000000001</v>
      </c>
      <c r="E2451" s="76">
        <v>7.5556000000000001</v>
      </c>
      <c r="F2451" s="33">
        <v>0</v>
      </c>
      <c r="G2451" s="90">
        <v>0</v>
      </c>
      <c r="H2451" s="33">
        <v>0</v>
      </c>
      <c r="I2451" s="81"/>
      <c r="J2451" s="200">
        <v>189.50054999999998</v>
      </c>
    </row>
    <row r="2452" spans="1:10" s="35" customFormat="1" ht="18" customHeight="1" x14ac:dyDescent="0.25">
      <c r="A2452" s="74" t="s">
        <v>2229</v>
      </c>
      <c r="B2452" s="71" t="s">
        <v>82</v>
      </c>
      <c r="C2452" s="79">
        <f t="shared" si="138"/>
        <v>127.96924999999999</v>
      </c>
      <c r="D2452" s="79">
        <f t="shared" ref="D2452" si="140">E2452</f>
        <v>7.7160500000000001</v>
      </c>
      <c r="E2452" s="76">
        <v>7.7160500000000001</v>
      </c>
      <c r="F2452" s="33">
        <v>0</v>
      </c>
      <c r="G2452" s="90">
        <v>0</v>
      </c>
      <c r="H2452" s="33">
        <v>0</v>
      </c>
      <c r="I2452" s="81"/>
      <c r="J2452" s="200">
        <v>135.68529999999998</v>
      </c>
    </row>
    <row r="2453" spans="1:10" s="35" customFormat="1" ht="18" customHeight="1" x14ac:dyDescent="0.25">
      <c r="A2453" s="74" t="s">
        <v>2230</v>
      </c>
      <c r="B2453" s="71" t="s">
        <v>82</v>
      </c>
      <c r="C2453" s="79">
        <f t="shared" si="138"/>
        <v>263.19240000000002</v>
      </c>
      <c r="D2453" s="80">
        <v>0</v>
      </c>
      <c r="E2453" s="76">
        <v>14.13165</v>
      </c>
      <c r="F2453" s="33">
        <v>0</v>
      </c>
      <c r="G2453" s="90">
        <v>0</v>
      </c>
      <c r="H2453" s="33">
        <v>0</v>
      </c>
      <c r="I2453" s="81"/>
      <c r="J2453" s="200">
        <v>277.32405</v>
      </c>
    </row>
    <row r="2454" spans="1:10" s="35" customFormat="1" ht="18" customHeight="1" x14ac:dyDescent="0.25">
      <c r="A2454" s="74" t="s">
        <v>2231</v>
      </c>
      <c r="B2454" s="71" t="s">
        <v>82</v>
      </c>
      <c r="C2454" s="79">
        <f t="shared" si="138"/>
        <v>128.68190999999999</v>
      </c>
      <c r="D2454" s="80">
        <v>0</v>
      </c>
      <c r="E2454" s="76">
        <v>7.0143000000000004</v>
      </c>
      <c r="F2454" s="33">
        <v>0</v>
      </c>
      <c r="G2454" s="90">
        <v>0</v>
      </c>
      <c r="H2454" s="33">
        <v>0</v>
      </c>
      <c r="I2454" s="81"/>
      <c r="J2454" s="200">
        <v>135.69620999999998</v>
      </c>
    </row>
    <row r="2455" spans="1:10" s="35" customFormat="1" ht="18" customHeight="1" x14ac:dyDescent="0.25">
      <c r="A2455" s="74" t="s">
        <v>515</v>
      </c>
      <c r="B2455" s="71" t="s">
        <v>82</v>
      </c>
      <c r="C2455" s="79">
        <f t="shared" si="138"/>
        <v>90.304120000000012</v>
      </c>
      <c r="D2455" s="79">
        <f>E2455</f>
        <v>5.3677000000000001</v>
      </c>
      <c r="E2455" s="76">
        <v>5.3677000000000001</v>
      </c>
      <c r="F2455" s="33">
        <v>0</v>
      </c>
      <c r="G2455" s="90">
        <v>0</v>
      </c>
      <c r="H2455" s="33">
        <v>0</v>
      </c>
      <c r="I2455" s="81"/>
      <c r="J2455" s="200">
        <v>95.671820000000011</v>
      </c>
    </row>
    <row r="2456" spans="1:10" s="35" customFormat="1" ht="18" customHeight="1" x14ac:dyDescent="0.25">
      <c r="A2456" s="74" t="s">
        <v>2232</v>
      </c>
      <c r="B2456" s="71" t="s">
        <v>82</v>
      </c>
      <c r="C2456" s="79">
        <f t="shared" si="138"/>
        <v>149.99185000000006</v>
      </c>
      <c r="D2456" s="80">
        <v>0</v>
      </c>
      <c r="E2456" s="76">
        <v>7.8780000000000001</v>
      </c>
      <c r="F2456" s="33">
        <v>0</v>
      </c>
      <c r="G2456" s="90">
        <v>0</v>
      </c>
      <c r="H2456" s="33">
        <v>0</v>
      </c>
      <c r="I2456" s="81">
        <f>272+1181.71+257.94</f>
        <v>1711.65</v>
      </c>
      <c r="J2456" s="200">
        <f>157.86985-I2456</f>
        <v>-1553.78015</v>
      </c>
    </row>
    <row r="2457" spans="1:10" s="34" customFormat="1" ht="18" customHeight="1" x14ac:dyDescent="0.25">
      <c r="A2457" s="74" t="s">
        <v>2233</v>
      </c>
      <c r="B2457" s="71" t="s">
        <v>82</v>
      </c>
      <c r="C2457" s="79">
        <f t="shared" si="138"/>
        <v>155.11494999999999</v>
      </c>
      <c r="D2457" s="80">
        <v>0</v>
      </c>
      <c r="E2457" s="76">
        <v>7.8156000000000008</v>
      </c>
      <c r="F2457" s="33">
        <v>0</v>
      </c>
      <c r="G2457" s="90">
        <v>0</v>
      </c>
      <c r="H2457" s="33">
        <v>0</v>
      </c>
      <c r="I2457" s="81"/>
      <c r="J2457" s="200">
        <v>162.93054999999998</v>
      </c>
    </row>
    <row r="2458" spans="1:10" s="35" customFormat="1" ht="18" customHeight="1" x14ac:dyDescent="0.25">
      <c r="A2458" s="74" t="s">
        <v>2234</v>
      </c>
      <c r="B2458" s="71" t="s">
        <v>82</v>
      </c>
      <c r="C2458" s="79">
        <f t="shared" si="138"/>
        <v>333.11965000000004</v>
      </c>
      <c r="D2458" s="79">
        <f t="shared" ref="D2458:D2487" si="141">E2458</f>
        <v>15.249649999999999</v>
      </c>
      <c r="E2458" s="76">
        <v>15.249649999999999</v>
      </c>
      <c r="F2458" s="33">
        <v>0</v>
      </c>
      <c r="G2458" s="90">
        <v>0</v>
      </c>
      <c r="H2458" s="33">
        <v>0</v>
      </c>
      <c r="I2458" s="81"/>
      <c r="J2458" s="200">
        <v>348.36930000000001</v>
      </c>
    </row>
    <row r="2459" spans="1:10" s="35" customFormat="1" ht="18" customHeight="1" x14ac:dyDescent="0.25">
      <c r="A2459" s="74" t="s">
        <v>516</v>
      </c>
      <c r="B2459" s="71" t="s">
        <v>82</v>
      </c>
      <c r="C2459" s="79">
        <f t="shared" si="138"/>
        <v>441.23974999999996</v>
      </c>
      <c r="D2459" s="79">
        <f t="shared" si="141"/>
        <v>25.675240000000002</v>
      </c>
      <c r="E2459" s="76">
        <v>25.675240000000002</v>
      </c>
      <c r="F2459" s="33">
        <v>0</v>
      </c>
      <c r="G2459" s="90">
        <v>0</v>
      </c>
      <c r="H2459" s="33">
        <v>0</v>
      </c>
      <c r="I2459" s="81"/>
      <c r="J2459" s="200">
        <v>466.91498999999999</v>
      </c>
    </row>
    <row r="2460" spans="1:10" s="35" customFormat="1" ht="16.5" customHeight="1" x14ac:dyDescent="0.25">
      <c r="A2460" s="74" t="s">
        <v>2235</v>
      </c>
      <c r="B2460" s="71" t="s">
        <v>82</v>
      </c>
      <c r="C2460" s="79">
        <f t="shared" si="138"/>
        <v>512.44926999999996</v>
      </c>
      <c r="D2460" s="79">
        <f t="shared" si="141"/>
        <v>31.752770000000002</v>
      </c>
      <c r="E2460" s="76">
        <v>31.752770000000002</v>
      </c>
      <c r="F2460" s="33">
        <v>0</v>
      </c>
      <c r="G2460" s="90">
        <v>0</v>
      </c>
      <c r="H2460" s="33">
        <v>0</v>
      </c>
      <c r="I2460" s="81"/>
      <c r="J2460" s="200">
        <v>544.20204000000001</v>
      </c>
    </row>
    <row r="2461" spans="1:10" s="35" customFormat="1" ht="18" customHeight="1" x14ac:dyDescent="0.25">
      <c r="A2461" s="74" t="s">
        <v>2236</v>
      </c>
      <c r="B2461" s="71" t="s">
        <v>82</v>
      </c>
      <c r="C2461" s="79">
        <f t="shared" si="138"/>
        <v>486.77526</v>
      </c>
      <c r="D2461" s="79">
        <f t="shared" si="141"/>
        <v>27.755050000000001</v>
      </c>
      <c r="E2461" s="76">
        <v>27.755050000000001</v>
      </c>
      <c r="F2461" s="33">
        <v>0</v>
      </c>
      <c r="G2461" s="90">
        <v>0</v>
      </c>
      <c r="H2461" s="33">
        <v>0</v>
      </c>
      <c r="I2461" s="81"/>
      <c r="J2461" s="200">
        <v>514.53030999999999</v>
      </c>
    </row>
    <row r="2462" spans="1:10" s="35" customFormat="1" ht="18" customHeight="1" x14ac:dyDescent="0.25">
      <c r="A2462" s="74" t="s">
        <v>517</v>
      </c>
      <c r="B2462" s="71" t="s">
        <v>82</v>
      </c>
      <c r="C2462" s="79">
        <f t="shared" si="138"/>
        <v>112.13034999999999</v>
      </c>
      <c r="D2462" s="79">
        <f t="shared" si="141"/>
        <v>5.5828500000000005</v>
      </c>
      <c r="E2462" s="76">
        <v>5.5828500000000005</v>
      </c>
      <c r="F2462" s="33">
        <v>0</v>
      </c>
      <c r="G2462" s="90">
        <v>0</v>
      </c>
      <c r="H2462" s="33">
        <v>0</v>
      </c>
      <c r="I2462" s="81"/>
      <c r="J2462" s="200">
        <v>117.7132</v>
      </c>
    </row>
    <row r="2463" spans="1:10" s="35" customFormat="1" ht="18" customHeight="1" x14ac:dyDescent="0.25">
      <c r="A2463" s="74" t="s">
        <v>2237</v>
      </c>
      <c r="B2463" s="71" t="s">
        <v>82</v>
      </c>
      <c r="C2463" s="79">
        <f t="shared" si="138"/>
        <v>354.68725000000006</v>
      </c>
      <c r="D2463" s="79">
        <f t="shared" si="141"/>
        <v>18.654389999999999</v>
      </c>
      <c r="E2463" s="76">
        <v>18.654389999999999</v>
      </c>
      <c r="F2463" s="33">
        <v>0</v>
      </c>
      <c r="G2463" s="90">
        <v>0</v>
      </c>
      <c r="H2463" s="33">
        <v>0</v>
      </c>
      <c r="I2463" s="81"/>
      <c r="J2463" s="200">
        <v>373.34164000000004</v>
      </c>
    </row>
    <row r="2464" spans="1:10" s="35" customFormat="1" ht="18" customHeight="1" x14ac:dyDescent="0.25">
      <c r="A2464" s="74" t="s">
        <v>2238</v>
      </c>
      <c r="B2464" s="71" t="s">
        <v>82</v>
      </c>
      <c r="C2464" s="79">
        <f t="shared" si="138"/>
        <v>176.39004</v>
      </c>
      <c r="D2464" s="79">
        <f t="shared" si="141"/>
        <v>11.755649999999999</v>
      </c>
      <c r="E2464" s="76">
        <v>11.755649999999999</v>
      </c>
      <c r="F2464" s="33">
        <v>0</v>
      </c>
      <c r="G2464" s="90">
        <v>0</v>
      </c>
      <c r="H2464" s="33">
        <v>0</v>
      </c>
      <c r="I2464" s="81"/>
      <c r="J2464" s="200">
        <v>188.14569</v>
      </c>
    </row>
    <row r="2465" spans="1:10" s="35" customFormat="1" ht="18" customHeight="1" x14ac:dyDescent="0.25">
      <c r="A2465" s="74" t="s">
        <v>518</v>
      </c>
      <c r="B2465" s="71" t="s">
        <v>82</v>
      </c>
      <c r="C2465" s="79">
        <f t="shared" si="138"/>
        <v>337.57980000000003</v>
      </c>
      <c r="D2465" s="79">
        <f t="shared" si="141"/>
        <v>18.18787</v>
      </c>
      <c r="E2465" s="76">
        <v>18.18787</v>
      </c>
      <c r="F2465" s="33">
        <v>0</v>
      </c>
      <c r="G2465" s="90">
        <v>0</v>
      </c>
      <c r="H2465" s="33">
        <v>0</v>
      </c>
      <c r="I2465" s="81"/>
      <c r="J2465" s="200">
        <v>355.76767000000001</v>
      </c>
    </row>
    <row r="2466" spans="1:10" s="35" customFormat="1" ht="18" customHeight="1" x14ac:dyDescent="0.25">
      <c r="A2466" s="74" t="s">
        <v>2239</v>
      </c>
      <c r="B2466" s="71" t="s">
        <v>82</v>
      </c>
      <c r="C2466" s="79">
        <f t="shared" ref="C2466:C2529" si="142">J2466+I2466-E2466</f>
        <v>226.83754000000002</v>
      </c>
      <c r="D2466" s="79">
        <f t="shared" si="141"/>
        <v>12.609350000000001</v>
      </c>
      <c r="E2466" s="76">
        <v>12.609350000000001</v>
      </c>
      <c r="F2466" s="33">
        <v>0</v>
      </c>
      <c r="G2466" s="90">
        <v>0</v>
      </c>
      <c r="H2466" s="33">
        <v>0</v>
      </c>
      <c r="I2466" s="81"/>
      <c r="J2466" s="200">
        <v>239.44689000000002</v>
      </c>
    </row>
    <row r="2467" spans="1:10" s="35" customFormat="1" ht="18" customHeight="1" x14ac:dyDescent="0.25">
      <c r="A2467" s="74" t="s">
        <v>2240</v>
      </c>
      <c r="B2467" s="71" t="s">
        <v>82</v>
      </c>
      <c r="C2467" s="79">
        <f t="shared" si="142"/>
        <v>1684.173</v>
      </c>
      <c r="D2467" s="79">
        <f t="shared" si="141"/>
        <v>46.858050000000006</v>
      </c>
      <c r="E2467" s="76">
        <v>46.858050000000006</v>
      </c>
      <c r="F2467" s="33">
        <v>0</v>
      </c>
      <c r="G2467" s="90">
        <v>0</v>
      </c>
      <c r="H2467" s="33">
        <v>0</v>
      </c>
      <c r="I2467" s="81">
        <v>1311.52</v>
      </c>
      <c r="J2467" s="200">
        <v>419.51105000000001</v>
      </c>
    </row>
    <row r="2468" spans="1:10" s="34" customFormat="1" ht="18" customHeight="1" x14ac:dyDescent="0.25">
      <c r="A2468" s="74" t="s">
        <v>2241</v>
      </c>
      <c r="B2468" s="71" t="s">
        <v>82</v>
      </c>
      <c r="C2468" s="79">
        <f t="shared" si="142"/>
        <v>559.32898999999998</v>
      </c>
      <c r="D2468" s="79">
        <f t="shared" si="141"/>
        <v>32.548499999999997</v>
      </c>
      <c r="E2468" s="76">
        <v>32.548499999999997</v>
      </c>
      <c r="F2468" s="33">
        <v>0</v>
      </c>
      <c r="G2468" s="90">
        <v>0</v>
      </c>
      <c r="H2468" s="33">
        <v>0</v>
      </c>
      <c r="I2468" s="81"/>
      <c r="J2468" s="200">
        <v>591.87748999999997</v>
      </c>
    </row>
    <row r="2469" spans="1:10" s="34" customFormat="1" ht="18" customHeight="1" x14ac:dyDescent="0.25">
      <c r="A2469" s="74" t="s">
        <v>2242</v>
      </c>
      <c r="B2469" s="71" t="s">
        <v>82</v>
      </c>
      <c r="C2469" s="79">
        <f t="shared" si="142"/>
        <v>462.15872000000002</v>
      </c>
      <c r="D2469" s="79">
        <f t="shared" si="141"/>
        <v>28.847900000000003</v>
      </c>
      <c r="E2469" s="76">
        <v>28.847900000000003</v>
      </c>
      <c r="F2469" s="33">
        <v>0</v>
      </c>
      <c r="G2469" s="90">
        <v>0</v>
      </c>
      <c r="H2469" s="33">
        <v>0</v>
      </c>
      <c r="I2469" s="81"/>
      <c r="J2469" s="200">
        <v>491.00662</v>
      </c>
    </row>
    <row r="2470" spans="1:10" s="34" customFormat="1" ht="18" customHeight="1" x14ac:dyDescent="0.25">
      <c r="A2470" s="74" t="s">
        <v>2243</v>
      </c>
      <c r="B2470" s="71" t="s">
        <v>82</v>
      </c>
      <c r="C2470" s="79">
        <f t="shared" si="142"/>
        <v>146.38419999999999</v>
      </c>
      <c r="D2470" s="79">
        <f t="shared" si="141"/>
        <v>8.7359500000000008</v>
      </c>
      <c r="E2470" s="76">
        <v>8.7359500000000008</v>
      </c>
      <c r="F2470" s="33">
        <v>0</v>
      </c>
      <c r="G2470" s="90">
        <v>0</v>
      </c>
      <c r="H2470" s="33">
        <v>0</v>
      </c>
      <c r="I2470" s="81"/>
      <c r="J2470" s="200">
        <v>155.12015</v>
      </c>
    </row>
    <row r="2471" spans="1:10" s="34" customFormat="1" ht="18" customHeight="1" x14ac:dyDescent="0.25">
      <c r="A2471" s="74" t="s">
        <v>520</v>
      </c>
      <c r="B2471" s="71" t="s">
        <v>82</v>
      </c>
      <c r="C2471" s="79">
        <f t="shared" si="142"/>
        <v>119.87815000000001</v>
      </c>
      <c r="D2471" s="79">
        <f t="shared" si="141"/>
        <v>3.7946999999999997</v>
      </c>
      <c r="E2471" s="76">
        <v>3.7946999999999997</v>
      </c>
      <c r="F2471" s="33">
        <v>0</v>
      </c>
      <c r="G2471" s="90">
        <v>0</v>
      </c>
      <c r="H2471" s="33">
        <v>0</v>
      </c>
      <c r="I2471" s="81"/>
      <c r="J2471" s="200">
        <v>123.67285000000001</v>
      </c>
    </row>
    <row r="2472" spans="1:10" s="34" customFormat="1" ht="18" customHeight="1" x14ac:dyDescent="0.25">
      <c r="A2472" s="74" t="s">
        <v>2244</v>
      </c>
      <c r="B2472" s="71" t="s">
        <v>82</v>
      </c>
      <c r="C2472" s="79">
        <f t="shared" si="142"/>
        <v>112.0967</v>
      </c>
      <c r="D2472" s="79">
        <f t="shared" si="141"/>
        <v>9.2232500000000002</v>
      </c>
      <c r="E2472" s="76">
        <v>9.2232500000000002</v>
      </c>
      <c r="F2472" s="33">
        <v>0</v>
      </c>
      <c r="G2472" s="90">
        <v>0</v>
      </c>
      <c r="H2472" s="33">
        <v>0</v>
      </c>
      <c r="I2472" s="81"/>
      <c r="J2472" s="200">
        <v>121.31994999999999</v>
      </c>
    </row>
    <row r="2473" spans="1:10" s="34" customFormat="1" ht="18" customHeight="1" x14ac:dyDescent="0.25">
      <c r="A2473" s="74" t="s">
        <v>2245</v>
      </c>
      <c r="B2473" s="71" t="s">
        <v>82</v>
      </c>
      <c r="C2473" s="79">
        <f t="shared" si="142"/>
        <v>772.19262000000003</v>
      </c>
      <c r="D2473" s="79">
        <f t="shared" si="141"/>
        <v>41.338000000000001</v>
      </c>
      <c r="E2473" s="76">
        <v>41.338000000000001</v>
      </c>
      <c r="F2473" s="33">
        <v>0</v>
      </c>
      <c r="G2473" s="90">
        <v>0</v>
      </c>
      <c r="H2473" s="33">
        <v>0</v>
      </c>
      <c r="I2473" s="81">
        <f>334.51+477.38+2506.68</f>
        <v>3318.5699999999997</v>
      </c>
      <c r="J2473" s="200">
        <f>813.53062-I2473</f>
        <v>-2505.0393799999997</v>
      </c>
    </row>
    <row r="2474" spans="1:10" s="34" customFormat="1" ht="18" customHeight="1" x14ac:dyDescent="0.25">
      <c r="A2474" s="74" t="s">
        <v>2246</v>
      </c>
      <c r="B2474" s="71" t="s">
        <v>82</v>
      </c>
      <c r="C2474" s="79">
        <f t="shared" si="142"/>
        <v>67.162800000000004</v>
      </c>
      <c r="D2474" s="79">
        <f t="shared" si="141"/>
        <v>2.6305500000000004</v>
      </c>
      <c r="E2474" s="76">
        <v>2.6305500000000004</v>
      </c>
      <c r="F2474" s="33">
        <v>0</v>
      </c>
      <c r="G2474" s="90">
        <v>0</v>
      </c>
      <c r="H2474" s="33">
        <v>0</v>
      </c>
      <c r="I2474" s="81"/>
      <c r="J2474" s="200">
        <v>69.793350000000004</v>
      </c>
    </row>
    <row r="2475" spans="1:10" s="35" customFormat="1" ht="18" customHeight="1" x14ac:dyDescent="0.25">
      <c r="A2475" s="74" t="s">
        <v>2247</v>
      </c>
      <c r="B2475" s="71" t="s">
        <v>82</v>
      </c>
      <c r="C2475" s="79">
        <f t="shared" si="142"/>
        <v>191.71370999999999</v>
      </c>
      <c r="D2475" s="79">
        <f t="shared" si="141"/>
        <v>10.0425</v>
      </c>
      <c r="E2475" s="76">
        <v>10.0425</v>
      </c>
      <c r="F2475" s="33">
        <v>0</v>
      </c>
      <c r="G2475" s="90">
        <v>0</v>
      </c>
      <c r="H2475" s="33">
        <v>0</v>
      </c>
      <c r="I2475" s="81"/>
      <c r="J2475" s="200">
        <v>201.75620999999998</v>
      </c>
    </row>
    <row r="2476" spans="1:10" s="35" customFormat="1" ht="18" customHeight="1" x14ac:dyDescent="0.25">
      <c r="A2476" s="74" t="s">
        <v>2248</v>
      </c>
      <c r="B2476" s="71" t="s">
        <v>82</v>
      </c>
      <c r="C2476" s="79">
        <f t="shared" si="142"/>
        <v>81.648750000000049</v>
      </c>
      <c r="D2476" s="79">
        <f t="shared" si="141"/>
        <v>5.6151</v>
      </c>
      <c r="E2476" s="76">
        <v>5.6151</v>
      </c>
      <c r="F2476" s="33">
        <v>0</v>
      </c>
      <c r="G2476" s="90">
        <v>0</v>
      </c>
      <c r="H2476" s="33">
        <v>0</v>
      </c>
      <c r="I2476" s="81">
        <f>165.74+61.54+61.54+238.22+103.16</f>
        <v>630.19999999999993</v>
      </c>
      <c r="J2476" s="200">
        <f>87.26385-I2476</f>
        <v>-542.93614999999988</v>
      </c>
    </row>
    <row r="2477" spans="1:10" s="35" customFormat="1" ht="18" customHeight="1" x14ac:dyDescent="0.25">
      <c r="A2477" s="74" t="s">
        <v>3978</v>
      </c>
      <c r="B2477" s="71" t="s">
        <v>82</v>
      </c>
      <c r="C2477" s="79">
        <f t="shared" si="142"/>
        <v>871.27477999999996</v>
      </c>
      <c r="D2477" s="79">
        <f t="shared" si="141"/>
        <v>39.72672</v>
      </c>
      <c r="E2477" s="76">
        <v>39.72672</v>
      </c>
      <c r="F2477" s="33">
        <v>0</v>
      </c>
      <c r="G2477" s="90">
        <v>0</v>
      </c>
      <c r="H2477" s="33">
        <v>0</v>
      </c>
      <c r="I2477" s="81"/>
      <c r="J2477" s="200">
        <v>911.00149999999996</v>
      </c>
    </row>
    <row r="2478" spans="1:10" s="35" customFormat="1" ht="18" customHeight="1" x14ac:dyDescent="0.25">
      <c r="A2478" s="74" t="s">
        <v>2249</v>
      </c>
      <c r="B2478" s="71" t="s">
        <v>82</v>
      </c>
      <c r="C2478" s="79">
        <f t="shared" si="142"/>
        <v>89.876599999999783</v>
      </c>
      <c r="D2478" s="79">
        <f t="shared" si="141"/>
        <v>5.8045</v>
      </c>
      <c r="E2478" s="76">
        <v>5.8045</v>
      </c>
      <c r="F2478" s="33">
        <v>0</v>
      </c>
      <c r="G2478" s="90">
        <v>0</v>
      </c>
      <c r="H2478" s="33">
        <v>0</v>
      </c>
      <c r="I2478" s="81">
        <f>262.46+231.02+889.63+437.83+268.14+140.98+140.98+1024.87</f>
        <v>3395.91</v>
      </c>
      <c r="J2478" s="200">
        <f>95.6811-I2478</f>
        <v>-3300.2289000000001</v>
      </c>
    </row>
    <row r="2479" spans="1:10" s="35" customFormat="1" ht="18" customHeight="1" x14ac:dyDescent="0.25">
      <c r="A2479" s="74" t="s">
        <v>2250</v>
      </c>
      <c r="B2479" s="71" t="s">
        <v>82</v>
      </c>
      <c r="C2479" s="79">
        <f t="shared" si="142"/>
        <v>659.89901000000009</v>
      </c>
      <c r="D2479" s="79">
        <f t="shared" si="141"/>
        <v>37.191839999999999</v>
      </c>
      <c r="E2479" s="76">
        <v>37.191839999999999</v>
      </c>
      <c r="F2479" s="33">
        <v>0</v>
      </c>
      <c r="G2479" s="90">
        <v>0</v>
      </c>
      <c r="H2479" s="33">
        <v>0</v>
      </c>
      <c r="I2479" s="81">
        <f>340.93+2140.88</f>
        <v>2481.81</v>
      </c>
      <c r="J2479" s="200">
        <f>697.09085-I2479</f>
        <v>-1784.7191499999999</v>
      </c>
    </row>
    <row r="2480" spans="1:10" s="35" customFormat="1" ht="18" customHeight="1" x14ac:dyDescent="0.25">
      <c r="A2480" s="74" t="s">
        <v>2251</v>
      </c>
      <c r="B2480" s="71" t="s">
        <v>82</v>
      </c>
      <c r="C2480" s="79">
        <f t="shared" si="142"/>
        <v>208.19054</v>
      </c>
      <c r="D2480" s="79">
        <f t="shared" si="141"/>
        <v>17.90484</v>
      </c>
      <c r="E2480" s="76">
        <v>17.90484</v>
      </c>
      <c r="F2480" s="33">
        <v>0</v>
      </c>
      <c r="G2480" s="90">
        <v>0</v>
      </c>
      <c r="H2480" s="33">
        <v>0</v>
      </c>
      <c r="I2480" s="81"/>
      <c r="J2480" s="200">
        <v>226.09538000000001</v>
      </c>
    </row>
    <row r="2481" spans="1:10" s="34" customFormat="1" ht="18" customHeight="1" x14ac:dyDescent="0.25">
      <c r="A2481" s="74" t="s">
        <v>2252</v>
      </c>
      <c r="B2481" s="71" t="s">
        <v>82</v>
      </c>
      <c r="C2481" s="79">
        <f t="shared" si="142"/>
        <v>73.322799999999987</v>
      </c>
      <c r="D2481" s="79">
        <f t="shared" si="141"/>
        <v>5.4183999999999992</v>
      </c>
      <c r="E2481" s="76">
        <v>5.4183999999999992</v>
      </c>
      <c r="F2481" s="33">
        <v>0</v>
      </c>
      <c r="G2481" s="90">
        <v>0</v>
      </c>
      <c r="H2481" s="33">
        <v>0</v>
      </c>
      <c r="I2481" s="81"/>
      <c r="J2481" s="200">
        <v>78.741199999999992</v>
      </c>
    </row>
    <row r="2482" spans="1:10" s="34" customFormat="1" ht="18" customHeight="1" x14ac:dyDescent="0.25">
      <c r="A2482" s="74" t="s">
        <v>2253</v>
      </c>
      <c r="B2482" s="71" t="s">
        <v>82</v>
      </c>
      <c r="C2482" s="79">
        <f t="shared" si="142"/>
        <v>148.62031999999994</v>
      </c>
      <c r="D2482" s="79">
        <f t="shared" si="141"/>
        <v>13.621459999999999</v>
      </c>
      <c r="E2482" s="76">
        <v>13.621459999999999</v>
      </c>
      <c r="F2482" s="33">
        <v>0</v>
      </c>
      <c r="G2482" s="90">
        <v>0</v>
      </c>
      <c r="H2482" s="33">
        <v>0</v>
      </c>
      <c r="I2482" s="81">
        <v>763.17</v>
      </c>
      <c r="J2482" s="200">
        <f>162.24178-I2482</f>
        <v>-600.92822000000001</v>
      </c>
    </row>
    <row r="2483" spans="1:10" s="34" customFormat="1" ht="18" customHeight="1" x14ac:dyDescent="0.25">
      <c r="A2483" s="74" t="s">
        <v>2254</v>
      </c>
      <c r="B2483" s="71" t="s">
        <v>82</v>
      </c>
      <c r="C2483" s="79">
        <f t="shared" si="142"/>
        <v>271.18495999999999</v>
      </c>
      <c r="D2483" s="79">
        <f t="shared" si="141"/>
        <v>13.72845</v>
      </c>
      <c r="E2483" s="76">
        <v>13.72845</v>
      </c>
      <c r="F2483" s="33">
        <v>0</v>
      </c>
      <c r="G2483" s="90">
        <v>0</v>
      </c>
      <c r="H2483" s="33">
        <v>0</v>
      </c>
      <c r="I2483" s="81"/>
      <c r="J2483" s="200">
        <v>284.91341</v>
      </c>
    </row>
    <row r="2484" spans="1:10" s="34" customFormat="1" ht="18" customHeight="1" x14ac:dyDescent="0.25">
      <c r="A2484" s="74" t="s">
        <v>3979</v>
      </c>
      <c r="B2484" s="71" t="s">
        <v>82</v>
      </c>
      <c r="C2484" s="79">
        <f t="shared" si="142"/>
        <v>312.36610000000002</v>
      </c>
      <c r="D2484" s="79">
        <f t="shared" si="141"/>
        <v>4.98095</v>
      </c>
      <c r="E2484" s="76">
        <v>4.98095</v>
      </c>
      <c r="F2484" s="33">
        <v>0</v>
      </c>
      <c r="G2484" s="90">
        <v>0</v>
      </c>
      <c r="H2484" s="33">
        <v>0</v>
      </c>
      <c r="I2484" s="81"/>
      <c r="J2484" s="200">
        <v>317.34705000000002</v>
      </c>
    </row>
    <row r="2485" spans="1:10" s="34" customFormat="1" ht="18" customHeight="1" x14ac:dyDescent="0.25">
      <c r="A2485" s="74" t="s">
        <v>2255</v>
      </c>
      <c r="B2485" s="71" t="s">
        <v>82</v>
      </c>
      <c r="C2485" s="79">
        <f t="shared" si="142"/>
        <v>121.96</v>
      </c>
      <c r="D2485" s="79">
        <f t="shared" si="141"/>
        <v>4.8665000000000003</v>
      </c>
      <c r="E2485" s="76">
        <v>4.8665000000000003</v>
      </c>
      <c r="F2485" s="33">
        <v>0</v>
      </c>
      <c r="G2485" s="90">
        <v>0</v>
      </c>
      <c r="H2485" s="33">
        <v>0</v>
      </c>
      <c r="I2485" s="81"/>
      <c r="J2485" s="200">
        <v>126.8265</v>
      </c>
    </row>
    <row r="2486" spans="1:10" s="34" customFormat="1" ht="18" customHeight="1" x14ac:dyDescent="0.25">
      <c r="A2486" s="74" t="s">
        <v>2256</v>
      </c>
      <c r="B2486" s="71" t="s">
        <v>82</v>
      </c>
      <c r="C2486" s="79">
        <f t="shared" si="142"/>
        <v>215.20103</v>
      </c>
      <c r="D2486" s="79">
        <f t="shared" si="141"/>
        <v>13.343309999999999</v>
      </c>
      <c r="E2486" s="76">
        <v>13.343309999999999</v>
      </c>
      <c r="F2486" s="33">
        <v>0</v>
      </c>
      <c r="G2486" s="90">
        <v>0</v>
      </c>
      <c r="H2486" s="33">
        <v>0</v>
      </c>
      <c r="I2486" s="81"/>
      <c r="J2486" s="200">
        <v>228.54434000000001</v>
      </c>
    </row>
    <row r="2487" spans="1:10" s="34" customFormat="1" ht="18" customHeight="1" x14ac:dyDescent="0.25">
      <c r="A2487" s="74" t="s">
        <v>2257</v>
      </c>
      <c r="B2487" s="71" t="s">
        <v>82</v>
      </c>
      <c r="C2487" s="79">
        <f t="shared" si="142"/>
        <v>181.14492000000001</v>
      </c>
      <c r="D2487" s="79">
        <f t="shared" si="141"/>
        <v>10.676120000000001</v>
      </c>
      <c r="E2487" s="76">
        <v>10.676120000000001</v>
      </c>
      <c r="F2487" s="33">
        <v>0</v>
      </c>
      <c r="G2487" s="90">
        <v>0</v>
      </c>
      <c r="H2487" s="33">
        <v>0</v>
      </c>
      <c r="I2487" s="81"/>
      <c r="J2487" s="200">
        <v>191.82104000000001</v>
      </c>
    </row>
    <row r="2488" spans="1:10" s="34" customFormat="1" ht="18" customHeight="1" x14ac:dyDescent="0.25">
      <c r="A2488" s="74" t="s">
        <v>2258</v>
      </c>
      <c r="B2488" s="71" t="s">
        <v>82</v>
      </c>
      <c r="C2488" s="79">
        <f t="shared" si="142"/>
        <v>172.44206</v>
      </c>
      <c r="D2488" s="80">
        <v>0</v>
      </c>
      <c r="E2488" s="76">
        <v>7.8513500000000001</v>
      </c>
      <c r="F2488" s="33">
        <v>0</v>
      </c>
      <c r="G2488" s="90">
        <v>0</v>
      </c>
      <c r="H2488" s="33">
        <v>0</v>
      </c>
      <c r="I2488" s="81"/>
      <c r="J2488" s="200">
        <v>180.29340999999999</v>
      </c>
    </row>
    <row r="2489" spans="1:10" s="34" customFormat="1" ht="18" customHeight="1" x14ac:dyDescent="0.25">
      <c r="A2489" s="74" t="s">
        <v>2259</v>
      </c>
      <c r="B2489" s="71" t="s">
        <v>82</v>
      </c>
      <c r="C2489" s="79">
        <f t="shared" si="142"/>
        <v>210.49105</v>
      </c>
      <c r="D2489" s="79">
        <f t="shared" ref="D2489:D2494" si="143">E2489</f>
        <v>8.8946000000000005</v>
      </c>
      <c r="E2489" s="76">
        <v>8.8946000000000005</v>
      </c>
      <c r="F2489" s="33">
        <v>0</v>
      </c>
      <c r="G2489" s="90">
        <v>0</v>
      </c>
      <c r="H2489" s="33">
        <v>0</v>
      </c>
      <c r="I2489" s="81"/>
      <c r="J2489" s="200">
        <v>219.38565</v>
      </c>
    </row>
    <row r="2490" spans="1:10" s="34" customFormat="1" ht="18" customHeight="1" x14ac:dyDescent="0.25">
      <c r="A2490" s="74" t="s">
        <v>2260</v>
      </c>
      <c r="B2490" s="71" t="s">
        <v>82</v>
      </c>
      <c r="C2490" s="79">
        <f t="shared" si="142"/>
        <v>253.89115000000004</v>
      </c>
      <c r="D2490" s="79">
        <f t="shared" si="143"/>
        <v>17.35305</v>
      </c>
      <c r="E2490" s="76">
        <v>17.35305</v>
      </c>
      <c r="F2490" s="33">
        <v>0</v>
      </c>
      <c r="G2490" s="90">
        <v>0</v>
      </c>
      <c r="H2490" s="33">
        <v>0</v>
      </c>
      <c r="I2490" s="81"/>
      <c r="J2490" s="200">
        <v>271.24420000000003</v>
      </c>
    </row>
    <row r="2491" spans="1:10" s="34" customFormat="1" ht="18" customHeight="1" x14ac:dyDescent="0.25">
      <c r="A2491" s="74" t="s">
        <v>2261</v>
      </c>
      <c r="B2491" s="71" t="s">
        <v>82</v>
      </c>
      <c r="C2491" s="79">
        <f t="shared" si="142"/>
        <v>150.94533999999999</v>
      </c>
      <c r="D2491" s="79">
        <f t="shared" si="143"/>
        <v>8.815430000000001</v>
      </c>
      <c r="E2491" s="76">
        <v>8.815430000000001</v>
      </c>
      <c r="F2491" s="33">
        <v>0</v>
      </c>
      <c r="G2491" s="90">
        <v>0</v>
      </c>
      <c r="H2491" s="33">
        <v>0</v>
      </c>
      <c r="I2491" s="81"/>
      <c r="J2491" s="200">
        <v>159.76076999999998</v>
      </c>
    </row>
    <row r="2492" spans="1:10" s="34" customFormat="1" ht="18" customHeight="1" x14ac:dyDescent="0.25">
      <c r="A2492" s="74" t="s">
        <v>2262</v>
      </c>
      <c r="B2492" s="71" t="s">
        <v>82</v>
      </c>
      <c r="C2492" s="79">
        <f t="shared" si="142"/>
        <v>232.10306</v>
      </c>
      <c r="D2492" s="79">
        <f t="shared" si="143"/>
        <v>13.621030000000001</v>
      </c>
      <c r="E2492" s="76">
        <v>13.621030000000001</v>
      </c>
      <c r="F2492" s="33">
        <v>0</v>
      </c>
      <c r="G2492" s="90">
        <v>0</v>
      </c>
      <c r="H2492" s="33">
        <v>0</v>
      </c>
      <c r="I2492" s="81"/>
      <c r="J2492" s="200">
        <v>245.72408999999999</v>
      </c>
    </row>
    <row r="2493" spans="1:10" s="34" customFormat="1" ht="18" customHeight="1" x14ac:dyDescent="0.25">
      <c r="A2493" s="74" t="s">
        <v>2263</v>
      </c>
      <c r="B2493" s="71" t="s">
        <v>82</v>
      </c>
      <c r="C2493" s="79">
        <f t="shared" si="142"/>
        <v>215.05337</v>
      </c>
      <c r="D2493" s="79">
        <f t="shared" si="143"/>
        <v>9.9831699999999994</v>
      </c>
      <c r="E2493" s="76">
        <v>9.9831699999999994</v>
      </c>
      <c r="F2493" s="33">
        <v>0</v>
      </c>
      <c r="G2493" s="90">
        <v>0</v>
      </c>
      <c r="H2493" s="33">
        <v>0</v>
      </c>
      <c r="I2493" s="81"/>
      <c r="J2493" s="200">
        <v>225.03654</v>
      </c>
    </row>
    <row r="2494" spans="1:10" s="34" customFormat="1" ht="18" customHeight="1" x14ac:dyDescent="0.25">
      <c r="A2494" s="74" t="s">
        <v>2264</v>
      </c>
      <c r="B2494" s="71" t="s">
        <v>82</v>
      </c>
      <c r="C2494" s="79">
        <f t="shared" si="142"/>
        <v>150.76095000000001</v>
      </c>
      <c r="D2494" s="79">
        <f t="shared" si="143"/>
        <v>8.0151500000000002</v>
      </c>
      <c r="E2494" s="76">
        <v>8.0151500000000002</v>
      </c>
      <c r="F2494" s="33">
        <v>0</v>
      </c>
      <c r="G2494" s="90">
        <v>0</v>
      </c>
      <c r="H2494" s="33">
        <v>0</v>
      </c>
      <c r="I2494" s="81"/>
      <c r="J2494" s="200">
        <v>158.77610000000001</v>
      </c>
    </row>
    <row r="2495" spans="1:10" s="34" customFormat="1" ht="18" customHeight="1" x14ac:dyDescent="0.25">
      <c r="A2495" s="74" t="s">
        <v>2265</v>
      </c>
      <c r="B2495" s="71" t="s">
        <v>82</v>
      </c>
      <c r="C2495" s="79">
        <f t="shared" si="142"/>
        <v>46.568750000000001</v>
      </c>
      <c r="D2495" s="80">
        <v>0</v>
      </c>
      <c r="E2495" s="76">
        <v>3.8068499999999998</v>
      </c>
      <c r="F2495" s="33">
        <v>0</v>
      </c>
      <c r="G2495" s="90">
        <v>0</v>
      </c>
      <c r="H2495" s="33">
        <v>0</v>
      </c>
      <c r="I2495" s="81"/>
      <c r="J2495" s="200">
        <v>50.375599999999999</v>
      </c>
    </row>
    <row r="2496" spans="1:10" s="34" customFormat="1" ht="18" customHeight="1" x14ac:dyDescent="0.25">
      <c r="A2496" s="74" t="s">
        <v>2266</v>
      </c>
      <c r="B2496" s="71" t="s">
        <v>82</v>
      </c>
      <c r="C2496" s="79">
        <f t="shared" si="142"/>
        <v>80.877799999999993</v>
      </c>
      <c r="D2496" s="79">
        <f t="shared" ref="D2496:D2501" si="144">E2496</f>
        <v>5.0466000000000006</v>
      </c>
      <c r="E2496" s="76">
        <v>5.0466000000000006</v>
      </c>
      <c r="F2496" s="33">
        <v>0</v>
      </c>
      <c r="G2496" s="90">
        <v>0</v>
      </c>
      <c r="H2496" s="33">
        <v>0</v>
      </c>
      <c r="I2496" s="81"/>
      <c r="J2496" s="200">
        <v>85.924399999999991</v>
      </c>
    </row>
    <row r="2497" spans="1:82" s="34" customFormat="1" ht="18" customHeight="1" x14ac:dyDescent="0.25">
      <c r="A2497" s="74" t="s">
        <v>2267</v>
      </c>
      <c r="B2497" s="71" t="s">
        <v>82</v>
      </c>
      <c r="C2497" s="79">
        <f t="shared" si="142"/>
        <v>124.65944000000002</v>
      </c>
      <c r="D2497" s="79">
        <f t="shared" si="144"/>
        <v>5.0956099999999998</v>
      </c>
      <c r="E2497" s="76">
        <v>5.0956099999999998</v>
      </c>
      <c r="F2497" s="33">
        <v>0</v>
      </c>
      <c r="G2497" s="90">
        <v>0</v>
      </c>
      <c r="H2497" s="33">
        <v>0</v>
      </c>
      <c r="I2497" s="81"/>
      <c r="J2497" s="200">
        <v>129.75505000000001</v>
      </c>
    </row>
    <row r="2498" spans="1:82" s="34" customFormat="1" ht="18" customHeight="1" x14ac:dyDescent="0.25">
      <c r="A2498" s="74" t="s">
        <v>2268</v>
      </c>
      <c r="B2498" s="71" t="s">
        <v>82</v>
      </c>
      <c r="C2498" s="79">
        <f t="shared" si="142"/>
        <v>130.85980000000001</v>
      </c>
      <c r="D2498" s="79">
        <f t="shared" si="144"/>
        <v>6.1177999999999999</v>
      </c>
      <c r="E2498" s="76">
        <v>6.1177999999999999</v>
      </c>
      <c r="F2498" s="33">
        <v>0</v>
      </c>
      <c r="G2498" s="90">
        <v>0</v>
      </c>
      <c r="H2498" s="33">
        <v>0</v>
      </c>
      <c r="I2498" s="81"/>
      <c r="J2498" s="200">
        <v>136.9776</v>
      </c>
    </row>
    <row r="2499" spans="1:82" s="34" customFormat="1" ht="18" customHeight="1" x14ac:dyDescent="0.25">
      <c r="A2499" s="74" t="s">
        <v>3980</v>
      </c>
      <c r="B2499" s="71" t="s">
        <v>82</v>
      </c>
      <c r="C2499" s="79">
        <f t="shared" si="142"/>
        <v>697.05408</v>
      </c>
      <c r="D2499" s="79">
        <f t="shared" si="144"/>
        <v>32.07555</v>
      </c>
      <c r="E2499" s="76">
        <v>32.07555</v>
      </c>
      <c r="F2499" s="33">
        <v>0</v>
      </c>
      <c r="G2499" s="90">
        <v>0</v>
      </c>
      <c r="H2499" s="33">
        <v>0</v>
      </c>
      <c r="I2499" s="81"/>
      <c r="J2499" s="200">
        <v>729.12963000000002</v>
      </c>
    </row>
    <row r="2500" spans="1:82" s="34" customFormat="1" ht="18" customHeight="1" x14ac:dyDescent="0.25">
      <c r="A2500" s="74" t="s">
        <v>2269</v>
      </c>
      <c r="B2500" s="71" t="s">
        <v>82</v>
      </c>
      <c r="C2500" s="79">
        <f t="shared" si="142"/>
        <v>147.71955</v>
      </c>
      <c r="D2500" s="79">
        <f t="shared" si="144"/>
        <v>8.577399999999999</v>
      </c>
      <c r="E2500" s="76">
        <v>8.577399999999999</v>
      </c>
      <c r="F2500" s="33">
        <v>0</v>
      </c>
      <c r="G2500" s="90">
        <v>0</v>
      </c>
      <c r="H2500" s="33">
        <v>0</v>
      </c>
      <c r="I2500" s="81"/>
      <c r="J2500" s="200">
        <v>156.29695000000001</v>
      </c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X2500" s="23"/>
      <c r="Y2500" s="23"/>
      <c r="Z2500" s="23"/>
      <c r="AA2500" s="23"/>
      <c r="AB2500" s="23"/>
      <c r="AC2500" s="23"/>
      <c r="AD2500" s="23"/>
      <c r="AE2500" s="23"/>
      <c r="AF2500" s="23"/>
      <c r="AG2500" s="23"/>
      <c r="AH2500" s="23"/>
      <c r="AI2500" s="23"/>
      <c r="AJ2500" s="23"/>
      <c r="AK2500" s="23"/>
      <c r="AL2500" s="23"/>
      <c r="AM2500" s="23"/>
      <c r="AN2500" s="23"/>
      <c r="AO2500" s="23"/>
      <c r="AP2500" s="23"/>
      <c r="AQ2500" s="23"/>
      <c r="AR2500" s="23"/>
      <c r="AS2500" s="23"/>
      <c r="AT2500" s="23"/>
      <c r="AU2500" s="23"/>
      <c r="AV2500" s="23"/>
      <c r="AW2500" s="23"/>
      <c r="AX2500" s="23"/>
      <c r="AY2500" s="23"/>
      <c r="AZ2500" s="23"/>
      <c r="BA2500" s="23"/>
      <c r="BB2500" s="23"/>
      <c r="BC2500" s="23"/>
      <c r="BD2500" s="23"/>
      <c r="BE2500" s="23"/>
      <c r="BF2500" s="23"/>
      <c r="BG2500" s="23"/>
      <c r="BH2500" s="23"/>
      <c r="BI2500" s="23"/>
      <c r="BJ2500" s="23"/>
      <c r="BK2500" s="23"/>
      <c r="BL2500" s="23"/>
      <c r="BM2500" s="23"/>
      <c r="BN2500" s="23"/>
      <c r="BO2500" s="23"/>
      <c r="BP2500" s="23"/>
      <c r="BQ2500" s="23"/>
      <c r="BR2500" s="23"/>
      <c r="BS2500" s="23"/>
      <c r="BT2500" s="23"/>
      <c r="BU2500" s="23"/>
      <c r="BV2500" s="23"/>
      <c r="BW2500" s="23"/>
      <c r="BX2500" s="23"/>
      <c r="BY2500" s="23"/>
      <c r="BZ2500" s="23"/>
      <c r="CA2500" s="23"/>
      <c r="CB2500" s="23"/>
      <c r="CC2500" s="23"/>
      <c r="CD2500" s="23"/>
    </row>
    <row r="2501" spans="1:82" s="34" customFormat="1" ht="18" customHeight="1" x14ac:dyDescent="0.25">
      <c r="A2501" s="74" t="s">
        <v>1641</v>
      </c>
      <c r="B2501" s="71" t="s">
        <v>82</v>
      </c>
      <c r="C2501" s="79">
        <f t="shared" si="142"/>
        <v>92.050219999999996</v>
      </c>
      <c r="D2501" s="79">
        <f t="shared" si="144"/>
        <v>15.9735</v>
      </c>
      <c r="E2501" s="76">
        <v>15.9735</v>
      </c>
      <c r="F2501" s="33">
        <v>0</v>
      </c>
      <c r="G2501" s="90">
        <v>0</v>
      </c>
      <c r="H2501" s="33">
        <v>0</v>
      </c>
      <c r="I2501" s="81"/>
      <c r="J2501" s="200">
        <v>108.02372</v>
      </c>
    </row>
    <row r="2502" spans="1:82" s="34" customFormat="1" ht="18" customHeight="1" x14ac:dyDescent="0.25">
      <c r="A2502" s="74" t="s">
        <v>2270</v>
      </c>
      <c r="B2502" s="71" t="s">
        <v>82</v>
      </c>
      <c r="C2502" s="79">
        <f t="shared" si="142"/>
        <v>73.631699999999995</v>
      </c>
      <c r="D2502" s="80">
        <v>0</v>
      </c>
      <c r="E2502" s="76">
        <v>4.5682</v>
      </c>
      <c r="F2502" s="33">
        <v>0</v>
      </c>
      <c r="G2502" s="90">
        <v>0</v>
      </c>
      <c r="H2502" s="33">
        <v>0</v>
      </c>
      <c r="I2502" s="81"/>
      <c r="J2502" s="200">
        <v>78.1999</v>
      </c>
    </row>
    <row r="2503" spans="1:82" s="34" customFormat="1" ht="18" customHeight="1" x14ac:dyDescent="0.25">
      <c r="A2503" s="74" t="s">
        <v>2271</v>
      </c>
      <c r="B2503" s="71" t="s">
        <v>82</v>
      </c>
      <c r="C2503" s="79">
        <f t="shared" si="142"/>
        <v>21.473050000000001</v>
      </c>
      <c r="D2503" s="80">
        <v>0</v>
      </c>
      <c r="E2503" s="76">
        <v>0.97110000000000007</v>
      </c>
      <c r="F2503" s="33">
        <v>0</v>
      </c>
      <c r="G2503" s="90">
        <v>0</v>
      </c>
      <c r="H2503" s="33">
        <v>0</v>
      </c>
      <c r="I2503" s="81"/>
      <c r="J2503" s="200">
        <v>22.44415</v>
      </c>
    </row>
    <row r="2504" spans="1:82" s="34" customFormat="1" ht="18" customHeight="1" x14ac:dyDescent="0.25">
      <c r="A2504" s="74" t="s">
        <v>2272</v>
      </c>
      <c r="B2504" s="71" t="s">
        <v>82</v>
      </c>
      <c r="C2504" s="79">
        <f t="shared" si="142"/>
        <v>117.58226000000001</v>
      </c>
      <c r="D2504" s="79">
        <f t="shared" ref="D2504:D2510" si="145">E2504</f>
        <v>7.6249899999999995</v>
      </c>
      <c r="E2504" s="76">
        <v>7.6249899999999995</v>
      </c>
      <c r="F2504" s="33">
        <v>0</v>
      </c>
      <c r="G2504" s="90">
        <v>0</v>
      </c>
      <c r="H2504" s="33">
        <v>0</v>
      </c>
      <c r="I2504" s="81"/>
      <c r="J2504" s="200">
        <v>125.20725</v>
      </c>
    </row>
    <row r="2505" spans="1:82" s="34" customFormat="1" ht="18" customHeight="1" x14ac:dyDescent="0.25">
      <c r="A2505" s="74" t="s">
        <v>2273</v>
      </c>
      <c r="B2505" s="71" t="s">
        <v>82</v>
      </c>
      <c r="C2505" s="79">
        <f t="shared" si="142"/>
        <v>34.268900000000052</v>
      </c>
      <c r="D2505" s="79">
        <f t="shared" si="145"/>
        <v>6.1711</v>
      </c>
      <c r="E2505" s="76">
        <v>6.1711</v>
      </c>
      <c r="F2505" s="33">
        <v>0</v>
      </c>
      <c r="G2505" s="90">
        <v>0</v>
      </c>
      <c r="H2505" s="33">
        <v>0</v>
      </c>
      <c r="I2505" s="81">
        <v>1039.69</v>
      </c>
      <c r="J2505" s="200">
        <f>40.44-I2505</f>
        <v>-999.25</v>
      </c>
    </row>
    <row r="2506" spans="1:82" s="34" customFormat="1" ht="18" customHeight="1" x14ac:dyDescent="0.25">
      <c r="A2506" s="74" t="s">
        <v>2274</v>
      </c>
      <c r="B2506" s="71" t="s">
        <v>82</v>
      </c>
      <c r="C2506" s="79">
        <f t="shared" si="142"/>
        <v>227.25986</v>
      </c>
      <c r="D2506" s="79">
        <f t="shared" si="145"/>
        <v>21.520139999999998</v>
      </c>
      <c r="E2506" s="76">
        <v>21.520139999999998</v>
      </c>
      <c r="F2506" s="33">
        <v>0</v>
      </c>
      <c r="G2506" s="90">
        <v>0</v>
      </c>
      <c r="H2506" s="33">
        <v>0</v>
      </c>
      <c r="I2506" s="81"/>
      <c r="J2506" s="200">
        <v>248.78</v>
      </c>
    </row>
    <row r="2507" spans="1:82" s="34" customFormat="1" ht="18" customHeight="1" x14ac:dyDescent="0.25">
      <c r="A2507" s="74" t="s">
        <v>2275</v>
      </c>
      <c r="B2507" s="71" t="s">
        <v>82</v>
      </c>
      <c r="C2507" s="79">
        <f t="shared" si="142"/>
        <v>72.284150000000011</v>
      </c>
      <c r="D2507" s="79">
        <f t="shared" si="145"/>
        <v>7.5881000000000007</v>
      </c>
      <c r="E2507" s="76">
        <v>7.5881000000000007</v>
      </c>
      <c r="F2507" s="33">
        <v>0</v>
      </c>
      <c r="G2507" s="90">
        <v>0</v>
      </c>
      <c r="H2507" s="33">
        <v>0</v>
      </c>
      <c r="I2507" s="81">
        <v>656.63</v>
      </c>
      <c r="J2507" s="200">
        <f>79.87225-I2507</f>
        <v>-576.75774999999999</v>
      </c>
    </row>
    <row r="2508" spans="1:82" s="34" customFormat="1" ht="18" customHeight="1" x14ac:dyDescent="0.25">
      <c r="A2508" s="74" t="s">
        <v>2276</v>
      </c>
      <c r="B2508" s="71" t="s">
        <v>82</v>
      </c>
      <c r="C2508" s="79">
        <f t="shared" si="142"/>
        <v>650.07281999999998</v>
      </c>
      <c r="D2508" s="79">
        <f t="shared" si="145"/>
        <v>36.156910000000003</v>
      </c>
      <c r="E2508" s="76">
        <v>36.156910000000003</v>
      </c>
      <c r="F2508" s="33">
        <v>0</v>
      </c>
      <c r="G2508" s="90">
        <v>0</v>
      </c>
      <c r="H2508" s="33">
        <v>0</v>
      </c>
      <c r="I2508" s="81"/>
      <c r="J2508" s="200">
        <v>686.22973000000002</v>
      </c>
    </row>
    <row r="2509" spans="1:82" s="35" customFormat="1" ht="18" customHeight="1" x14ac:dyDescent="0.25">
      <c r="A2509" s="74" t="s">
        <v>2277</v>
      </c>
      <c r="B2509" s="71" t="s">
        <v>82</v>
      </c>
      <c r="C2509" s="79">
        <f t="shared" si="142"/>
        <v>696.47264000000007</v>
      </c>
      <c r="D2509" s="79">
        <f t="shared" si="145"/>
        <v>41.590650000000004</v>
      </c>
      <c r="E2509" s="76">
        <v>41.590650000000004</v>
      </c>
      <c r="F2509" s="33">
        <v>0</v>
      </c>
      <c r="G2509" s="90">
        <v>0</v>
      </c>
      <c r="H2509" s="33">
        <v>0</v>
      </c>
      <c r="I2509" s="81"/>
      <c r="J2509" s="200">
        <v>738.06329000000005</v>
      </c>
    </row>
    <row r="2510" spans="1:82" s="35" customFormat="1" ht="18" customHeight="1" x14ac:dyDescent="0.25">
      <c r="A2510" s="74" t="s">
        <v>2278</v>
      </c>
      <c r="B2510" s="71" t="s">
        <v>82</v>
      </c>
      <c r="C2510" s="79">
        <f t="shared" si="142"/>
        <v>444.03292999999996</v>
      </c>
      <c r="D2510" s="79">
        <f t="shared" si="145"/>
        <v>23.06786</v>
      </c>
      <c r="E2510" s="76">
        <v>23.06786</v>
      </c>
      <c r="F2510" s="33">
        <v>0</v>
      </c>
      <c r="G2510" s="90">
        <v>0</v>
      </c>
      <c r="H2510" s="33">
        <v>0</v>
      </c>
      <c r="I2510" s="81"/>
      <c r="J2510" s="200">
        <v>467.10078999999996</v>
      </c>
    </row>
    <row r="2511" spans="1:82" s="35" customFormat="1" ht="18" customHeight="1" x14ac:dyDescent="0.25">
      <c r="A2511" s="74" t="s">
        <v>2279</v>
      </c>
      <c r="B2511" s="71" t="s">
        <v>82</v>
      </c>
      <c r="C2511" s="79">
        <f t="shared" si="142"/>
        <v>793.17751999999996</v>
      </c>
      <c r="D2511" s="80">
        <v>0</v>
      </c>
      <c r="E2511" s="76">
        <v>47.122970000000002</v>
      </c>
      <c r="F2511" s="33">
        <v>0</v>
      </c>
      <c r="G2511" s="90">
        <v>0</v>
      </c>
      <c r="H2511" s="33">
        <v>0</v>
      </c>
      <c r="I2511" s="81"/>
      <c r="J2511" s="200">
        <v>840.30048999999997</v>
      </c>
    </row>
    <row r="2512" spans="1:82" s="35" customFormat="1" ht="18" customHeight="1" x14ac:dyDescent="0.25">
      <c r="A2512" s="74" t="s">
        <v>2280</v>
      </c>
      <c r="B2512" s="71" t="s">
        <v>82</v>
      </c>
      <c r="C2512" s="79">
        <f t="shared" si="142"/>
        <v>486.15287999999998</v>
      </c>
      <c r="D2512" s="79">
        <f t="shared" ref="D2512:D2530" si="146">E2512</f>
        <v>48.078429999999997</v>
      </c>
      <c r="E2512" s="76">
        <v>48.078429999999997</v>
      </c>
      <c r="F2512" s="33">
        <v>0</v>
      </c>
      <c r="G2512" s="90">
        <v>0</v>
      </c>
      <c r="H2512" s="33">
        <v>0</v>
      </c>
      <c r="I2512" s="81"/>
      <c r="J2512" s="200">
        <v>534.23131000000001</v>
      </c>
    </row>
    <row r="2513" spans="1:10" s="35" customFormat="1" ht="18" customHeight="1" x14ac:dyDescent="0.25">
      <c r="A2513" s="74" t="s">
        <v>2281</v>
      </c>
      <c r="B2513" s="71" t="s">
        <v>82</v>
      </c>
      <c r="C2513" s="79">
        <f t="shared" si="142"/>
        <v>406.83108000000004</v>
      </c>
      <c r="D2513" s="79">
        <f t="shared" si="146"/>
        <v>21.287200000000002</v>
      </c>
      <c r="E2513" s="76">
        <v>21.287200000000002</v>
      </c>
      <c r="F2513" s="33">
        <v>0</v>
      </c>
      <c r="G2513" s="90">
        <v>0</v>
      </c>
      <c r="H2513" s="33">
        <v>0</v>
      </c>
      <c r="I2513" s="81"/>
      <c r="J2513" s="200">
        <v>428.11828000000003</v>
      </c>
    </row>
    <row r="2514" spans="1:10" s="35" customFormat="1" ht="18" customHeight="1" x14ac:dyDescent="0.25">
      <c r="A2514" s="74" t="s">
        <v>2282</v>
      </c>
      <c r="B2514" s="71" t="s">
        <v>82</v>
      </c>
      <c r="C2514" s="79">
        <f t="shared" si="142"/>
        <v>1006.8387</v>
      </c>
      <c r="D2514" s="79">
        <f t="shared" si="146"/>
        <v>55.148789999999998</v>
      </c>
      <c r="E2514" s="76">
        <v>55.148789999999998</v>
      </c>
      <c r="F2514" s="33">
        <v>0</v>
      </c>
      <c r="G2514" s="90">
        <v>0</v>
      </c>
      <c r="H2514" s="33">
        <v>0</v>
      </c>
      <c r="I2514" s="81"/>
      <c r="J2514" s="200">
        <v>1061.98749</v>
      </c>
    </row>
    <row r="2515" spans="1:10" s="35" customFormat="1" ht="18" customHeight="1" x14ac:dyDescent="0.25">
      <c r="A2515" s="74" t="s">
        <v>2283</v>
      </c>
      <c r="B2515" s="71" t="s">
        <v>82</v>
      </c>
      <c r="C2515" s="79">
        <f t="shared" si="142"/>
        <v>829.87863000000004</v>
      </c>
      <c r="D2515" s="79">
        <f t="shared" si="146"/>
        <v>43.209129999999995</v>
      </c>
      <c r="E2515" s="76">
        <v>43.209129999999995</v>
      </c>
      <c r="F2515" s="33">
        <v>0</v>
      </c>
      <c r="G2515" s="90">
        <v>0</v>
      </c>
      <c r="H2515" s="33">
        <v>0</v>
      </c>
      <c r="I2515" s="81"/>
      <c r="J2515" s="200">
        <v>873.08776</v>
      </c>
    </row>
    <row r="2516" spans="1:10" s="35" customFormat="1" ht="18" customHeight="1" x14ac:dyDescent="0.25">
      <c r="A2516" s="74" t="s">
        <v>2284</v>
      </c>
      <c r="B2516" s="71" t="s">
        <v>82</v>
      </c>
      <c r="C2516" s="79">
        <f t="shared" si="142"/>
        <v>439.82675999999998</v>
      </c>
      <c r="D2516" s="79">
        <f t="shared" si="146"/>
        <v>25.628550000000001</v>
      </c>
      <c r="E2516" s="76">
        <v>25.628550000000001</v>
      </c>
      <c r="F2516" s="33">
        <v>0</v>
      </c>
      <c r="G2516" s="90">
        <v>0</v>
      </c>
      <c r="H2516" s="33">
        <v>0</v>
      </c>
      <c r="I2516" s="81"/>
      <c r="J2516" s="200">
        <v>465.45531</v>
      </c>
    </row>
    <row r="2517" spans="1:10" s="35" customFormat="1" ht="18" customHeight="1" x14ac:dyDescent="0.25">
      <c r="A2517" s="74" t="s">
        <v>2285</v>
      </c>
      <c r="B2517" s="71" t="s">
        <v>82</v>
      </c>
      <c r="C2517" s="79">
        <f t="shared" si="142"/>
        <v>542.15185000000008</v>
      </c>
      <c r="D2517" s="79">
        <f t="shared" si="146"/>
        <v>30.759250000000002</v>
      </c>
      <c r="E2517" s="76">
        <v>30.759250000000002</v>
      </c>
      <c r="F2517" s="33">
        <v>0</v>
      </c>
      <c r="G2517" s="90">
        <v>0</v>
      </c>
      <c r="H2517" s="33">
        <v>0</v>
      </c>
      <c r="I2517" s="81"/>
      <c r="J2517" s="200">
        <v>572.91110000000003</v>
      </c>
    </row>
    <row r="2518" spans="1:10" s="35" customFormat="1" ht="18" customHeight="1" x14ac:dyDescent="0.25">
      <c r="A2518" s="74" t="s">
        <v>2286</v>
      </c>
      <c r="B2518" s="71" t="s">
        <v>82</v>
      </c>
      <c r="C2518" s="79">
        <f t="shared" si="142"/>
        <v>491.70085000000006</v>
      </c>
      <c r="D2518" s="79">
        <f t="shared" si="146"/>
        <v>28.0503</v>
      </c>
      <c r="E2518" s="76">
        <v>28.0503</v>
      </c>
      <c r="F2518" s="33">
        <v>0</v>
      </c>
      <c r="G2518" s="90">
        <v>0</v>
      </c>
      <c r="H2518" s="33">
        <v>0</v>
      </c>
      <c r="I2518" s="81"/>
      <c r="J2518" s="200">
        <v>519.75115000000005</v>
      </c>
    </row>
    <row r="2519" spans="1:10" s="35" customFormat="1" ht="18" customHeight="1" x14ac:dyDescent="0.25">
      <c r="A2519" s="74" t="s">
        <v>2287</v>
      </c>
      <c r="B2519" s="71" t="s">
        <v>82</v>
      </c>
      <c r="C2519" s="79">
        <f t="shared" si="142"/>
        <v>497.30955</v>
      </c>
      <c r="D2519" s="79">
        <f t="shared" si="146"/>
        <v>37.390599999999999</v>
      </c>
      <c r="E2519" s="76">
        <v>37.390599999999999</v>
      </c>
      <c r="F2519" s="33">
        <v>0</v>
      </c>
      <c r="G2519" s="90">
        <v>0</v>
      </c>
      <c r="H2519" s="33">
        <v>0</v>
      </c>
      <c r="I2519" s="81"/>
      <c r="J2519" s="200">
        <v>534.70015000000001</v>
      </c>
    </row>
    <row r="2520" spans="1:10" s="35" customFormat="1" ht="18" customHeight="1" x14ac:dyDescent="0.25">
      <c r="A2520" s="74" t="s">
        <v>2288</v>
      </c>
      <c r="B2520" s="71" t="s">
        <v>82</v>
      </c>
      <c r="C2520" s="79">
        <f t="shared" si="142"/>
        <v>313.83589000000001</v>
      </c>
      <c r="D2520" s="79">
        <f t="shared" si="146"/>
        <v>18.079540000000001</v>
      </c>
      <c r="E2520" s="76">
        <v>18.079540000000001</v>
      </c>
      <c r="F2520" s="33">
        <v>0</v>
      </c>
      <c r="G2520" s="90">
        <v>0</v>
      </c>
      <c r="H2520" s="33">
        <v>0</v>
      </c>
      <c r="I2520" s="81"/>
      <c r="J2520" s="200">
        <v>331.91543000000001</v>
      </c>
    </row>
    <row r="2521" spans="1:10" s="34" customFormat="1" ht="18" customHeight="1" x14ac:dyDescent="0.25">
      <c r="A2521" s="74" t="s">
        <v>2289</v>
      </c>
      <c r="B2521" s="71" t="s">
        <v>82</v>
      </c>
      <c r="C2521" s="79">
        <f t="shared" si="142"/>
        <v>216.81876</v>
      </c>
      <c r="D2521" s="79">
        <f t="shared" si="146"/>
        <v>12.11345</v>
      </c>
      <c r="E2521" s="76">
        <v>12.11345</v>
      </c>
      <c r="F2521" s="33">
        <v>0</v>
      </c>
      <c r="G2521" s="90">
        <v>0</v>
      </c>
      <c r="H2521" s="33">
        <v>0</v>
      </c>
      <c r="I2521" s="81"/>
      <c r="J2521" s="200">
        <v>228.93221</v>
      </c>
    </row>
    <row r="2522" spans="1:10" s="35" customFormat="1" ht="18" customHeight="1" x14ac:dyDescent="0.25">
      <c r="A2522" s="74" t="s">
        <v>2290</v>
      </c>
      <c r="B2522" s="71" t="s">
        <v>82</v>
      </c>
      <c r="C2522" s="79">
        <f t="shared" si="142"/>
        <v>640.47252000000003</v>
      </c>
      <c r="D2522" s="79">
        <f t="shared" si="146"/>
        <v>33.826269999999994</v>
      </c>
      <c r="E2522" s="76">
        <v>33.826269999999994</v>
      </c>
      <c r="F2522" s="33">
        <v>0</v>
      </c>
      <c r="G2522" s="90">
        <v>0</v>
      </c>
      <c r="H2522" s="33">
        <v>0</v>
      </c>
      <c r="I2522" s="81"/>
      <c r="J2522" s="200">
        <v>674.29879000000005</v>
      </c>
    </row>
    <row r="2523" spans="1:10" s="35" customFormat="1" ht="18" customHeight="1" x14ac:dyDescent="0.25">
      <c r="A2523" s="74" t="s">
        <v>3981</v>
      </c>
      <c r="B2523" s="71" t="s">
        <v>82</v>
      </c>
      <c r="C2523" s="79">
        <f t="shared" si="142"/>
        <v>451.79024999999996</v>
      </c>
      <c r="D2523" s="79">
        <f t="shared" si="146"/>
        <v>20.053150000000002</v>
      </c>
      <c r="E2523" s="76">
        <v>20.053150000000002</v>
      </c>
      <c r="F2523" s="33">
        <v>0</v>
      </c>
      <c r="G2523" s="90">
        <v>0</v>
      </c>
      <c r="H2523" s="33">
        <v>0</v>
      </c>
      <c r="I2523" s="81"/>
      <c r="J2523" s="200">
        <v>471.84339999999997</v>
      </c>
    </row>
    <row r="2524" spans="1:10" s="35" customFormat="1" ht="18" customHeight="1" x14ac:dyDescent="0.25">
      <c r="A2524" s="74" t="s">
        <v>2291</v>
      </c>
      <c r="B2524" s="71" t="s">
        <v>82</v>
      </c>
      <c r="C2524" s="79">
        <f t="shared" si="142"/>
        <v>127.31549999999999</v>
      </c>
      <c r="D2524" s="79">
        <f t="shared" si="146"/>
        <v>7.2908500000000007</v>
      </c>
      <c r="E2524" s="76">
        <v>7.2908500000000007</v>
      </c>
      <c r="F2524" s="33">
        <v>0</v>
      </c>
      <c r="G2524" s="90">
        <v>0</v>
      </c>
      <c r="H2524" s="33">
        <v>0</v>
      </c>
      <c r="I2524" s="81"/>
      <c r="J2524" s="200">
        <v>134.60634999999999</v>
      </c>
    </row>
    <row r="2525" spans="1:10" s="34" customFormat="1" ht="18" customHeight="1" x14ac:dyDescent="0.25">
      <c r="A2525" s="74" t="s">
        <v>2292</v>
      </c>
      <c r="B2525" s="71" t="s">
        <v>82</v>
      </c>
      <c r="C2525" s="79">
        <f t="shared" si="142"/>
        <v>212.66702999999998</v>
      </c>
      <c r="D2525" s="79">
        <f t="shared" si="146"/>
        <v>15.05616</v>
      </c>
      <c r="E2525" s="76">
        <v>15.05616</v>
      </c>
      <c r="F2525" s="33">
        <v>0</v>
      </c>
      <c r="G2525" s="90">
        <v>0</v>
      </c>
      <c r="H2525" s="33">
        <v>0</v>
      </c>
      <c r="I2525" s="81"/>
      <c r="J2525" s="200">
        <v>227.72318999999999</v>
      </c>
    </row>
    <row r="2526" spans="1:10" s="34" customFormat="1" ht="18" customHeight="1" x14ac:dyDescent="0.25">
      <c r="A2526" s="74" t="s">
        <v>2293</v>
      </c>
      <c r="B2526" s="71" t="s">
        <v>82</v>
      </c>
      <c r="C2526" s="79">
        <f t="shared" si="142"/>
        <v>11.055</v>
      </c>
      <c r="D2526" s="79">
        <f t="shared" si="146"/>
        <v>0.58499999999999996</v>
      </c>
      <c r="E2526" s="76">
        <v>0.58499999999999996</v>
      </c>
      <c r="F2526" s="33">
        <v>0</v>
      </c>
      <c r="G2526" s="90">
        <v>0</v>
      </c>
      <c r="H2526" s="33">
        <v>0</v>
      </c>
      <c r="I2526" s="81"/>
      <c r="J2526" s="200">
        <v>11.64</v>
      </c>
    </row>
    <row r="2527" spans="1:10" s="34" customFormat="1" ht="18" customHeight="1" x14ac:dyDescent="0.25">
      <c r="A2527" s="74" t="s">
        <v>2294</v>
      </c>
      <c r="B2527" s="71" t="s">
        <v>82</v>
      </c>
      <c r="C2527" s="79">
        <f t="shared" si="142"/>
        <v>45.184100000000001</v>
      </c>
      <c r="D2527" s="79">
        <f t="shared" si="146"/>
        <v>1.8525</v>
      </c>
      <c r="E2527" s="76">
        <v>1.8525</v>
      </c>
      <c r="F2527" s="33">
        <v>0</v>
      </c>
      <c r="G2527" s="90">
        <v>0</v>
      </c>
      <c r="H2527" s="33">
        <v>0</v>
      </c>
      <c r="I2527" s="81"/>
      <c r="J2527" s="200">
        <v>47.0366</v>
      </c>
    </row>
    <row r="2528" spans="1:10" s="34" customFormat="1" ht="18" customHeight="1" x14ac:dyDescent="0.25">
      <c r="A2528" s="74" t="s">
        <v>2295</v>
      </c>
      <c r="B2528" s="71" t="s">
        <v>82</v>
      </c>
      <c r="C2528" s="79">
        <f t="shared" si="142"/>
        <v>33.095600000000005</v>
      </c>
      <c r="D2528" s="79">
        <f t="shared" si="146"/>
        <v>2.3244000000000002</v>
      </c>
      <c r="E2528" s="76">
        <v>2.3244000000000002</v>
      </c>
      <c r="F2528" s="33">
        <v>0</v>
      </c>
      <c r="G2528" s="90">
        <v>0</v>
      </c>
      <c r="H2528" s="33">
        <v>0</v>
      </c>
      <c r="I2528" s="81"/>
      <c r="J2528" s="200">
        <v>35.42</v>
      </c>
    </row>
    <row r="2529" spans="1:10" s="34" customFormat="1" ht="18" customHeight="1" x14ac:dyDescent="0.25">
      <c r="A2529" s="74" t="s">
        <v>2296</v>
      </c>
      <c r="B2529" s="71" t="s">
        <v>82</v>
      </c>
      <c r="C2529" s="79">
        <f t="shared" si="142"/>
        <v>120.1147</v>
      </c>
      <c r="D2529" s="79">
        <f t="shared" si="146"/>
        <v>4.8184499999999995</v>
      </c>
      <c r="E2529" s="76">
        <v>4.8184499999999995</v>
      </c>
      <c r="F2529" s="33">
        <v>0</v>
      </c>
      <c r="G2529" s="90">
        <v>0</v>
      </c>
      <c r="H2529" s="33">
        <v>0</v>
      </c>
      <c r="I2529" s="81"/>
      <c r="J2529" s="200">
        <v>124.93315</v>
      </c>
    </row>
    <row r="2530" spans="1:10" s="34" customFormat="1" ht="18" customHeight="1" x14ac:dyDescent="0.25">
      <c r="A2530" s="74" t="s">
        <v>2297</v>
      </c>
      <c r="B2530" s="71" t="s">
        <v>82</v>
      </c>
      <c r="C2530" s="79">
        <f t="shared" ref="C2530:C2590" si="147">J2530+I2530-E2530</f>
        <v>40.907649999999997</v>
      </c>
      <c r="D2530" s="79">
        <f t="shared" si="146"/>
        <v>1.8095999999999999</v>
      </c>
      <c r="E2530" s="76">
        <v>1.8095999999999999</v>
      </c>
      <c r="F2530" s="33">
        <v>0</v>
      </c>
      <c r="G2530" s="90">
        <v>0</v>
      </c>
      <c r="H2530" s="33">
        <v>0</v>
      </c>
      <c r="I2530" s="81"/>
      <c r="J2530" s="200">
        <v>42.71725</v>
      </c>
    </row>
    <row r="2531" spans="1:10" s="34" customFormat="1" ht="18" customHeight="1" x14ac:dyDescent="0.25">
      <c r="A2531" s="74" t="s">
        <v>2298</v>
      </c>
      <c r="B2531" s="71" t="s">
        <v>82</v>
      </c>
      <c r="C2531" s="79">
        <f t="shared" si="147"/>
        <v>33.910219999999995</v>
      </c>
      <c r="D2531" s="80">
        <v>0</v>
      </c>
      <c r="E2531" s="76">
        <v>2.4648000000000003</v>
      </c>
      <c r="F2531" s="33">
        <v>0</v>
      </c>
      <c r="G2531" s="90">
        <v>0</v>
      </c>
      <c r="H2531" s="33">
        <v>0</v>
      </c>
      <c r="I2531" s="81"/>
      <c r="J2531" s="200">
        <v>36.375019999999999</v>
      </c>
    </row>
    <row r="2532" spans="1:10" s="34" customFormat="1" ht="18" customHeight="1" x14ac:dyDescent="0.25">
      <c r="A2532" s="74" t="s">
        <v>2299</v>
      </c>
      <c r="B2532" s="71" t="s">
        <v>82</v>
      </c>
      <c r="C2532" s="79">
        <f t="shared" si="147"/>
        <v>116.76756</v>
      </c>
      <c r="D2532" s="79">
        <f t="shared" ref="D2532:D2538" si="148">E2532</f>
        <v>6.7346499999999994</v>
      </c>
      <c r="E2532" s="76">
        <v>6.7346499999999994</v>
      </c>
      <c r="F2532" s="33">
        <v>0</v>
      </c>
      <c r="G2532" s="90">
        <v>0</v>
      </c>
      <c r="H2532" s="33">
        <v>0</v>
      </c>
      <c r="I2532" s="81"/>
      <c r="J2532" s="200">
        <v>123.50221000000001</v>
      </c>
    </row>
    <row r="2533" spans="1:10" s="34" customFormat="1" ht="18" customHeight="1" x14ac:dyDescent="0.25">
      <c r="A2533" s="74" t="s">
        <v>3982</v>
      </c>
      <c r="B2533" s="71" t="s">
        <v>82</v>
      </c>
      <c r="C2533" s="79">
        <f t="shared" si="147"/>
        <v>14.83769</v>
      </c>
      <c r="D2533" s="79">
        <f t="shared" si="148"/>
        <v>0.89700000000000002</v>
      </c>
      <c r="E2533" s="76">
        <v>0.89700000000000002</v>
      </c>
      <c r="F2533" s="33">
        <v>0</v>
      </c>
      <c r="G2533" s="90">
        <v>0</v>
      </c>
      <c r="H2533" s="33">
        <v>0</v>
      </c>
      <c r="I2533" s="81"/>
      <c r="J2533" s="200">
        <v>15.734690000000001</v>
      </c>
    </row>
    <row r="2534" spans="1:10" s="34" customFormat="1" ht="18" customHeight="1" x14ac:dyDescent="0.25">
      <c r="A2534" s="74" t="s">
        <v>3983</v>
      </c>
      <c r="B2534" s="71" t="s">
        <v>82</v>
      </c>
      <c r="C2534" s="79">
        <f t="shared" si="147"/>
        <v>1558.6317799999999</v>
      </c>
      <c r="D2534" s="79">
        <f t="shared" si="148"/>
        <v>45.710360000000001</v>
      </c>
      <c r="E2534" s="76">
        <v>45.710360000000001</v>
      </c>
      <c r="F2534" s="33">
        <v>0</v>
      </c>
      <c r="G2534" s="90">
        <v>0</v>
      </c>
      <c r="H2534" s="33">
        <v>0</v>
      </c>
      <c r="I2534" s="81"/>
      <c r="J2534" s="200">
        <v>1604.34214</v>
      </c>
    </row>
    <row r="2535" spans="1:10" s="34" customFormat="1" ht="18" customHeight="1" x14ac:dyDescent="0.25">
      <c r="A2535" s="74" t="s">
        <v>2300</v>
      </c>
      <c r="B2535" s="71" t="s">
        <v>82</v>
      </c>
      <c r="C2535" s="79">
        <f t="shared" si="147"/>
        <v>884.01187000000004</v>
      </c>
      <c r="D2535" s="79">
        <f t="shared" si="148"/>
        <v>56.505290000000002</v>
      </c>
      <c r="E2535" s="76">
        <v>56.505290000000002</v>
      </c>
      <c r="F2535" s="33">
        <v>0</v>
      </c>
      <c r="G2535" s="90">
        <v>0</v>
      </c>
      <c r="H2535" s="33">
        <v>0</v>
      </c>
      <c r="I2535" s="81"/>
      <c r="J2535" s="200">
        <v>940.51715999999999</v>
      </c>
    </row>
    <row r="2536" spans="1:10" s="34" customFormat="1" ht="18" customHeight="1" x14ac:dyDescent="0.25">
      <c r="A2536" s="74" t="s">
        <v>2301</v>
      </c>
      <c r="B2536" s="71" t="s">
        <v>82</v>
      </c>
      <c r="C2536" s="79">
        <f t="shared" si="147"/>
        <v>67.704949999999997</v>
      </c>
      <c r="D2536" s="79">
        <f t="shared" si="148"/>
        <v>5.26105</v>
      </c>
      <c r="E2536" s="76">
        <v>5.26105</v>
      </c>
      <c r="F2536" s="33">
        <v>0</v>
      </c>
      <c r="G2536" s="90">
        <v>0</v>
      </c>
      <c r="H2536" s="33">
        <v>0</v>
      </c>
      <c r="I2536" s="81"/>
      <c r="J2536" s="200">
        <v>72.965999999999994</v>
      </c>
    </row>
    <row r="2537" spans="1:10" s="34" customFormat="1" ht="18" customHeight="1" x14ac:dyDescent="0.25">
      <c r="A2537" s="74" t="s">
        <v>2302</v>
      </c>
      <c r="B2537" s="71" t="s">
        <v>82</v>
      </c>
      <c r="C2537" s="79">
        <f t="shared" si="147"/>
        <v>816.35544000000004</v>
      </c>
      <c r="D2537" s="79">
        <f t="shared" si="148"/>
        <v>43.571460000000002</v>
      </c>
      <c r="E2537" s="76">
        <v>43.571460000000002</v>
      </c>
      <c r="F2537" s="33">
        <v>0</v>
      </c>
      <c r="G2537" s="90">
        <v>0</v>
      </c>
      <c r="H2537" s="33">
        <v>0</v>
      </c>
      <c r="I2537" s="81"/>
      <c r="J2537" s="200">
        <v>859.92690000000005</v>
      </c>
    </row>
    <row r="2538" spans="1:10" s="34" customFormat="1" ht="18" customHeight="1" x14ac:dyDescent="0.25">
      <c r="A2538" s="74" t="s">
        <v>2303</v>
      </c>
      <c r="B2538" s="71" t="s">
        <v>82</v>
      </c>
      <c r="C2538" s="79">
        <f t="shared" si="147"/>
        <v>877.25851999999998</v>
      </c>
      <c r="D2538" s="79">
        <f t="shared" si="148"/>
        <v>51.977179999999997</v>
      </c>
      <c r="E2538" s="76">
        <v>51.977179999999997</v>
      </c>
      <c r="F2538" s="33">
        <v>0</v>
      </c>
      <c r="G2538" s="90">
        <v>0</v>
      </c>
      <c r="H2538" s="33">
        <v>0</v>
      </c>
      <c r="I2538" s="81"/>
      <c r="J2538" s="200">
        <v>929.23569999999995</v>
      </c>
    </row>
    <row r="2539" spans="1:10" s="35" customFormat="1" ht="18" customHeight="1" x14ac:dyDescent="0.25">
      <c r="A2539" s="74" t="s">
        <v>2304</v>
      </c>
      <c r="B2539" s="71" t="s">
        <v>82</v>
      </c>
      <c r="C2539" s="79">
        <f t="shared" si="147"/>
        <v>130.49279999999999</v>
      </c>
      <c r="D2539" s="80">
        <v>0</v>
      </c>
      <c r="E2539" s="76">
        <v>6.1951499999999999</v>
      </c>
      <c r="F2539" s="33">
        <v>0</v>
      </c>
      <c r="G2539" s="90">
        <v>0</v>
      </c>
      <c r="H2539" s="33">
        <v>0</v>
      </c>
      <c r="I2539" s="81"/>
      <c r="J2539" s="200">
        <v>136.68795</v>
      </c>
    </row>
    <row r="2540" spans="1:10" s="34" customFormat="1" ht="18" customHeight="1" x14ac:dyDescent="0.25">
      <c r="A2540" s="74" t="s">
        <v>2305</v>
      </c>
      <c r="B2540" s="71" t="s">
        <v>82</v>
      </c>
      <c r="C2540" s="79">
        <f t="shared" si="147"/>
        <v>191.68973999999997</v>
      </c>
      <c r="D2540" s="79">
        <f t="shared" ref="D2540:D2545" si="149">E2540</f>
        <v>9.8418099999999988</v>
      </c>
      <c r="E2540" s="76">
        <v>9.8418099999999988</v>
      </c>
      <c r="F2540" s="33">
        <v>0</v>
      </c>
      <c r="G2540" s="90">
        <v>0</v>
      </c>
      <c r="H2540" s="33">
        <v>0</v>
      </c>
      <c r="I2540" s="81"/>
      <c r="J2540" s="200">
        <v>201.53154999999998</v>
      </c>
    </row>
    <row r="2541" spans="1:10" s="34" customFormat="1" ht="18" customHeight="1" x14ac:dyDescent="0.25">
      <c r="A2541" s="74" t="s">
        <v>2306</v>
      </c>
      <c r="B2541" s="71" t="s">
        <v>82</v>
      </c>
      <c r="C2541" s="79">
        <f t="shared" si="147"/>
        <v>113.04537000000001</v>
      </c>
      <c r="D2541" s="79">
        <f t="shared" si="149"/>
        <v>4.8532000000000002</v>
      </c>
      <c r="E2541" s="76">
        <v>4.8532000000000002</v>
      </c>
      <c r="F2541" s="33">
        <v>0</v>
      </c>
      <c r="G2541" s="90">
        <v>0</v>
      </c>
      <c r="H2541" s="33">
        <v>0</v>
      </c>
      <c r="I2541" s="81"/>
      <c r="J2541" s="200">
        <v>117.89857000000001</v>
      </c>
    </row>
    <row r="2542" spans="1:10" s="34" customFormat="1" ht="18" customHeight="1" x14ac:dyDescent="0.25">
      <c r="A2542" s="74" t="s">
        <v>1194</v>
      </c>
      <c r="B2542" s="71" t="s">
        <v>82</v>
      </c>
      <c r="C2542" s="79">
        <f t="shared" si="147"/>
        <v>199.15025</v>
      </c>
      <c r="D2542" s="79">
        <f t="shared" si="149"/>
        <v>9.1500499999999985</v>
      </c>
      <c r="E2542" s="76">
        <v>9.1500499999999985</v>
      </c>
      <c r="F2542" s="33">
        <v>0</v>
      </c>
      <c r="G2542" s="90">
        <v>0</v>
      </c>
      <c r="H2542" s="33">
        <v>0</v>
      </c>
      <c r="I2542" s="81"/>
      <c r="J2542" s="200">
        <v>208.30029999999999</v>
      </c>
    </row>
    <row r="2543" spans="1:10" s="34" customFormat="1" ht="18" customHeight="1" x14ac:dyDescent="0.25">
      <c r="A2543" s="74" t="s">
        <v>2307</v>
      </c>
      <c r="B2543" s="71" t="s">
        <v>82</v>
      </c>
      <c r="C2543" s="79">
        <f t="shared" si="147"/>
        <v>51.943580000000004</v>
      </c>
      <c r="D2543" s="79">
        <f t="shared" si="149"/>
        <v>5.2183199999999994</v>
      </c>
      <c r="E2543" s="76">
        <v>5.2183199999999994</v>
      </c>
      <c r="F2543" s="33">
        <v>0</v>
      </c>
      <c r="G2543" s="90">
        <v>0</v>
      </c>
      <c r="H2543" s="33">
        <v>0</v>
      </c>
      <c r="I2543" s="81"/>
      <c r="J2543" s="200">
        <v>57.161900000000003</v>
      </c>
    </row>
    <row r="2544" spans="1:10" s="34" customFormat="1" ht="18" customHeight="1" x14ac:dyDescent="0.25">
      <c r="A2544" s="74" t="s">
        <v>2308</v>
      </c>
      <c r="B2544" s="71" t="s">
        <v>82</v>
      </c>
      <c r="C2544" s="79">
        <f t="shared" si="147"/>
        <v>63.399900000000002</v>
      </c>
      <c r="D2544" s="79">
        <f t="shared" si="149"/>
        <v>2.88015</v>
      </c>
      <c r="E2544" s="76">
        <v>2.88015</v>
      </c>
      <c r="F2544" s="33">
        <v>0</v>
      </c>
      <c r="G2544" s="90">
        <v>0</v>
      </c>
      <c r="H2544" s="33">
        <v>0</v>
      </c>
      <c r="I2544" s="81"/>
      <c r="J2544" s="200">
        <v>66.280050000000003</v>
      </c>
    </row>
    <row r="2545" spans="1:10" s="34" customFormat="1" ht="18" customHeight="1" x14ac:dyDescent="0.25">
      <c r="A2545" s="74" t="s">
        <v>2309</v>
      </c>
      <c r="B2545" s="71" t="s">
        <v>82</v>
      </c>
      <c r="C2545" s="79">
        <f t="shared" si="147"/>
        <v>74.335229999999996</v>
      </c>
      <c r="D2545" s="79">
        <f t="shared" si="149"/>
        <v>7.0759999999999996</v>
      </c>
      <c r="E2545" s="76">
        <v>7.0759999999999996</v>
      </c>
      <c r="F2545" s="33">
        <v>0</v>
      </c>
      <c r="G2545" s="90">
        <v>0</v>
      </c>
      <c r="H2545" s="33">
        <v>0</v>
      </c>
      <c r="I2545" s="81"/>
      <c r="J2545" s="200">
        <v>81.411229999999989</v>
      </c>
    </row>
    <row r="2546" spans="1:10" s="34" customFormat="1" ht="18" customHeight="1" x14ac:dyDescent="0.25">
      <c r="A2546" s="74" t="s">
        <v>2310</v>
      </c>
      <c r="B2546" s="71" t="s">
        <v>82</v>
      </c>
      <c r="C2546" s="79">
        <f t="shared" si="147"/>
        <v>153.13799999999998</v>
      </c>
      <c r="D2546" s="79">
        <f>E2546</f>
        <v>9.6953999999999994</v>
      </c>
      <c r="E2546" s="76">
        <v>9.6953999999999994</v>
      </c>
      <c r="F2546" s="33">
        <v>0</v>
      </c>
      <c r="G2546" s="90">
        <v>0</v>
      </c>
      <c r="H2546" s="33">
        <v>0</v>
      </c>
      <c r="I2546" s="81"/>
      <c r="J2546" s="200">
        <v>162.83339999999998</v>
      </c>
    </row>
    <row r="2547" spans="1:10" s="34" customFormat="1" ht="18" customHeight="1" x14ac:dyDescent="0.25">
      <c r="A2547" s="74" t="s">
        <v>2311</v>
      </c>
      <c r="B2547" s="71" t="s">
        <v>82</v>
      </c>
      <c r="C2547" s="79">
        <f t="shared" si="147"/>
        <v>147.4581</v>
      </c>
      <c r="D2547" s="79">
        <f>E2547</f>
        <v>5.1063999999999998</v>
      </c>
      <c r="E2547" s="76">
        <v>5.1063999999999998</v>
      </c>
      <c r="F2547" s="33">
        <v>0</v>
      </c>
      <c r="G2547" s="90">
        <v>0</v>
      </c>
      <c r="H2547" s="33">
        <v>0</v>
      </c>
      <c r="I2547" s="81"/>
      <c r="J2547" s="200">
        <v>152.56450000000001</v>
      </c>
    </row>
    <row r="2548" spans="1:10" s="34" customFormat="1" ht="18" customHeight="1" x14ac:dyDescent="0.25">
      <c r="A2548" s="74" t="s">
        <v>2312</v>
      </c>
      <c r="B2548" s="71" t="s">
        <v>82</v>
      </c>
      <c r="C2548" s="79">
        <f t="shared" si="147"/>
        <v>176.93566999999999</v>
      </c>
      <c r="D2548" s="79">
        <f>E2548</f>
        <v>13.991950000000001</v>
      </c>
      <c r="E2548" s="76">
        <v>13.991950000000001</v>
      </c>
      <c r="F2548" s="33">
        <v>0</v>
      </c>
      <c r="G2548" s="90">
        <v>0</v>
      </c>
      <c r="H2548" s="33">
        <v>0</v>
      </c>
      <c r="I2548" s="81"/>
      <c r="J2548" s="200">
        <v>190.92761999999999</v>
      </c>
    </row>
    <row r="2549" spans="1:10" s="34" customFormat="1" ht="18" customHeight="1" x14ac:dyDescent="0.25">
      <c r="A2549" s="74" t="s">
        <v>2313</v>
      </c>
      <c r="B2549" s="71" t="s">
        <v>82</v>
      </c>
      <c r="C2549" s="79">
        <f t="shared" si="147"/>
        <v>80.123750000000001</v>
      </c>
      <c r="D2549" s="80">
        <v>0</v>
      </c>
      <c r="E2549" s="76">
        <v>4.2942999999999998</v>
      </c>
      <c r="F2549" s="33">
        <v>0</v>
      </c>
      <c r="G2549" s="90">
        <v>0</v>
      </c>
      <c r="H2549" s="33">
        <v>0</v>
      </c>
      <c r="I2549" s="81"/>
      <c r="J2549" s="200">
        <v>84.418050000000008</v>
      </c>
    </row>
    <row r="2550" spans="1:10" s="34" customFormat="1" ht="18" customHeight="1" x14ac:dyDescent="0.25">
      <c r="A2550" s="74" t="s">
        <v>3984</v>
      </c>
      <c r="B2550" s="71" t="s">
        <v>82</v>
      </c>
      <c r="C2550" s="79">
        <f t="shared" si="147"/>
        <v>1556.6421</v>
      </c>
      <c r="D2550" s="79">
        <f t="shared" ref="D2550:D2567" si="150">E2550</f>
        <v>42.788739999999997</v>
      </c>
      <c r="E2550" s="76">
        <v>42.788739999999997</v>
      </c>
      <c r="F2550" s="33">
        <v>0</v>
      </c>
      <c r="G2550" s="90">
        <v>0</v>
      </c>
      <c r="H2550" s="33">
        <v>0</v>
      </c>
      <c r="I2550" s="81"/>
      <c r="J2550" s="200">
        <v>1599.43084</v>
      </c>
    </row>
    <row r="2551" spans="1:10" s="34" customFormat="1" ht="18" customHeight="1" x14ac:dyDescent="0.25">
      <c r="A2551" s="74" t="s">
        <v>3985</v>
      </c>
      <c r="B2551" s="71" t="s">
        <v>82</v>
      </c>
      <c r="C2551" s="79">
        <f t="shared" si="147"/>
        <v>579.67314999999996</v>
      </c>
      <c r="D2551" s="79">
        <f t="shared" si="150"/>
        <v>51.123290000000004</v>
      </c>
      <c r="E2551" s="76">
        <v>51.123290000000004</v>
      </c>
      <c r="F2551" s="33">
        <v>0</v>
      </c>
      <c r="G2551" s="90">
        <v>0</v>
      </c>
      <c r="H2551" s="33">
        <v>0</v>
      </c>
      <c r="I2551" s="81"/>
      <c r="J2551" s="200">
        <v>630.79643999999996</v>
      </c>
    </row>
    <row r="2552" spans="1:10" s="34" customFormat="1" ht="18" customHeight="1" x14ac:dyDescent="0.25">
      <c r="A2552" s="74" t="s">
        <v>2314</v>
      </c>
      <c r="B2552" s="71" t="s">
        <v>82</v>
      </c>
      <c r="C2552" s="79">
        <f t="shared" si="147"/>
        <v>872.70665000000008</v>
      </c>
      <c r="D2552" s="79">
        <f t="shared" si="150"/>
        <v>46.252309999999994</v>
      </c>
      <c r="E2552" s="76">
        <v>46.252309999999994</v>
      </c>
      <c r="F2552" s="33">
        <v>0</v>
      </c>
      <c r="G2552" s="90">
        <v>0</v>
      </c>
      <c r="H2552" s="33">
        <v>0</v>
      </c>
      <c r="I2552" s="81">
        <v>1876.67</v>
      </c>
      <c r="J2552" s="200">
        <f>918.95896-I2552</f>
        <v>-957.71104000000003</v>
      </c>
    </row>
    <row r="2553" spans="1:10" s="34" customFormat="1" ht="18" customHeight="1" x14ac:dyDescent="0.25">
      <c r="A2553" s="74" t="s">
        <v>2315</v>
      </c>
      <c r="B2553" s="71" t="s">
        <v>82</v>
      </c>
      <c r="C2553" s="79">
        <f t="shared" si="147"/>
        <v>76.512400000000014</v>
      </c>
      <c r="D2553" s="79">
        <f t="shared" si="150"/>
        <v>4.5691499999999996</v>
      </c>
      <c r="E2553" s="76">
        <v>4.5691499999999996</v>
      </c>
      <c r="F2553" s="33">
        <v>0</v>
      </c>
      <c r="G2553" s="90">
        <v>0</v>
      </c>
      <c r="H2553" s="33">
        <v>0</v>
      </c>
      <c r="I2553" s="81"/>
      <c r="J2553" s="200">
        <v>81.081550000000007</v>
      </c>
    </row>
    <row r="2554" spans="1:10" s="34" customFormat="1" ht="18" customHeight="1" x14ac:dyDescent="0.25">
      <c r="A2554" s="74" t="s">
        <v>2316</v>
      </c>
      <c r="B2554" s="71" t="s">
        <v>82</v>
      </c>
      <c r="C2554" s="79">
        <f t="shared" si="147"/>
        <v>1075.6945299999998</v>
      </c>
      <c r="D2554" s="79">
        <f t="shared" si="150"/>
        <v>66.685130000000001</v>
      </c>
      <c r="E2554" s="76">
        <v>66.685130000000001</v>
      </c>
      <c r="F2554" s="33">
        <v>0</v>
      </c>
      <c r="G2554" s="90">
        <v>0</v>
      </c>
      <c r="H2554" s="33">
        <v>0</v>
      </c>
      <c r="I2554" s="81"/>
      <c r="J2554" s="200">
        <v>1142.3796599999998</v>
      </c>
    </row>
    <row r="2555" spans="1:10" s="34" customFormat="1" ht="18" customHeight="1" x14ac:dyDescent="0.25">
      <c r="A2555" s="74" t="s">
        <v>2317</v>
      </c>
      <c r="B2555" s="71" t="s">
        <v>82</v>
      </c>
      <c r="C2555" s="79">
        <f t="shared" si="147"/>
        <v>764.40694999999994</v>
      </c>
      <c r="D2555" s="79">
        <f t="shared" si="150"/>
        <v>55.425550000000001</v>
      </c>
      <c r="E2555" s="76">
        <v>55.425550000000001</v>
      </c>
      <c r="F2555" s="33">
        <v>0</v>
      </c>
      <c r="G2555" s="90">
        <v>0</v>
      </c>
      <c r="H2555" s="33">
        <v>0</v>
      </c>
      <c r="I2555" s="81"/>
      <c r="J2555" s="200">
        <v>819.83249999999998</v>
      </c>
    </row>
    <row r="2556" spans="1:10" s="34" customFormat="1" ht="18" customHeight="1" x14ac:dyDescent="0.25">
      <c r="A2556" s="74" t="s">
        <v>2318</v>
      </c>
      <c r="B2556" s="71" t="s">
        <v>82</v>
      </c>
      <c r="C2556" s="79">
        <f t="shared" si="147"/>
        <v>773.02615000000003</v>
      </c>
      <c r="D2556" s="79">
        <f t="shared" si="150"/>
        <v>55.258800000000001</v>
      </c>
      <c r="E2556" s="76">
        <v>55.258800000000001</v>
      </c>
      <c r="F2556" s="33">
        <v>0</v>
      </c>
      <c r="G2556" s="90">
        <v>0</v>
      </c>
      <c r="H2556" s="33">
        <v>0</v>
      </c>
      <c r="I2556" s="81"/>
      <c r="J2556" s="200">
        <v>828.28494999999998</v>
      </c>
    </row>
    <row r="2557" spans="1:10" s="34" customFormat="1" ht="18" customHeight="1" x14ac:dyDescent="0.25">
      <c r="A2557" s="74" t="s">
        <v>2319</v>
      </c>
      <c r="B2557" s="71" t="s">
        <v>82</v>
      </c>
      <c r="C2557" s="79">
        <f t="shared" si="147"/>
        <v>1356.0681999999999</v>
      </c>
      <c r="D2557" s="79">
        <f t="shared" si="150"/>
        <v>76.37021</v>
      </c>
      <c r="E2557" s="76">
        <v>76.37021</v>
      </c>
      <c r="F2557" s="33">
        <v>0</v>
      </c>
      <c r="G2557" s="90">
        <v>0</v>
      </c>
      <c r="H2557" s="33">
        <v>0</v>
      </c>
      <c r="I2557" s="81"/>
      <c r="J2557" s="200">
        <v>1432.43841</v>
      </c>
    </row>
    <row r="2558" spans="1:10" s="34" customFormat="1" ht="18" customHeight="1" x14ac:dyDescent="0.25">
      <c r="A2558" s="74" t="s">
        <v>2320</v>
      </c>
      <c r="B2558" s="71" t="s">
        <v>82</v>
      </c>
      <c r="C2558" s="79">
        <f t="shared" si="147"/>
        <v>688.78674000000001</v>
      </c>
      <c r="D2558" s="79">
        <f t="shared" si="150"/>
        <v>54.584319999999998</v>
      </c>
      <c r="E2558" s="76">
        <v>54.584319999999998</v>
      </c>
      <c r="F2558" s="33">
        <v>0</v>
      </c>
      <c r="G2558" s="90">
        <v>0</v>
      </c>
      <c r="H2558" s="33">
        <v>0</v>
      </c>
      <c r="I2558" s="81"/>
      <c r="J2558" s="200">
        <v>743.37106000000006</v>
      </c>
    </row>
    <row r="2559" spans="1:10" s="34" customFormat="1" ht="18" customHeight="1" x14ac:dyDescent="0.25">
      <c r="A2559" s="74" t="s">
        <v>2321</v>
      </c>
      <c r="B2559" s="71" t="s">
        <v>82</v>
      </c>
      <c r="C2559" s="79">
        <f t="shared" si="147"/>
        <v>799.38564999999994</v>
      </c>
      <c r="D2559" s="79">
        <f t="shared" si="150"/>
        <v>62.198610000000002</v>
      </c>
      <c r="E2559" s="76">
        <v>62.198610000000002</v>
      </c>
      <c r="F2559" s="33">
        <v>0</v>
      </c>
      <c r="G2559" s="90">
        <v>0</v>
      </c>
      <c r="H2559" s="33">
        <v>0</v>
      </c>
      <c r="I2559" s="81"/>
      <c r="J2559" s="200">
        <v>861.58425999999997</v>
      </c>
    </row>
    <row r="2560" spans="1:10" s="34" customFormat="1" ht="18" customHeight="1" x14ac:dyDescent="0.25">
      <c r="A2560" s="74" t="s">
        <v>2322</v>
      </c>
      <c r="B2560" s="71" t="s">
        <v>82</v>
      </c>
      <c r="C2560" s="79">
        <f t="shared" si="147"/>
        <v>711.65012999999999</v>
      </c>
      <c r="D2560" s="79">
        <f t="shared" si="150"/>
        <v>45.51399</v>
      </c>
      <c r="E2560" s="76">
        <v>45.51399</v>
      </c>
      <c r="F2560" s="33">
        <v>0</v>
      </c>
      <c r="G2560" s="90">
        <v>0</v>
      </c>
      <c r="H2560" s="33">
        <v>0</v>
      </c>
      <c r="I2560" s="81"/>
      <c r="J2560" s="200">
        <v>757.16412000000003</v>
      </c>
    </row>
    <row r="2561" spans="1:10" s="34" customFormat="1" ht="18" customHeight="1" x14ac:dyDescent="0.25">
      <c r="A2561" s="74" t="s">
        <v>2323</v>
      </c>
      <c r="B2561" s="71" t="s">
        <v>82</v>
      </c>
      <c r="C2561" s="79">
        <f t="shared" si="147"/>
        <v>668.57048999999995</v>
      </c>
      <c r="D2561" s="79">
        <f t="shared" si="150"/>
        <v>34.77346</v>
      </c>
      <c r="E2561" s="76">
        <v>34.77346</v>
      </c>
      <c r="F2561" s="33">
        <v>0</v>
      </c>
      <c r="G2561" s="90">
        <v>0</v>
      </c>
      <c r="H2561" s="33">
        <v>0</v>
      </c>
      <c r="I2561" s="81"/>
      <c r="J2561" s="200">
        <v>703.34394999999995</v>
      </c>
    </row>
    <row r="2562" spans="1:10" s="34" customFormat="1" ht="18" customHeight="1" x14ac:dyDescent="0.25">
      <c r="A2562" s="74" t="s">
        <v>2324</v>
      </c>
      <c r="B2562" s="71" t="s">
        <v>82</v>
      </c>
      <c r="C2562" s="79">
        <f t="shared" si="147"/>
        <v>753.21905000000004</v>
      </c>
      <c r="D2562" s="79">
        <f t="shared" si="150"/>
        <v>84.22336</v>
      </c>
      <c r="E2562" s="76">
        <v>84.22336</v>
      </c>
      <c r="F2562" s="33">
        <v>0</v>
      </c>
      <c r="G2562" s="90">
        <v>0</v>
      </c>
      <c r="H2562" s="33">
        <v>0</v>
      </c>
      <c r="I2562" s="81"/>
      <c r="J2562" s="200">
        <v>837.44241</v>
      </c>
    </row>
    <row r="2563" spans="1:10" s="34" customFormat="1" ht="18" customHeight="1" x14ac:dyDescent="0.25">
      <c r="A2563" s="74" t="s">
        <v>2325</v>
      </c>
      <c r="B2563" s="71" t="s">
        <v>82</v>
      </c>
      <c r="C2563" s="79">
        <f t="shared" si="147"/>
        <v>128.98660000000001</v>
      </c>
      <c r="D2563" s="79">
        <f t="shared" si="150"/>
        <v>10.819649999999999</v>
      </c>
      <c r="E2563" s="76">
        <v>10.819649999999999</v>
      </c>
      <c r="F2563" s="33">
        <v>0</v>
      </c>
      <c r="G2563" s="90">
        <v>0</v>
      </c>
      <c r="H2563" s="33">
        <v>0</v>
      </c>
      <c r="I2563" s="81"/>
      <c r="J2563" s="200">
        <v>139.80625000000001</v>
      </c>
    </row>
    <row r="2564" spans="1:10" s="34" customFormat="1" ht="18" customHeight="1" x14ac:dyDescent="0.25">
      <c r="A2564" s="74" t="s">
        <v>2326</v>
      </c>
      <c r="B2564" s="71" t="s">
        <v>82</v>
      </c>
      <c r="C2564" s="79">
        <f t="shared" si="147"/>
        <v>766.17189999999994</v>
      </c>
      <c r="D2564" s="79">
        <f t="shared" si="150"/>
        <v>48.971820000000001</v>
      </c>
      <c r="E2564" s="76">
        <v>48.971820000000001</v>
      </c>
      <c r="F2564" s="33">
        <v>0</v>
      </c>
      <c r="G2564" s="90">
        <v>0</v>
      </c>
      <c r="H2564" s="33">
        <v>0</v>
      </c>
      <c r="I2564" s="81"/>
      <c r="J2564" s="200">
        <v>815.14371999999992</v>
      </c>
    </row>
    <row r="2565" spans="1:10" s="34" customFormat="1" ht="18" customHeight="1" x14ac:dyDescent="0.25">
      <c r="A2565" s="74" t="s">
        <v>2327</v>
      </c>
      <c r="B2565" s="71" t="s">
        <v>82</v>
      </c>
      <c r="C2565" s="79">
        <f t="shared" si="147"/>
        <v>1753.5443599999999</v>
      </c>
      <c r="D2565" s="79">
        <f t="shared" si="150"/>
        <v>108.76105</v>
      </c>
      <c r="E2565" s="76">
        <v>108.76105</v>
      </c>
      <c r="F2565" s="33">
        <v>0</v>
      </c>
      <c r="G2565" s="90">
        <v>0</v>
      </c>
      <c r="H2565" s="33">
        <v>0</v>
      </c>
      <c r="I2565" s="81"/>
      <c r="J2565" s="200">
        <v>1862.3054099999999</v>
      </c>
    </row>
    <row r="2566" spans="1:10" s="34" customFormat="1" ht="18" customHeight="1" x14ac:dyDescent="0.25">
      <c r="A2566" s="74" t="s">
        <v>3986</v>
      </c>
      <c r="B2566" s="71" t="s">
        <v>82</v>
      </c>
      <c r="C2566" s="79">
        <f t="shared" si="147"/>
        <v>1002.4976100000001</v>
      </c>
      <c r="D2566" s="79">
        <f t="shared" si="150"/>
        <v>15.213899999999999</v>
      </c>
      <c r="E2566" s="76">
        <v>15.213899999999999</v>
      </c>
      <c r="F2566" s="33">
        <v>0</v>
      </c>
      <c r="G2566" s="90">
        <v>0</v>
      </c>
      <c r="H2566" s="33">
        <v>0</v>
      </c>
      <c r="I2566" s="81">
        <v>845.2</v>
      </c>
      <c r="J2566" s="200">
        <v>172.51150999999999</v>
      </c>
    </row>
    <row r="2567" spans="1:10" s="34" customFormat="1" ht="18" customHeight="1" x14ac:dyDescent="0.25">
      <c r="A2567" s="74" t="s">
        <v>3987</v>
      </c>
      <c r="B2567" s="71" t="s">
        <v>82</v>
      </c>
      <c r="C2567" s="79">
        <f t="shared" si="147"/>
        <v>838.16070000000002</v>
      </c>
      <c r="D2567" s="79">
        <f t="shared" si="150"/>
        <v>47.692800000000005</v>
      </c>
      <c r="E2567" s="76">
        <v>47.692800000000005</v>
      </c>
      <c r="F2567" s="33">
        <v>0</v>
      </c>
      <c r="G2567" s="90">
        <v>0</v>
      </c>
      <c r="H2567" s="33">
        <v>0</v>
      </c>
      <c r="I2567" s="81"/>
      <c r="J2567" s="200">
        <v>885.85350000000005</v>
      </c>
    </row>
    <row r="2568" spans="1:10" s="34" customFormat="1" ht="18" customHeight="1" x14ac:dyDescent="0.25">
      <c r="A2568" s="74" t="s">
        <v>2328</v>
      </c>
      <c r="B2568" s="71" t="s">
        <v>82</v>
      </c>
      <c r="C2568" s="79">
        <f t="shared" si="147"/>
        <v>1236.4827599999999</v>
      </c>
      <c r="D2568" s="80">
        <v>0</v>
      </c>
      <c r="E2568" s="76">
        <v>89.796530000000004</v>
      </c>
      <c r="F2568" s="33">
        <v>0</v>
      </c>
      <c r="G2568" s="90">
        <v>0</v>
      </c>
      <c r="H2568" s="33">
        <v>0</v>
      </c>
      <c r="I2568" s="81"/>
      <c r="J2568" s="200">
        <v>1326.2792899999999</v>
      </c>
    </row>
    <row r="2569" spans="1:10" s="34" customFormat="1" ht="18" customHeight="1" x14ac:dyDescent="0.25">
      <c r="A2569" s="74" t="s">
        <v>2329</v>
      </c>
      <c r="B2569" s="71" t="s">
        <v>82</v>
      </c>
      <c r="C2569" s="79">
        <f t="shared" si="147"/>
        <v>605.30733000000009</v>
      </c>
      <c r="D2569" s="79">
        <f>E2569</f>
        <v>34.09769</v>
      </c>
      <c r="E2569" s="76">
        <v>34.09769</v>
      </c>
      <c r="F2569" s="33">
        <v>0</v>
      </c>
      <c r="G2569" s="90">
        <v>0</v>
      </c>
      <c r="H2569" s="33">
        <v>0</v>
      </c>
      <c r="I2569" s="81"/>
      <c r="J2569" s="200">
        <v>639.40502000000004</v>
      </c>
    </row>
    <row r="2570" spans="1:10" s="34" customFormat="1" ht="16.5" customHeight="1" x14ac:dyDescent="0.25">
      <c r="A2570" s="74" t="s">
        <v>3988</v>
      </c>
      <c r="B2570" s="71" t="s">
        <v>82</v>
      </c>
      <c r="C2570" s="79">
        <f t="shared" si="147"/>
        <v>739.99978999999996</v>
      </c>
      <c r="D2570" s="79">
        <f>E2570</f>
        <v>32.978300000000004</v>
      </c>
      <c r="E2570" s="76">
        <v>32.978300000000004</v>
      </c>
      <c r="F2570" s="33">
        <v>0</v>
      </c>
      <c r="G2570" s="90">
        <v>0</v>
      </c>
      <c r="H2570" s="33">
        <v>0</v>
      </c>
      <c r="I2570" s="81"/>
      <c r="J2570" s="200">
        <v>772.97808999999995</v>
      </c>
    </row>
    <row r="2571" spans="1:10" s="34" customFormat="1" ht="18" customHeight="1" x14ac:dyDescent="0.25">
      <c r="A2571" s="74" t="s">
        <v>2330</v>
      </c>
      <c r="B2571" s="71" t="s">
        <v>82</v>
      </c>
      <c r="C2571" s="79">
        <f t="shared" si="147"/>
        <v>801.35314999999991</v>
      </c>
      <c r="D2571" s="79">
        <f>E2571</f>
        <v>68.186189999999996</v>
      </c>
      <c r="E2571" s="76">
        <v>68.186189999999996</v>
      </c>
      <c r="F2571" s="33">
        <v>0</v>
      </c>
      <c r="G2571" s="90">
        <v>0</v>
      </c>
      <c r="H2571" s="33">
        <v>0</v>
      </c>
      <c r="I2571" s="81"/>
      <c r="J2571" s="200">
        <v>869.53933999999992</v>
      </c>
    </row>
    <row r="2572" spans="1:10" s="34" customFormat="1" ht="18" customHeight="1" x14ac:dyDescent="0.25">
      <c r="A2572" s="74" t="s">
        <v>3202</v>
      </c>
      <c r="B2572" s="70" t="s">
        <v>3367</v>
      </c>
      <c r="C2572" s="79">
        <f t="shared" si="147"/>
        <v>49.691149999999993</v>
      </c>
      <c r="D2572" s="80">
        <v>0</v>
      </c>
      <c r="E2572" s="76">
        <v>1.90787</v>
      </c>
      <c r="F2572" s="33">
        <v>0</v>
      </c>
      <c r="G2572" s="90">
        <v>0</v>
      </c>
      <c r="H2572" s="33">
        <v>0</v>
      </c>
      <c r="I2572" s="81"/>
      <c r="J2572" s="200">
        <v>51.599019999999996</v>
      </c>
    </row>
    <row r="2573" spans="1:10" s="34" customFormat="1" ht="18" customHeight="1" x14ac:dyDescent="0.25">
      <c r="A2573" s="74" t="s">
        <v>3203</v>
      </c>
      <c r="B2573" s="70" t="s">
        <v>3367</v>
      </c>
      <c r="C2573" s="79">
        <f t="shared" si="147"/>
        <v>52.510199999999998</v>
      </c>
      <c r="D2573" s="79">
        <f>E2573</f>
        <v>4.1301999999999994</v>
      </c>
      <c r="E2573" s="76">
        <v>4.1301999999999994</v>
      </c>
      <c r="F2573" s="33">
        <v>0</v>
      </c>
      <c r="G2573" s="90">
        <v>0</v>
      </c>
      <c r="H2573" s="33">
        <v>0</v>
      </c>
      <c r="I2573" s="81"/>
      <c r="J2573" s="200">
        <v>56.6404</v>
      </c>
    </row>
    <row r="2574" spans="1:10" s="34" customFormat="1" ht="18" customHeight="1" x14ac:dyDescent="0.25">
      <c r="A2574" s="74" t="s">
        <v>3204</v>
      </c>
      <c r="B2574" s="70" t="s">
        <v>3367</v>
      </c>
      <c r="C2574" s="79">
        <f t="shared" si="147"/>
        <v>0.97399999999999998</v>
      </c>
      <c r="D2574" s="79">
        <f>E2574</f>
        <v>0</v>
      </c>
      <c r="E2574" s="76">
        <v>0</v>
      </c>
      <c r="F2574" s="33">
        <v>0</v>
      </c>
      <c r="G2574" s="90">
        <v>0</v>
      </c>
      <c r="H2574" s="33">
        <v>0</v>
      </c>
      <c r="I2574" s="81"/>
      <c r="J2574" s="200">
        <v>0.97399999999999998</v>
      </c>
    </row>
    <row r="2575" spans="1:10" s="34" customFormat="1" ht="18" customHeight="1" x14ac:dyDescent="0.25">
      <c r="A2575" s="74" t="s">
        <v>3205</v>
      </c>
      <c r="B2575" s="70" t="s">
        <v>3367</v>
      </c>
      <c r="C2575" s="79">
        <f t="shared" si="147"/>
        <v>52.902650000000001</v>
      </c>
      <c r="D2575" s="80">
        <v>0</v>
      </c>
      <c r="E2575" s="76">
        <v>4.6313999999999993</v>
      </c>
      <c r="F2575" s="33">
        <v>0</v>
      </c>
      <c r="G2575" s="90">
        <v>0</v>
      </c>
      <c r="H2575" s="33">
        <v>0</v>
      </c>
      <c r="I2575" s="81"/>
      <c r="J2575" s="200">
        <v>57.534050000000001</v>
      </c>
    </row>
    <row r="2576" spans="1:10" s="34" customFormat="1" ht="18" customHeight="1" x14ac:dyDescent="0.25">
      <c r="A2576" s="74" t="s">
        <v>3206</v>
      </c>
      <c r="B2576" s="70" t="s">
        <v>3367</v>
      </c>
      <c r="C2576" s="79">
        <f t="shared" si="147"/>
        <v>51.2346</v>
      </c>
      <c r="D2576" s="79">
        <f>E2576</f>
        <v>14.869450000000001</v>
      </c>
      <c r="E2576" s="76">
        <v>14.869450000000001</v>
      </c>
      <c r="F2576" s="33">
        <v>0</v>
      </c>
      <c r="G2576" s="90">
        <v>0</v>
      </c>
      <c r="H2576" s="33">
        <v>0</v>
      </c>
      <c r="I2576" s="81"/>
      <c r="J2576" s="200">
        <v>66.104050000000001</v>
      </c>
    </row>
    <row r="2577" spans="1:82" s="34" customFormat="1" ht="18" customHeight="1" x14ac:dyDescent="0.25">
      <c r="A2577" s="74" t="s">
        <v>3207</v>
      </c>
      <c r="B2577" s="70" t="s">
        <v>3367</v>
      </c>
      <c r="C2577" s="79">
        <f t="shared" si="147"/>
        <v>192.33414999999999</v>
      </c>
      <c r="D2577" s="79">
        <f>E2577</f>
        <v>8.1776499999999999</v>
      </c>
      <c r="E2577" s="76">
        <v>8.1776499999999999</v>
      </c>
      <c r="F2577" s="33">
        <v>0</v>
      </c>
      <c r="G2577" s="90">
        <v>0</v>
      </c>
      <c r="H2577" s="33">
        <v>0</v>
      </c>
      <c r="I2577" s="81"/>
      <c r="J2577" s="200">
        <v>200.51179999999999</v>
      </c>
    </row>
    <row r="2578" spans="1:82" s="34" customFormat="1" ht="18" customHeight="1" x14ac:dyDescent="0.25">
      <c r="A2578" s="74" t="s">
        <v>3208</v>
      </c>
      <c r="B2578" s="70" t="s">
        <v>3367</v>
      </c>
      <c r="C2578" s="79">
        <f t="shared" si="147"/>
        <v>204.00265000000002</v>
      </c>
      <c r="D2578" s="79">
        <f>E2578</f>
        <v>8.0222499999999997</v>
      </c>
      <c r="E2578" s="76">
        <v>8.0222499999999997</v>
      </c>
      <c r="F2578" s="33">
        <v>0</v>
      </c>
      <c r="G2578" s="90">
        <v>0</v>
      </c>
      <c r="H2578" s="33">
        <v>0</v>
      </c>
      <c r="I2578" s="81"/>
      <c r="J2578" s="200">
        <v>212.0249</v>
      </c>
    </row>
    <row r="2579" spans="1:82" s="34" customFormat="1" ht="18" customHeight="1" x14ac:dyDescent="0.25">
      <c r="A2579" s="74" t="s">
        <v>3209</v>
      </c>
      <c r="B2579" s="70" t="s">
        <v>3367</v>
      </c>
      <c r="C2579" s="79">
        <f t="shared" si="147"/>
        <v>175.37079999999997</v>
      </c>
      <c r="D2579" s="79">
        <f>E2579</f>
        <v>19.741250000000001</v>
      </c>
      <c r="E2579" s="76">
        <v>19.741250000000001</v>
      </c>
      <c r="F2579" s="33">
        <v>0</v>
      </c>
      <c r="G2579" s="90">
        <v>0</v>
      </c>
      <c r="H2579" s="33">
        <v>0</v>
      </c>
      <c r="I2579" s="81"/>
      <c r="J2579" s="200">
        <v>195.11204999999998</v>
      </c>
    </row>
    <row r="2580" spans="1:82" s="34" customFormat="1" ht="18" customHeight="1" x14ac:dyDescent="0.25">
      <c r="A2580" s="74" t="s">
        <v>3210</v>
      </c>
      <c r="B2580" s="70" t="s">
        <v>3367</v>
      </c>
      <c r="C2580" s="79">
        <f t="shared" si="147"/>
        <v>68.569400000000002</v>
      </c>
      <c r="D2580" s="80">
        <v>0</v>
      </c>
      <c r="E2580" s="76">
        <v>2.8988</v>
      </c>
      <c r="F2580" s="33">
        <v>0</v>
      </c>
      <c r="G2580" s="90">
        <v>0</v>
      </c>
      <c r="H2580" s="33">
        <v>0</v>
      </c>
      <c r="I2580" s="81"/>
      <c r="J2580" s="200">
        <v>71.468199999999996</v>
      </c>
    </row>
    <row r="2581" spans="1:82" s="34" customFormat="1" ht="18" customHeight="1" x14ac:dyDescent="0.25">
      <c r="A2581" s="74" t="s">
        <v>3211</v>
      </c>
      <c r="B2581" s="70" t="s">
        <v>3367</v>
      </c>
      <c r="C2581" s="79">
        <f t="shared" si="147"/>
        <v>289.56529999999998</v>
      </c>
      <c r="D2581" s="79">
        <f>E2581</f>
        <v>17.257549999999998</v>
      </c>
      <c r="E2581" s="76">
        <v>17.257549999999998</v>
      </c>
      <c r="F2581" s="33">
        <v>0</v>
      </c>
      <c r="G2581" s="90">
        <v>0</v>
      </c>
      <c r="H2581" s="33">
        <v>0</v>
      </c>
      <c r="I2581" s="81"/>
      <c r="J2581" s="200">
        <v>306.82284999999996</v>
      </c>
    </row>
    <row r="2582" spans="1:82" s="34" customFormat="1" ht="18" customHeight="1" x14ac:dyDescent="0.25">
      <c r="A2582" s="74" t="s">
        <v>3212</v>
      </c>
      <c r="B2582" s="70" t="s">
        <v>3367</v>
      </c>
      <c r="C2582" s="79">
        <f t="shared" si="147"/>
        <v>326.59760000000006</v>
      </c>
      <c r="D2582" s="79">
        <f>E2582</f>
        <v>18.822800000000001</v>
      </c>
      <c r="E2582" s="76">
        <v>18.822800000000001</v>
      </c>
      <c r="F2582" s="33">
        <v>0</v>
      </c>
      <c r="G2582" s="90">
        <v>0</v>
      </c>
      <c r="H2582" s="33">
        <v>0</v>
      </c>
      <c r="I2582" s="81"/>
      <c r="J2582" s="200">
        <v>345.42040000000003</v>
      </c>
    </row>
    <row r="2583" spans="1:82" s="34" customFormat="1" ht="18" customHeight="1" x14ac:dyDescent="0.25">
      <c r="A2583" s="74" t="s">
        <v>3213</v>
      </c>
      <c r="B2583" s="70" t="s">
        <v>3367</v>
      </c>
      <c r="C2583" s="79">
        <f t="shared" si="147"/>
        <v>463.86330000000004</v>
      </c>
      <c r="D2583" s="80">
        <v>0</v>
      </c>
      <c r="E2583" s="76">
        <v>44.264099999999999</v>
      </c>
      <c r="F2583" s="33">
        <v>0</v>
      </c>
      <c r="G2583" s="90">
        <v>0</v>
      </c>
      <c r="H2583" s="33">
        <v>0</v>
      </c>
      <c r="I2583" s="81"/>
      <c r="J2583" s="200">
        <v>508.12740000000002</v>
      </c>
    </row>
    <row r="2584" spans="1:82" s="34" customFormat="1" ht="18" customHeight="1" x14ac:dyDescent="0.25">
      <c r="A2584" s="74" t="s">
        <v>3214</v>
      </c>
      <c r="B2584" s="70" t="s">
        <v>3367</v>
      </c>
      <c r="C2584" s="79">
        <f t="shared" si="147"/>
        <v>444.92406</v>
      </c>
      <c r="D2584" s="80">
        <v>0</v>
      </c>
      <c r="E2584" s="76">
        <v>29.2422</v>
      </c>
      <c r="F2584" s="33">
        <v>0</v>
      </c>
      <c r="G2584" s="90">
        <v>0</v>
      </c>
      <c r="H2584" s="33">
        <v>0</v>
      </c>
      <c r="I2584" s="81"/>
      <c r="J2584" s="200">
        <v>474.16626000000002</v>
      </c>
    </row>
    <row r="2585" spans="1:82" s="34" customFormat="1" ht="18" customHeight="1" x14ac:dyDescent="0.25">
      <c r="A2585" s="74" t="s">
        <v>3215</v>
      </c>
      <c r="B2585" s="70" t="s">
        <v>3367</v>
      </c>
      <c r="C2585" s="79">
        <f t="shared" si="147"/>
        <v>454.48099999999999</v>
      </c>
      <c r="D2585" s="80">
        <v>0</v>
      </c>
      <c r="E2585" s="76">
        <v>25.363619999999997</v>
      </c>
      <c r="F2585" s="33">
        <v>0</v>
      </c>
      <c r="G2585" s="90">
        <v>0</v>
      </c>
      <c r="H2585" s="33">
        <v>0</v>
      </c>
      <c r="I2585" s="81"/>
      <c r="J2585" s="200">
        <v>479.84462000000002</v>
      </c>
    </row>
    <row r="2586" spans="1:82" s="34" customFormat="1" ht="18" customHeight="1" x14ac:dyDescent="0.25">
      <c r="A2586" s="74" t="s">
        <v>3216</v>
      </c>
      <c r="B2586" s="70" t="s">
        <v>3367</v>
      </c>
      <c r="C2586" s="79">
        <f t="shared" si="147"/>
        <v>483.97095000000002</v>
      </c>
      <c r="D2586" s="80">
        <v>0</v>
      </c>
      <c r="E2586" s="76">
        <v>28.99333</v>
      </c>
      <c r="F2586" s="33">
        <v>0</v>
      </c>
      <c r="G2586" s="90">
        <v>0</v>
      </c>
      <c r="H2586" s="33">
        <v>0</v>
      </c>
      <c r="I2586" s="81"/>
      <c r="J2586" s="200">
        <v>512.96428000000003</v>
      </c>
    </row>
    <row r="2587" spans="1:82" s="34" customFormat="1" ht="18" customHeight="1" x14ac:dyDescent="0.25">
      <c r="A2587" s="74" t="s">
        <v>3217</v>
      </c>
      <c r="B2587" s="70" t="s">
        <v>3367</v>
      </c>
      <c r="C2587" s="79">
        <f t="shared" si="147"/>
        <v>453.55448000000001</v>
      </c>
      <c r="D2587" s="79">
        <f>E2587</f>
        <v>27.409419999999997</v>
      </c>
      <c r="E2587" s="76">
        <v>27.409419999999997</v>
      </c>
      <c r="F2587" s="33">
        <v>0</v>
      </c>
      <c r="G2587" s="90">
        <v>0</v>
      </c>
      <c r="H2587" s="33">
        <v>0</v>
      </c>
      <c r="I2587" s="81"/>
      <c r="J2587" s="200">
        <v>480.96390000000002</v>
      </c>
    </row>
    <row r="2588" spans="1:82" s="34" customFormat="1" ht="18" customHeight="1" x14ac:dyDescent="0.25">
      <c r="A2588" s="74" t="s">
        <v>3218</v>
      </c>
      <c r="B2588" s="70" t="s">
        <v>3367</v>
      </c>
      <c r="C2588" s="79">
        <f t="shared" si="147"/>
        <v>462.09095000000002</v>
      </c>
      <c r="D2588" s="79">
        <f>E2588</f>
        <v>26.102700000000002</v>
      </c>
      <c r="E2588" s="76">
        <v>26.102700000000002</v>
      </c>
      <c r="F2588" s="33">
        <v>0</v>
      </c>
      <c r="G2588" s="90">
        <v>0</v>
      </c>
      <c r="H2588" s="33">
        <v>0</v>
      </c>
      <c r="I2588" s="81"/>
      <c r="J2588" s="200">
        <v>488.19365000000005</v>
      </c>
    </row>
    <row r="2589" spans="1:82" s="34" customFormat="1" ht="18" customHeight="1" x14ac:dyDescent="0.25">
      <c r="A2589" s="74" t="s">
        <v>3219</v>
      </c>
      <c r="B2589" s="70" t="s">
        <v>3367</v>
      </c>
      <c r="C2589" s="79">
        <f t="shared" si="147"/>
        <v>13.459599999999998</v>
      </c>
      <c r="D2589" s="79">
        <f>E2589</f>
        <v>2.0195499999999997</v>
      </c>
      <c r="E2589" s="76">
        <v>2.0195499999999997</v>
      </c>
      <c r="F2589" s="33">
        <v>0</v>
      </c>
      <c r="G2589" s="90">
        <v>0</v>
      </c>
      <c r="H2589" s="33">
        <v>0</v>
      </c>
      <c r="I2589" s="81"/>
      <c r="J2589" s="200">
        <v>15.479149999999999</v>
      </c>
    </row>
    <row r="2590" spans="1:82" s="34" customFormat="1" ht="18" customHeight="1" x14ac:dyDescent="0.25">
      <c r="A2590" s="74" t="s">
        <v>3220</v>
      </c>
      <c r="B2590" s="70" t="s">
        <v>3367</v>
      </c>
      <c r="C2590" s="79">
        <f t="shared" si="147"/>
        <v>226.73820000000001</v>
      </c>
      <c r="D2590" s="79">
        <f>E2590</f>
        <v>18.351700000000001</v>
      </c>
      <c r="E2590" s="76">
        <v>18.351700000000001</v>
      </c>
      <c r="F2590" s="33">
        <v>0</v>
      </c>
      <c r="G2590" s="90">
        <v>0</v>
      </c>
      <c r="H2590" s="33">
        <v>0</v>
      </c>
      <c r="I2590" s="81"/>
      <c r="J2590" s="200">
        <v>245.0899</v>
      </c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23"/>
      <c r="Y2590" s="23"/>
      <c r="Z2590" s="23"/>
      <c r="AA2590" s="23"/>
      <c r="AB2590" s="23"/>
      <c r="AC2590" s="23"/>
      <c r="AD2590" s="23"/>
      <c r="AE2590" s="23"/>
      <c r="AF2590" s="23"/>
      <c r="AG2590" s="23"/>
      <c r="AH2590" s="23"/>
      <c r="AI2590" s="23"/>
      <c r="AJ2590" s="23"/>
      <c r="AK2590" s="23"/>
      <c r="AL2590" s="23"/>
      <c r="AM2590" s="23"/>
      <c r="AN2590" s="23"/>
      <c r="AO2590" s="23"/>
      <c r="AP2590" s="23"/>
      <c r="AQ2590" s="23"/>
      <c r="AR2590" s="23"/>
      <c r="AS2590" s="23"/>
      <c r="AT2590" s="23"/>
      <c r="AU2590" s="23"/>
      <c r="AV2590" s="23"/>
      <c r="AW2590" s="23"/>
      <c r="AX2590" s="23"/>
      <c r="AY2590" s="23"/>
      <c r="AZ2590" s="23"/>
      <c r="BA2590" s="23"/>
      <c r="BB2590" s="23"/>
      <c r="BC2590" s="23"/>
      <c r="BD2590" s="23"/>
      <c r="BE2590" s="23"/>
      <c r="BF2590" s="23"/>
      <c r="BG2590" s="23"/>
      <c r="BH2590" s="23"/>
      <c r="BI2590" s="23"/>
      <c r="BJ2590" s="23"/>
      <c r="BK2590" s="23"/>
      <c r="BL2590" s="23"/>
      <c r="BM2590" s="23"/>
      <c r="BN2590" s="23"/>
      <c r="BO2590" s="23"/>
      <c r="BP2590" s="23"/>
      <c r="BQ2590" s="23"/>
      <c r="BR2590" s="23"/>
      <c r="BS2590" s="23"/>
      <c r="BT2590" s="23"/>
      <c r="BU2590" s="23"/>
      <c r="BV2590" s="23"/>
      <c r="BW2590" s="23"/>
      <c r="BX2590" s="23"/>
      <c r="BY2590" s="23"/>
      <c r="BZ2590" s="23"/>
      <c r="CA2590" s="23"/>
      <c r="CB2590" s="23"/>
      <c r="CC2590" s="23"/>
      <c r="CD2590" s="23"/>
    </row>
    <row r="2591" spans="1:82" s="34" customFormat="1" ht="18" customHeight="1" x14ac:dyDescent="0.25">
      <c r="A2591" s="74" t="s">
        <v>3221</v>
      </c>
      <c r="B2591" s="70" t="s">
        <v>3367</v>
      </c>
      <c r="C2591" s="79">
        <f t="shared" ref="C2591:C2654" si="151">J2591+I2591-E2591</f>
        <v>254.05795000000006</v>
      </c>
      <c r="D2591" s="79">
        <f>E2591</f>
        <v>14.2727</v>
      </c>
      <c r="E2591" s="76">
        <v>14.2727</v>
      </c>
      <c r="F2591" s="33">
        <v>0</v>
      </c>
      <c r="G2591" s="90">
        <v>0</v>
      </c>
      <c r="H2591" s="33">
        <v>0</v>
      </c>
      <c r="I2591" s="81"/>
      <c r="J2591" s="200">
        <v>268.33065000000005</v>
      </c>
    </row>
    <row r="2592" spans="1:82" s="34" customFormat="1" ht="18" customHeight="1" x14ac:dyDescent="0.25">
      <c r="A2592" s="74" t="s">
        <v>3222</v>
      </c>
      <c r="B2592" s="70" t="s">
        <v>3367</v>
      </c>
      <c r="C2592" s="79">
        <f t="shared" si="151"/>
        <v>227.62809999999999</v>
      </c>
      <c r="D2592" s="80">
        <v>0</v>
      </c>
      <c r="E2592" s="76">
        <v>10.731200000000001</v>
      </c>
      <c r="F2592" s="33">
        <v>0</v>
      </c>
      <c r="G2592" s="90">
        <v>0</v>
      </c>
      <c r="H2592" s="33">
        <v>0</v>
      </c>
      <c r="I2592" s="81"/>
      <c r="J2592" s="200">
        <v>238.35929999999999</v>
      </c>
    </row>
    <row r="2593" spans="1:10" s="34" customFormat="1" ht="18" customHeight="1" x14ac:dyDescent="0.25">
      <c r="A2593" s="74" t="s">
        <v>3223</v>
      </c>
      <c r="B2593" s="70" t="s">
        <v>3367</v>
      </c>
      <c r="C2593" s="79">
        <f t="shared" si="151"/>
        <v>220.6352</v>
      </c>
      <c r="D2593" s="79">
        <f>E2593</f>
        <v>16.992249999999999</v>
      </c>
      <c r="E2593" s="76">
        <v>16.992249999999999</v>
      </c>
      <c r="F2593" s="33">
        <v>0</v>
      </c>
      <c r="G2593" s="90">
        <v>0</v>
      </c>
      <c r="H2593" s="33">
        <v>0</v>
      </c>
      <c r="I2593" s="81"/>
      <c r="J2593" s="200">
        <v>237.62745000000001</v>
      </c>
    </row>
    <row r="2594" spans="1:10" s="34" customFormat="1" ht="18" customHeight="1" x14ac:dyDescent="0.25">
      <c r="A2594" s="74" t="s">
        <v>3224</v>
      </c>
      <c r="B2594" s="70" t="s">
        <v>3367</v>
      </c>
      <c r="C2594" s="79">
        <f t="shared" si="151"/>
        <v>195.44695000000002</v>
      </c>
      <c r="D2594" s="79">
        <f>E2594</f>
        <v>11.3506</v>
      </c>
      <c r="E2594" s="76">
        <v>11.3506</v>
      </c>
      <c r="F2594" s="33">
        <v>0</v>
      </c>
      <c r="G2594" s="90">
        <v>0</v>
      </c>
      <c r="H2594" s="33">
        <v>0</v>
      </c>
      <c r="I2594" s="81"/>
      <c r="J2594" s="200">
        <v>206.79755</v>
      </c>
    </row>
    <row r="2595" spans="1:10" s="34" customFormat="1" ht="18" customHeight="1" x14ac:dyDescent="0.25">
      <c r="A2595" s="74" t="s">
        <v>3225</v>
      </c>
      <c r="B2595" s="70" t="s">
        <v>3367</v>
      </c>
      <c r="C2595" s="79">
        <f t="shared" si="151"/>
        <v>315.55579999999998</v>
      </c>
      <c r="D2595" s="79">
        <f>E2595</f>
        <v>17.22635</v>
      </c>
      <c r="E2595" s="76">
        <v>17.22635</v>
      </c>
      <c r="F2595" s="33">
        <v>0</v>
      </c>
      <c r="G2595" s="90">
        <v>0</v>
      </c>
      <c r="H2595" s="33">
        <v>0</v>
      </c>
      <c r="I2595" s="81"/>
      <c r="J2595" s="200">
        <v>332.78215</v>
      </c>
    </row>
    <row r="2596" spans="1:10" s="34" customFormat="1" ht="18" customHeight="1" x14ac:dyDescent="0.25">
      <c r="A2596" s="74" t="s">
        <v>3226</v>
      </c>
      <c r="B2596" s="70" t="s">
        <v>3367</v>
      </c>
      <c r="C2596" s="79">
        <f t="shared" si="151"/>
        <v>60.839779999999998</v>
      </c>
      <c r="D2596" s="80">
        <v>0</v>
      </c>
      <c r="E2596" s="76">
        <v>0.98865000000000003</v>
      </c>
      <c r="F2596" s="33">
        <v>0</v>
      </c>
      <c r="G2596" s="90">
        <v>0</v>
      </c>
      <c r="H2596" s="33">
        <v>0</v>
      </c>
      <c r="I2596" s="81"/>
      <c r="J2596" s="200">
        <v>61.828429999999997</v>
      </c>
    </row>
    <row r="2597" spans="1:10" s="34" customFormat="1" ht="18" customHeight="1" x14ac:dyDescent="0.25">
      <c r="A2597" s="74" t="s">
        <v>3227</v>
      </c>
      <c r="B2597" s="70" t="s">
        <v>3367</v>
      </c>
      <c r="C2597" s="79">
        <f t="shared" si="151"/>
        <v>39.770600000000002</v>
      </c>
      <c r="D2597" s="79">
        <f>E2597</f>
        <v>5.5048999999999992</v>
      </c>
      <c r="E2597" s="76">
        <v>5.5048999999999992</v>
      </c>
      <c r="F2597" s="33">
        <v>0</v>
      </c>
      <c r="G2597" s="90">
        <v>0</v>
      </c>
      <c r="H2597" s="33">
        <v>0</v>
      </c>
      <c r="I2597" s="81"/>
      <c r="J2597" s="200">
        <v>45.275500000000001</v>
      </c>
    </row>
    <row r="2598" spans="1:10" s="34" customFormat="1" ht="18" customHeight="1" x14ac:dyDescent="0.25">
      <c r="A2598" s="74" t="s">
        <v>3228</v>
      </c>
      <c r="B2598" s="70" t="s">
        <v>3367</v>
      </c>
      <c r="C2598" s="79">
        <f t="shared" si="151"/>
        <v>96.911600000000007</v>
      </c>
      <c r="D2598" s="79">
        <f>E2598</f>
        <v>5.2996999999999996</v>
      </c>
      <c r="E2598" s="76">
        <v>5.2996999999999996</v>
      </c>
      <c r="F2598" s="33">
        <v>0</v>
      </c>
      <c r="G2598" s="90">
        <v>0</v>
      </c>
      <c r="H2598" s="33">
        <v>0</v>
      </c>
      <c r="I2598" s="81"/>
      <c r="J2598" s="200">
        <v>102.21130000000001</v>
      </c>
    </row>
    <row r="2599" spans="1:10" s="34" customFormat="1" ht="18" customHeight="1" x14ac:dyDescent="0.25">
      <c r="A2599" s="74" t="s">
        <v>3229</v>
      </c>
      <c r="B2599" s="70" t="s">
        <v>3367</v>
      </c>
      <c r="C2599" s="79">
        <f t="shared" si="151"/>
        <v>23.003450000000001</v>
      </c>
      <c r="D2599" s="79">
        <f>E2599</f>
        <v>10.302950000000001</v>
      </c>
      <c r="E2599" s="76">
        <v>10.302950000000001</v>
      </c>
      <c r="F2599" s="33">
        <v>0</v>
      </c>
      <c r="G2599" s="90">
        <v>0</v>
      </c>
      <c r="H2599" s="33">
        <v>0</v>
      </c>
      <c r="I2599" s="81"/>
      <c r="J2599" s="200">
        <v>33.306400000000004</v>
      </c>
    </row>
    <row r="2600" spans="1:10" s="34" customFormat="1" ht="18" customHeight="1" x14ac:dyDescent="0.25">
      <c r="A2600" s="74" t="s">
        <v>3230</v>
      </c>
      <c r="B2600" s="70" t="s">
        <v>3367</v>
      </c>
      <c r="C2600" s="79">
        <f t="shared" si="151"/>
        <v>142.48015000000001</v>
      </c>
      <c r="D2600" s="80">
        <v>0</v>
      </c>
      <c r="E2600" s="76">
        <v>7.3348000000000004</v>
      </c>
      <c r="F2600" s="33">
        <v>0</v>
      </c>
      <c r="G2600" s="90">
        <v>0</v>
      </c>
      <c r="H2600" s="33">
        <v>0</v>
      </c>
      <c r="I2600" s="81"/>
      <c r="J2600" s="200">
        <v>149.81495000000001</v>
      </c>
    </row>
    <row r="2601" spans="1:10" s="34" customFormat="1" ht="18" customHeight="1" x14ac:dyDescent="0.25">
      <c r="A2601" s="74" t="s">
        <v>3231</v>
      </c>
      <c r="B2601" s="70" t="s">
        <v>3367</v>
      </c>
      <c r="C2601" s="79">
        <f t="shared" si="151"/>
        <v>69.207149999999999</v>
      </c>
      <c r="D2601" s="79">
        <f t="shared" ref="D2601:D2613" si="152">E2601</f>
        <v>2.6273</v>
      </c>
      <c r="E2601" s="76">
        <v>2.6273</v>
      </c>
      <c r="F2601" s="33">
        <v>0</v>
      </c>
      <c r="G2601" s="90">
        <v>0</v>
      </c>
      <c r="H2601" s="33">
        <v>0</v>
      </c>
      <c r="I2601" s="81"/>
      <c r="J2601" s="200">
        <v>71.834450000000004</v>
      </c>
    </row>
    <row r="2602" spans="1:10" s="34" customFormat="1" ht="18" customHeight="1" x14ac:dyDescent="0.25">
      <c r="A2602" s="74" t="s">
        <v>3232</v>
      </c>
      <c r="B2602" s="70" t="s">
        <v>3367</v>
      </c>
      <c r="C2602" s="79">
        <f t="shared" si="151"/>
        <v>76.35390000000001</v>
      </c>
      <c r="D2602" s="79">
        <f t="shared" si="152"/>
        <v>5.6621499999999996</v>
      </c>
      <c r="E2602" s="76">
        <v>5.6621499999999996</v>
      </c>
      <c r="F2602" s="33">
        <v>0</v>
      </c>
      <c r="G2602" s="90">
        <v>0</v>
      </c>
      <c r="H2602" s="33">
        <v>0</v>
      </c>
      <c r="I2602" s="81"/>
      <c r="J2602" s="200">
        <v>82.016050000000007</v>
      </c>
    </row>
    <row r="2603" spans="1:10" s="34" customFormat="1" ht="18" customHeight="1" x14ac:dyDescent="0.25">
      <c r="A2603" s="74" t="s">
        <v>3233</v>
      </c>
      <c r="B2603" s="70" t="s">
        <v>3367</v>
      </c>
      <c r="C2603" s="79">
        <f t="shared" si="151"/>
        <v>45.602550000000001</v>
      </c>
      <c r="D2603" s="79">
        <f t="shared" si="152"/>
        <v>2.4212500000000001</v>
      </c>
      <c r="E2603" s="76">
        <v>2.4212500000000001</v>
      </c>
      <c r="F2603" s="33">
        <v>0</v>
      </c>
      <c r="G2603" s="90">
        <v>0</v>
      </c>
      <c r="H2603" s="33">
        <v>0</v>
      </c>
      <c r="I2603" s="81"/>
      <c r="J2603" s="200">
        <v>48.023800000000001</v>
      </c>
    </row>
    <row r="2604" spans="1:10" s="36" customFormat="1" ht="18" customHeight="1" x14ac:dyDescent="0.25">
      <c r="A2604" s="74" t="s">
        <v>3234</v>
      </c>
      <c r="B2604" s="70" t="s">
        <v>3367</v>
      </c>
      <c r="C2604" s="79">
        <f t="shared" si="151"/>
        <v>40.686399999999999</v>
      </c>
      <c r="D2604" s="79">
        <f t="shared" si="152"/>
        <v>1.1232</v>
      </c>
      <c r="E2604" s="76">
        <v>1.1232</v>
      </c>
      <c r="F2604" s="33">
        <v>0</v>
      </c>
      <c r="G2604" s="90">
        <v>0</v>
      </c>
      <c r="H2604" s="33">
        <v>0</v>
      </c>
      <c r="I2604" s="81"/>
      <c r="J2604" s="200">
        <v>41.809599999999996</v>
      </c>
    </row>
    <row r="2605" spans="1:10" s="34" customFormat="1" ht="18" customHeight="1" x14ac:dyDescent="0.25">
      <c r="A2605" s="74" t="s">
        <v>3235</v>
      </c>
      <c r="B2605" s="70" t="s">
        <v>3367</v>
      </c>
      <c r="C2605" s="79">
        <f t="shared" si="151"/>
        <v>109.46555000000001</v>
      </c>
      <c r="D2605" s="79">
        <f t="shared" si="152"/>
        <v>11.125549999999999</v>
      </c>
      <c r="E2605" s="76">
        <v>11.125549999999999</v>
      </c>
      <c r="F2605" s="33">
        <v>0</v>
      </c>
      <c r="G2605" s="90">
        <v>0</v>
      </c>
      <c r="H2605" s="33">
        <v>0</v>
      </c>
      <c r="I2605" s="81"/>
      <c r="J2605" s="200">
        <v>120.59110000000001</v>
      </c>
    </row>
    <row r="2606" spans="1:10" s="34" customFormat="1" ht="18" customHeight="1" x14ac:dyDescent="0.25">
      <c r="A2606" s="74" t="s">
        <v>3236</v>
      </c>
      <c r="B2606" s="70" t="s">
        <v>3367</v>
      </c>
      <c r="C2606" s="79">
        <f t="shared" si="151"/>
        <v>102.55484999999999</v>
      </c>
      <c r="D2606" s="79">
        <f t="shared" si="152"/>
        <v>7.2603</v>
      </c>
      <c r="E2606" s="76">
        <v>7.2603</v>
      </c>
      <c r="F2606" s="33">
        <v>0</v>
      </c>
      <c r="G2606" s="90">
        <v>0</v>
      </c>
      <c r="H2606" s="33">
        <v>0</v>
      </c>
      <c r="I2606" s="81"/>
      <c r="J2606" s="200">
        <v>109.81514999999999</v>
      </c>
    </row>
    <row r="2607" spans="1:10" s="34" customFormat="1" ht="18" customHeight="1" x14ac:dyDescent="0.25">
      <c r="A2607" s="74" t="s">
        <v>3237</v>
      </c>
      <c r="B2607" s="70" t="s">
        <v>3367</v>
      </c>
      <c r="C2607" s="79">
        <f t="shared" si="151"/>
        <v>637.70639999999992</v>
      </c>
      <c r="D2607" s="79">
        <f t="shared" si="152"/>
        <v>33.807949999999998</v>
      </c>
      <c r="E2607" s="76">
        <v>33.807949999999998</v>
      </c>
      <c r="F2607" s="33">
        <v>0</v>
      </c>
      <c r="G2607" s="90">
        <v>0</v>
      </c>
      <c r="H2607" s="33">
        <v>0</v>
      </c>
      <c r="I2607" s="81"/>
      <c r="J2607" s="200">
        <v>671.51434999999992</v>
      </c>
    </row>
    <row r="2608" spans="1:10" s="34" customFormat="1" ht="18" customHeight="1" x14ac:dyDescent="0.25">
      <c r="A2608" s="74" t="s">
        <v>3238</v>
      </c>
      <c r="B2608" s="70" t="s">
        <v>3367</v>
      </c>
      <c r="C2608" s="79">
        <f t="shared" si="151"/>
        <v>363.71839999999997</v>
      </c>
      <c r="D2608" s="79">
        <f t="shared" si="152"/>
        <v>21.6892</v>
      </c>
      <c r="E2608" s="76">
        <v>21.6892</v>
      </c>
      <c r="F2608" s="33">
        <v>0</v>
      </c>
      <c r="G2608" s="90">
        <v>0</v>
      </c>
      <c r="H2608" s="33">
        <v>0</v>
      </c>
      <c r="I2608" s="81"/>
      <c r="J2608" s="200">
        <v>385.4076</v>
      </c>
    </row>
    <row r="2609" spans="1:10" s="34" customFormat="1" ht="18" customHeight="1" x14ac:dyDescent="0.25">
      <c r="A2609" s="74" t="s">
        <v>3239</v>
      </c>
      <c r="B2609" s="70" t="s">
        <v>3367</v>
      </c>
      <c r="C2609" s="79">
        <f t="shared" si="151"/>
        <v>445.16388000000001</v>
      </c>
      <c r="D2609" s="79">
        <f t="shared" si="152"/>
        <v>46.852139999999999</v>
      </c>
      <c r="E2609" s="76">
        <v>46.852139999999999</v>
      </c>
      <c r="F2609" s="33">
        <v>0</v>
      </c>
      <c r="G2609" s="90">
        <v>0</v>
      </c>
      <c r="H2609" s="33">
        <v>0</v>
      </c>
      <c r="I2609" s="81"/>
      <c r="J2609" s="200">
        <v>492.01602000000003</v>
      </c>
    </row>
    <row r="2610" spans="1:10" s="34" customFormat="1" ht="18" customHeight="1" x14ac:dyDescent="0.25">
      <c r="A2610" s="74" t="s">
        <v>3240</v>
      </c>
      <c r="B2610" s="70" t="s">
        <v>3367</v>
      </c>
      <c r="C2610" s="79">
        <f t="shared" si="151"/>
        <v>403.16548999999998</v>
      </c>
      <c r="D2610" s="79">
        <f t="shared" si="152"/>
        <v>79.483070000000012</v>
      </c>
      <c r="E2610" s="76">
        <v>79.483070000000012</v>
      </c>
      <c r="F2610" s="33">
        <v>0</v>
      </c>
      <c r="G2610" s="90">
        <v>0</v>
      </c>
      <c r="H2610" s="33">
        <v>0</v>
      </c>
      <c r="I2610" s="81"/>
      <c r="J2610" s="200">
        <v>482.64855999999997</v>
      </c>
    </row>
    <row r="2611" spans="1:10" s="34" customFormat="1" ht="18" customHeight="1" x14ac:dyDescent="0.25">
      <c r="A2611" s="74" t="s">
        <v>3241</v>
      </c>
      <c r="B2611" s="70" t="s">
        <v>3367</v>
      </c>
      <c r="C2611" s="79">
        <f t="shared" si="151"/>
        <v>650.06795</v>
      </c>
      <c r="D2611" s="79">
        <f t="shared" si="152"/>
        <v>86.694690000000008</v>
      </c>
      <c r="E2611" s="76">
        <v>86.694690000000008</v>
      </c>
      <c r="F2611" s="33">
        <v>0</v>
      </c>
      <c r="G2611" s="90">
        <v>0</v>
      </c>
      <c r="H2611" s="33">
        <v>0</v>
      </c>
      <c r="I2611" s="81"/>
      <c r="J2611" s="200">
        <v>736.76264000000003</v>
      </c>
    </row>
    <row r="2612" spans="1:10" s="34" customFormat="1" ht="18" customHeight="1" x14ac:dyDescent="0.25">
      <c r="A2612" s="74" t="s">
        <v>2505</v>
      </c>
      <c r="B2612" s="70" t="s">
        <v>3367</v>
      </c>
      <c r="C2612" s="79">
        <f t="shared" si="151"/>
        <v>306.40489999999994</v>
      </c>
      <c r="D2612" s="79">
        <f t="shared" si="152"/>
        <v>38.973649999999999</v>
      </c>
      <c r="E2612" s="76">
        <v>38.973649999999999</v>
      </c>
      <c r="F2612" s="33">
        <v>0</v>
      </c>
      <c r="G2612" s="90">
        <v>0</v>
      </c>
      <c r="H2612" s="33">
        <v>0</v>
      </c>
      <c r="I2612" s="81"/>
      <c r="J2612" s="200">
        <v>345.37854999999996</v>
      </c>
    </row>
    <row r="2613" spans="1:10" s="34" customFormat="1" ht="18" customHeight="1" x14ac:dyDescent="0.25">
      <c r="A2613" s="74" t="s">
        <v>3242</v>
      </c>
      <c r="B2613" s="70" t="s">
        <v>3367</v>
      </c>
      <c r="C2613" s="79">
        <f t="shared" si="151"/>
        <v>155.25221000000002</v>
      </c>
      <c r="D2613" s="79">
        <f t="shared" si="152"/>
        <v>81.936679999999996</v>
      </c>
      <c r="E2613" s="76">
        <v>81.936679999999996</v>
      </c>
      <c r="F2613" s="33">
        <v>0</v>
      </c>
      <c r="G2613" s="90">
        <v>0</v>
      </c>
      <c r="H2613" s="33">
        <v>0</v>
      </c>
      <c r="I2613" s="81"/>
      <c r="J2613" s="200">
        <v>237.18889000000001</v>
      </c>
    </row>
    <row r="2614" spans="1:10" s="34" customFormat="1" ht="18" customHeight="1" x14ac:dyDescent="0.25">
      <c r="A2614" s="74" t="s">
        <v>3243</v>
      </c>
      <c r="B2614" s="70" t="s">
        <v>3367</v>
      </c>
      <c r="C2614" s="79">
        <f t="shared" si="151"/>
        <v>154.84082000000001</v>
      </c>
      <c r="D2614" s="80">
        <v>0</v>
      </c>
      <c r="E2614" s="76">
        <v>8.2209599999999998</v>
      </c>
      <c r="F2614" s="33">
        <v>0</v>
      </c>
      <c r="G2614" s="90">
        <v>0</v>
      </c>
      <c r="H2614" s="33">
        <v>0</v>
      </c>
      <c r="I2614" s="81"/>
      <c r="J2614" s="200">
        <v>163.06178</v>
      </c>
    </row>
    <row r="2615" spans="1:10" s="34" customFormat="1" ht="18" customHeight="1" x14ac:dyDescent="0.25">
      <c r="A2615" s="74" t="s">
        <v>3244</v>
      </c>
      <c r="B2615" s="70" t="s">
        <v>3367</v>
      </c>
      <c r="C2615" s="79">
        <f t="shared" si="151"/>
        <v>835.09018000000003</v>
      </c>
      <c r="D2615" s="79">
        <f>E2615</f>
        <v>50.588250000000002</v>
      </c>
      <c r="E2615" s="76">
        <v>50.588250000000002</v>
      </c>
      <c r="F2615" s="33">
        <v>0</v>
      </c>
      <c r="G2615" s="90">
        <v>0</v>
      </c>
      <c r="H2615" s="33">
        <v>0</v>
      </c>
      <c r="I2615" s="81"/>
      <c r="J2615" s="200">
        <v>885.67843000000005</v>
      </c>
    </row>
    <row r="2616" spans="1:10" s="34" customFormat="1" ht="18" customHeight="1" x14ac:dyDescent="0.25">
      <c r="A2616" s="74" t="s">
        <v>3245</v>
      </c>
      <c r="B2616" s="70" t="s">
        <v>3367</v>
      </c>
      <c r="C2616" s="79">
        <f t="shared" si="151"/>
        <v>477.98054000000002</v>
      </c>
      <c r="D2616" s="79">
        <f>E2616</f>
        <v>33.782809999999998</v>
      </c>
      <c r="E2616" s="76">
        <v>33.782809999999998</v>
      </c>
      <c r="F2616" s="33">
        <v>0</v>
      </c>
      <c r="G2616" s="90">
        <v>0</v>
      </c>
      <c r="H2616" s="33">
        <v>0</v>
      </c>
      <c r="I2616" s="81"/>
      <c r="J2616" s="200">
        <v>511.76335</v>
      </c>
    </row>
    <row r="2617" spans="1:10" s="34" customFormat="1" ht="18" customHeight="1" x14ac:dyDescent="0.25">
      <c r="A2617" s="74" t="s">
        <v>3246</v>
      </c>
      <c r="B2617" s="70" t="s">
        <v>3367</v>
      </c>
      <c r="C2617" s="79">
        <f t="shared" si="151"/>
        <v>1030.5216599999999</v>
      </c>
      <c r="D2617" s="79">
        <f>E2617</f>
        <v>67.39425</v>
      </c>
      <c r="E2617" s="76">
        <v>67.39425</v>
      </c>
      <c r="F2617" s="33">
        <v>0</v>
      </c>
      <c r="G2617" s="90">
        <v>0</v>
      </c>
      <c r="H2617" s="33">
        <v>0</v>
      </c>
      <c r="I2617" s="81"/>
      <c r="J2617" s="200">
        <v>1097.9159099999999</v>
      </c>
    </row>
    <row r="2618" spans="1:10" s="34" customFormat="1" ht="18" customHeight="1" x14ac:dyDescent="0.25">
      <c r="A2618" s="74" t="s">
        <v>3247</v>
      </c>
      <c r="B2618" s="70" t="s">
        <v>3367</v>
      </c>
      <c r="C2618" s="79">
        <f t="shared" si="151"/>
        <v>479.04390000000001</v>
      </c>
      <c r="D2618" s="80">
        <v>0</v>
      </c>
      <c r="E2618" s="76">
        <v>44.487449999999995</v>
      </c>
      <c r="F2618" s="33">
        <v>0</v>
      </c>
      <c r="G2618" s="90">
        <v>0</v>
      </c>
      <c r="H2618" s="33">
        <v>0</v>
      </c>
      <c r="I2618" s="81"/>
      <c r="J2618" s="200">
        <v>523.53134999999997</v>
      </c>
    </row>
    <row r="2619" spans="1:10" s="34" customFormat="1" ht="18" customHeight="1" x14ac:dyDescent="0.25">
      <c r="A2619" s="74" t="s">
        <v>3248</v>
      </c>
      <c r="B2619" s="70" t="s">
        <v>3367</v>
      </c>
      <c r="C2619" s="79">
        <f t="shared" si="151"/>
        <v>1195.88966</v>
      </c>
      <c r="D2619" s="79">
        <f>E2619</f>
        <v>83.300830000000005</v>
      </c>
      <c r="E2619" s="76">
        <v>83.300830000000005</v>
      </c>
      <c r="F2619" s="33">
        <v>0</v>
      </c>
      <c r="G2619" s="90">
        <v>0</v>
      </c>
      <c r="H2619" s="33">
        <v>0</v>
      </c>
      <c r="I2619" s="81"/>
      <c r="J2619" s="200">
        <v>1279.19049</v>
      </c>
    </row>
    <row r="2620" spans="1:10" s="34" customFormat="1" ht="18" customHeight="1" x14ac:dyDescent="0.25">
      <c r="A2620" s="74" t="s">
        <v>3249</v>
      </c>
      <c r="B2620" s="70" t="s">
        <v>3367</v>
      </c>
      <c r="C2620" s="79">
        <f t="shared" si="151"/>
        <v>1144.7420199999999</v>
      </c>
      <c r="D2620" s="79">
        <f>E2620</f>
        <v>63.717690000000005</v>
      </c>
      <c r="E2620" s="76">
        <v>63.717690000000005</v>
      </c>
      <c r="F2620" s="33">
        <v>0</v>
      </c>
      <c r="G2620" s="90">
        <v>0</v>
      </c>
      <c r="H2620" s="33">
        <v>0</v>
      </c>
      <c r="I2620" s="81"/>
      <c r="J2620" s="200">
        <v>1208.4597099999999</v>
      </c>
    </row>
    <row r="2621" spans="1:10" s="34" customFormat="1" ht="18" customHeight="1" x14ac:dyDescent="0.25">
      <c r="A2621" s="74" t="s">
        <v>3989</v>
      </c>
      <c r="B2621" s="70" t="s">
        <v>3367</v>
      </c>
      <c r="C2621" s="79">
        <f t="shared" si="151"/>
        <v>1804.8370400000001</v>
      </c>
      <c r="D2621" s="79">
        <f>E2621</f>
        <v>124.502</v>
      </c>
      <c r="E2621" s="76">
        <v>124.502</v>
      </c>
      <c r="F2621" s="33">
        <v>0</v>
      </c>
      <c r="G2621" s="90">
        <v>0</v>
      </c>
      <c r="H2621" s="33">
        <v>0</v>
      </c>
      <c r="I2621" s="81"/>
      <c r="J2621" s="200">
        <v>1929.3390400000001</v>
      </c>
    </row>
    <row r="2622" spans="1:10" s="34" customFormat="1" ht="18" customHeight="1" x14ac:dyDescent="0.25">
      <c r="A2622" s="74" t="s">
        <v>3250</v>
      </c>
      <c r="B2622" s="70" t="s">
        <v>3367</v>
      </c>
      <c r="C2622" s="79">
        <f t="shared" si="151"/>
        <v>1228.6315999999999</v>
      </c>
      <c r="D2622" s="80">
        <v>0</v>
      </c>
      <c r="E2622" s="76">
        <v>80.169399999999996</v>
      </c>
      <c r="F2622" s="33">
        <v>0</v>
      </c>
      <c r="G2622" s="90">
        <v>0</v>
      </c>
      <c r="H2622" s="33">
        <v>0</v>
      </c>
      <c r="I2622" s="81">
        <f>1163.3+3272.57</f>
        <v>4435.87</v>
      </c>
      <c r="J2622" s="200">
        <f>1308.801-I2622</f>
        <v>-3127.069</v>
      </c>
    </row>
    <row r="2623" spans="1:10" s="37" customFormat="1" ht="18" customHeight="1" x14ac:dyDescent="0.25">
      <c r="A2623" s="74" t="s">
        <v>3251</v>
      </c>
      <c r="B2623" s="70" t="s">
        <v>3367</v>
      </c>
      <c r="C2623" s="79">
        <f t="shared" si="151"/>
        <v>931.47766999999988</v>
      </c>
      <c r="D2623" s="79">
        <f>E2623</f>
        <v>60.467790000000001</v>
      </c>
      <c r="E2623" s="76">
        <v>60.467790000000001</v>
      </c>
      <c r="F2623" s="33">
        <v>0</v>
      </c>
      <c r="G2623" s="90">
        <v>0</v>
      </c>
      <c r="H2623" s="33">
        <v>0</v>
      </c>
      <c r="I2623" s="81">
        <v>2943.21</v>
      </c>
      <c r="J2623" s="200">
        <f>991.94546-I2623</f>
        <v>-1951.2645400000001</v>
      </c>
    </row>
    <row r="2624" spans="1:10" s="34" customFormat="1" ht="18" customHeight="1" x14ac:dyDescent="0.25">
      <c r="A2624" s="74" t="s">
        <v>3252</v>
      </c>
      <c r="B2624" s="70" t="s">
        <v>3367</v>
      </c>
      <c r="C2624" s="79">
        <f t="shared" si="151"/>
        <v>2199.1348699999999</v>
      </c>
      <c r="D2624" s="79">
        <f>E2624</f>
        <v>156.65116</v>
      </c>
      <c r="E2624" s="76">
        <v>156.65116</v>
      </c>
      <c r="F2624" s="33">
        <v>0</v>
      </c>
      <c r="G2624" s="90">
        <v>0</v>
      </c>
      <c r="H2624" s="33">
        <v>0</v>
      </c>
      <c r="I2624" s="81"/>
      <c r="J2624" s="200">
        <v>2355.7860299999998</v>
      </c>
    </row>
    <row r="2625" spans="1:10" s="34" customFormat="1" ht="18" customHeight="1" x14ac:dyDescent="0.25">
      <c r="A2625" s="74" t="s">
        <v>3253</v>
      </c>
      <c r="B2625" s="70" t="s">
        <v>3367</v>
      </c>
      <c r="C2625" s="79">
        <f t="shared" si="151"/>
        <v>1364.5330000000001</v>
      </c>
      <c r="D2625" s="79">
        <f>E2625</f>
        <v>81.780550000000005</v>
      </c>
      <c r="E2625" s="76">
        <v>81.780550000000005</v>
      </c>
      <c r="F2625" s="33">
        <v>0</v>
      </c>
      <c r="G2625" s="90">
        <v>0</v>
      </c>
      <c r="H2625" s="33">
        <v>0</v>
      </c>
      <c r="I2625" s="81"/>
      <c r="J2625" s="200">
        <v>1446.3135500000001</v>
      </c>
    </row>
    <row r="2626" spans="1:10" s="34" customFormat="1" ht="18" customHeight="1" x14ac:dyDescent="0.25">
      <c r="A2626" s="74" t="s">
        <v>3254</v>
      </c>
      <c r="B2626" s="70" t="s">
        <v>3367</v>
      </c>
      <c r="C2626" s="79">
        <f t="shared" si="151"/>
        <v>2034.5554099999999</v>
      </c>
      <c r="D2626" s="80">
        <v>0</v>
      </c>
      <c r="E2626" s="76">
        <v>157.08029999999999</v>
      </c>
      <c r="F2626" s="33">
        <v>0</v>
      </c>
      <c r="G2626" s="90">
        <v>0</v>
      </c>
      <c r="H2626" s="33">
        <v>0</v>
      </c>
      <c r="I2626" s="81"/>
      <c r="J2626" s="200">
        <v>2191.63571</v>
      </c>
    </row>
    <row r="2627" spans="1:10" s="34" customFormat="1" ht="18" customHeight="1" x14ac:dyDescent="0.25">
      <c r="A2627" s="74" t="s">
        <v>3255</v>
      </c>
      <c r="B2627" s="70" t="s">
        <v>3367</v>
      </c>
      <c r="C2627" s="79">
        <f t="shared" si="151"/>
        <v>388.53539999999998</v>
      </c>
      <c r="D2627" s="79">
        <f t="shared" ref="D2627:D2633" si="153">E2627</f>
        <v>23.60716</v>
      </c>
      <c r="E2627" s="76">
        <v>23.60716</v>
      </c>
      <c r="F2627" s="33">
        <v>0</v>
      </c>
      <c r="G2627" s="90">
        <v>0</v>
      </c>
      <c r="H2627" s="33">
        <v>0</v>
      </c>
      <c r="I2627" s="81"/>
      <c r="J2627" s="200">
        <v>412.14256</v>
      </c>
    </row>
    <row r="2628" spans="1:10" s="34" customFormat="1" ht="18" customHeight="1" x14ac:dyDescent="0.25">
      <c r="A2628" s="74" t="s">
        <v>3256</v>
      </c>
      <c r="B2628" s="70" t="s">
        <v>3367</v>
      </c>
      <c r="C2628" s="79">
        <f t="shared" si="151"/>
        <v>345.77112999999997</v>
      </c>
      <c r="D2628" s="79">
        <f t="shared" si="153"/>
        <v>163.93654999999998</v>
      </c>
      <c r="E2628" s="76">
        <v>163.93654999999998</v>
      </c>
      <c r="F2628" s="33">
        <v>0</v>
      </c>
      <c r="G2628" s="90">
        <v>0</v>
      </c>
      <c r="H2628" s="33">
        <v>0</v>
      </c>
      <c r="I2628" s="81"/>
      <c r="J2628" s="200">
        <v>509.70767999999998</v>
      </c>
    </row>
    <row r="2629" spans="1:10" s="34" customFormat="1" ht="18" customHeight="1" x14ac:dyDescent="0.25">
      <c r="A2629" s="74" t="s">
        <v>3257</v>
      </c>
      <c r="B2629" s="70" t="s">
        <v>3367</v>
      </c>
      <c r="C2629" s="79">
        <f t="shared" si="151"/>
        <v>212.8622</v>
      </c>
      <c r="D2629" s="79">
        <f t="shared" si="153"/>
        <v>24.394849999999998</v>
      </c>
      <c r="E2629" s="76">
        <v>24.394849999999998</v>
      </c>
      <c r="F2629" s="33">
        <v>0</v>
      </c>
      <c r="G2629" s="90">
        <v>0</v>
      </c>
      <c r="H2629" s="33">
        <v>0</v>
      </c>
      <c r="I2629" s="81"/>
      <c r="J2629" s="200">
        <v>237.25704999999999</v>
      </c>
    </row>
    <row r="2630" spans="1:10" s="34" customFormat="1" ht="18" customHeight="1" x14ac:dyDescent="0.25">
      <c r="A2630" s="74" t="s">
        <v>3258</v>
      </c>
      <c r="B2630" s="70" t="s">
        <v>3367</v>
      </c>
      <c r="C2630" s="79">
        <f t="shared" si="151"/>
        <v>461.09483999999998</v>
      </c>
      <c r="D2630" s="79">
        <f t="shared" si="153"/>
        <v>32.133150000000001</v>
      </c>
      <c r="E2630" s="76">
        <v>32.133150000000001</v>
      </c>
      <c r="F2630" s="33">
        <v>0</v>
      </c>
      <c r="G2630" s="90">
        <v>0</v>
      </c>
      <c r="H2630" s="33">
        <v>0</v>
      </c>
      <c r="I2630" s="81"/>
      <c r="J2630" s="200">
        <v>493.22798999999998</v>
      </c>
    </row>
    <row r="2631" spans="1:10" s="34" customFormat="1" ht="18" customHeight="1" x14ac:dyDescent="0.25">
      <c r="A2631" s="74" t="s">
        <v>3259</v>
      </c>
      <c r="B2631" s="70" t="s">
        <v>3367</v>
      </c>
      <c r="C2631" s="79">
        <f t="shared" si="151"/>
        <v>456.19725</v>
      </c>
      <c r="D2631" s="79">
        <f t="shared" si="153"/>
        <v>30.98292</v>
      </c>
      <c r="E2631" s="76">
        <v>30.98292</v>
      </c>
      <c r="F2631" s="33">
        <v>0</v>
      </c>
      <c r="G2631" s="90">
        <v>0</v>
      </c>
      <c r="H2631" s="33">
        <v>0</v>
      </c>
      <c r="I2631" s="81"/>
      <c r="J2631" s="200">
        <v>487.18016999999998</v>
      </c>
    </row>
    <row r="2632" spans="1:10" s="34" customFormat="1" ht="18" customHeight="1" x14ac:dyDescent="0.25">
      <c r="A2632" s="74" t="s">
        <v>3260</v>
      </c>
      <c r="B2632" s="70" t="s">
        <v>3367</v>
      </c>
      <c r="C2632" s="79">
        <f t="shared" si="151"/>
        <v>499.43540000000002</v>
      </c>
      <c r="D2632" s="79">
        <f t="shared" si="153"/>
        <v>23.102730000000001</v>
      </c>
      <c r="E2632" s="76">
        <v>23.102730000000001</v>
      </c>
      <c r="F2632" s="33">
        <v>0</v>
      </c>
      <c r="G2632" s="90">
        <v>0</v>
      </c>
      <c r="H2632" s="33">
        <v>0</v>
      </c>
      <c r="I2632" s="81"/>
      <c r="J2632" s="200">
        <v>522.53813000000002</v>
      </c>
    </row>
    <row r="2633" spans="1:10" s="34" customFormat="1" ht="18" customHeight="1" x14ac:dyDescent="0.25">
      <c r="A2633" s="74" t="s">
        <v>3261</v>
      </c>
      <c r="B2633" s="70" t="s">
        <v>3367</v>
      </c>
      <c r="C2633" s="79">
        <f t="shared" si="151"/>
        <v>975.23985000000005</v>
      </c>
      <c r="D2633" s="79">
        <f t="shared" si="153"/>
        <v>55.719800000000006</v>
      </c>
      <c r="E2633" s="76">
        <v>55.719800000000006</v>
      </c>
      <c r="F2633" s="33">
        <v>0</v>
      </c>
      <c r="G2633" s="90">
        <v>0</v>
      </c>
      <c r="H2633" s="33">
        <v>0</v>
      </c>
      <c r="I2633" s="81"/>
      <c r="J2633" s="200">
        <v>1030.95965</v>
      </c>
    </row>
    <row r="2634" spans="1:10" s="34" customFormat="1" ht="18" customHeight="1" x14ac:dyDescent="0.25">
      <c r="A2634" s="74" t="s">
        <v>3262</v>
      </c>
      <c r="B2634" s="70" t="s">
        <v>3367</v>
      </c>
      <c r="C2634" s="79">
        <f t="shared" si="151"/>
        <v>211.48070000000001</v>
      </c>
      <c r="D2634" s="80">
        <v>0</v>
      </c>
      <c r="E2634" s="76">
        <v>19.164549999999998</v>
      </c>
      <c r="F2634" s="33">
        <v>0</v>
      </c>
      <c r="G2634" s="90">
        <v>0</v>
      </c>
      <c r="H2634" s="33">
        <v>0</v>
      </c>
      <c r="I2634" s="81"/>
      <c r="J2634" s="200">
        <v>230.64525</v>
      </c>
    </row>
    <row r="2635" spans="1:10" s="34" customFormat="1" ht="18" customHeight="1" x14ac:dyDescent="0.25">
      <c r="A2635" s="74" t="s">
        <v>3990</v>
      </c>
      <c r="B2635" s="70" t="s">
        <v>3367</v>
      </c>
      <c r="C2635" s="79">
        <f t="shared" si="151"/>
        <v>1015.8468399999999</v>
      </c>
      <c r="D2635" s="79">
        <f>E2635</f>
        <v>56.920650000000002</v>
      </c>
      <c r="E2635" s="76">
        <v>56.920650000000002</v>
      </c>
      <c r="F2635" s="33">
        <v>0</v>
      </c>
      <c r="G2635" s="90">
        <v>0</v>
      </c>
      <c r="H2635" s="33">
        <v>0</v>
      </c>
      <c r="I2635" s="81"/>
      <c r="J2635" s="200">
        <v>1072.76749</v>
      </c>
    </row>
    <row r="2636" spans="1:10" s="34" customFormat="1" ht="18" customHeight="1" x14ac:dyDescent="0.25">
      <c r="A2636" s="74" t="s">
        <v>3263</v>
      </c>
      <c r="B2636" s="70" t="s">
        <v>3367</v>
      </c>
      <c r="C2636" s="79">
        <f t="shared" si="151"/>
        <v>421.28795000000002</v>
      </c>
      <c r="D2636" s="80">
        <v>0</v>
      </c>
      <c r="E2636" s="76">
        <v>54.354819999999997</v>
      </c>
      <c r="F2636" s="33">
        <v>0</v>
      </c>
      <c r="G2636" s="90">
        <v>0</v>
      </c>
      <c r="H2636" s="33">
        <v>0</v>
      </c>
      <c r="I2636" s="81"/>
      <c r="J2636" s="200">
        <v>475.64277000000004</v>
      </c>
    </row>
    <row r="2637" spans="1:10" s="34" customFormat="1" ht="18" customHeight="1" x14ac:dyDescent="0.25">
      <c r="A2637" s="74" t="s">
        <v>3264</v>
      </c>
      <c r="B2637" s="70" t="s">
        <v>3367</v>
      </c>
      <c r="C2637" s="79">
        <f t="shared" si="151"/>
        <v>1183.2679499999999</v>
      </c>
      <c r="D2637" s="80">
        <v>0</v>
      </c>
      <c r="E2637" s="76">
        <v>170.09925000000001</v>
      </c>
      <c r="F2637" s="33">
        <v>0</v>
      </c>
      <c r="G2637" s="90">
        <v>0</v>
      </c>
      <c r="H2637" s="33">
        <v>0</v>
      </c>
      <c r="I2637" s="81"/>
      <c r="J2637" s="200">
        <v>1353.3671999999999</v>
      </c>
    </row>
    <row r="2638" spans="1:10" s="34" customFormat="1" ht="18" customHeight="1" x14ac:dyDescent="0.25">
      <c r="A2638" s="74" t="s">
        <v>3265</v>
      </c>
      <c r="B2638" s="70" t="s">
        <v>3367</v>
      </c>
      <c r="C2638" s="79">
        <f t="shared" si="151"/>
        <v>381.67050000000006</v>
      </c>
      <c r="D2638" s="79">
        <f>E2638</f>
        <v>20.1097</v>
      </c>
      <c r="E2638" s="76">
        <v>20.1097</v>
      </c>
      <c r="F2638" s="33">
        <v>0</v>
      </c>
      <c r="G2638" s="90">
        <v>0</v>
      </c>
      <c r="H2638" s="33">
        <v>0</v>
      </c>
      <c r="I2638" s="81"/>
      <c r="J2638" s="200">
        <v>401.78020000000004</v>
      </c>
    </row>
    <row r="2639" spans="1:10" s="34" customFormat="1" ht="18" customHeight="1" x14ac:dyDescent="0.25">
      <c r="A2639" s="74" t="s">
        <v>3266</v>
      </c>
      <c r="B2639" s="70" t="s">
        <v>3367</v>
      </c>
      <c r="C2639" s="79">
        <f t="shared" si="151"/>
        <v>885.57394999999997</v>
      </c>
      <c r="D2639" s="80">
        <v>0</v>
      </c>
      <c r="E2639" s="76">
        <v>51.952449999999999</v>
      </c>
      <c r="F2639" s="33">
        <v>0</v>
      </c>
      <c r="G2639" s="90">
        <v>0</v>
      </c>
      <c r="H2639" s="33">
        <v>0</v>
      </c>
      <c r="I2639" s="81"/>
      <c r="J2639" s="200">
        <v>937.52639999999997</v>
      </c>
    </row>
    <row r="2640" spans="1:10" s="34" customFormat="1" ht="18" customHeight="1" x14ac:dyDescent="0.25">
      <c r="A2640" s="74" t="s">
        <v>3267</v>
      </c>
      <c r="B2640" s="70" t="s">
        <v>3367</v>
      </c>
      <c r="C2640" s="79">
        <f t="shared" si="151"/>
        <v>103.8633</v>
      </c>
      <c r="D2640" s="79">
        <f>E2640</f>
        <v>6.0963500000000002</v>
      </c>
      <c r="E2640" s="76">
        <v>6.0963500000000002</v>
      </c>
      <c r="F2640" s="33">
        <v>0</v>
      </c>
      <c r="G2640" s="90">
        <v>0</v>
      </c>
      <c r="H2640" s="33">
        <v>0</v>
      </c>
      <c r="I2640" s="81"/>
      <c r="J2640" s="200">
        <v>109.95965</v>
      </c>
    </row>
    <row r="2641" spans="1:10" s="34" customFormat="1" ht="18" customHeight="1" x14ac:dyDescent="0.25">
      <c r="A2641" s="74" t="s">
        <v>3268</v>
      </c>
      <c r="B2641" s="70" t="s">
        <v>3367</v>
      </c>
      <c r="C2641" s="79">
        <f t="shared" si="151"/>
        <v>95.243400000000008</v>
      </c>
      <c r="D2641" s="80">
        <v>0</v>
      </c>
      <c r="E2641" s="76">
        <v>3.3819499999999998</v>
      </c>
      <c r="F2641" s="33">
        <v>0</v>
      </c>
      <c r="G2641" s="90">
        <v>0</v>
      </c>
      <c r="H2641" s="33">
        <v>0</v>
      </c>
      <c r="I2641" s="81"/>
      <c r="J2641" s="200">
        <v>98.625350000000012</v>
      </c>
    </row>
    <row r="2642" spans="1:10" s="34" customFormat="1" ht="18" customHeight="1" x14ac:dyDescent="0.25">
      <c r="A2642" s="74" t="s">
        <v>3269</v>
      </c>
      <c r="B2642" s="70" t="s">
        <v>3367</v>
      </c>
      <c r="C2642" s="79">
        <f t="shared" si="151"/>
        <v>83.340299999999999</v>
      </c>
      <c r="D2642" s="79">
        <f t="shared" ref="D2642:D2658" si="154">E2642</f>
        <v>3.87005</v>
      </c>
      <c r="E2642" s="76">
        <v>3.87005</v>
      </c>
      <c r="F2642" s="33">
        <v>0</v>
      </c>
      <c r="G2642" s="90">
        <v>0</v>
      </c>
      <c r="H2642" s="33">
        <v>0</v>
      </c>
      <c r="I2642" s="81"/>
      <c r="J2642" s="200">
        <v>87.210350000000005</v>
      </c>
    </row>
    <row r="2643" spans="1:10" s="34" customFormat="1" ht="18" customHeight="1" x14ac:dyDescent="0.25">
      <c r="A2643" s="74" t="s">
        <v>3270</v>
      </c>
      <c r="B2643" s="70" t="s">
        <v>3367</v>
      </c>
      <c r="C2643" s="79">
        <f t="shared" si="151"/>
        <v>1767.49857</v>
      </c>
      <c r="D2643" s="79">
        <f t="shared" si="154"/>
        <v>104.873</v>
      </c>
      <c r="E2643" s="76">
        <v>104.873</v>
      </c>
      <c r="F2643" s="33">
        <v>0</v>
      </c>
      <c r="G2643" s="90">
        <v>0</v>
      </c>
      <c r="H2643" s="33">
        <v>0</v>
      </c>
      <c r="I2643" s="81"/>
      <c r="J2643" s="200">
        <v>1872.37157</v>
      </c>
    </row>
    <row r="2644" spans="1:10" s="34" customFormat="1" ht="18" customHeight="1" x14ac:dyDescent="0.25">
      <c r="A2644" s="74" t="s">
        <v>3271</v>
      </c>
      <c r="B2644" s="70" t="s">
        <v>3367</v>
      </c>
      <c r="C2644" s="79">
        <f t="shared" si="151"/>
        <v>237.68275</v>
      </c>
      <c r="D2644" s="79">
        <f t="shared" si="154"/>
        <v>13.00285</v>
      </c>
      <c r="E2644" s="76">
        <v>13.00285</v>
      </c>
      <c r="F2644" s="33">
        <v>0</v>
      </c>
      <c r="G2644" s="90">
        <v>0</v>
      </c>
      <c r="H2644" s="33">
        <v>0</v>
      </c>
      <c r="I2644" s="81"/>
      <c r="J2644" s="200">
        <v>250.68559999999999</v>
      </c>
    </row>
    <row r="2645" spans="1:10" s="34" customFormat="1" ht="18" customHeight="1" x14ac:dyDescent="0.25">
      <c r="A2645" s="74" t="s">
        <v>3272</v>
      </c>
      <c r="B2645" s="70" t="s">
        <v>3367</v>
      </c>
      <c r="C2645" s="79">
        <f t="shared" si="151"/>
        <v>416.35095000000001</v>
      </c>
      <c r="D2645" s="79">
        <f t="shared" si="154"/>
        <v>16.52065</v>
      </c>
      <c r="E2645" s="76">
        <v>16.52065</v>
      </c>
      <c r="F2645" s="33">
        <v>0</v>
      </c>
      <c r="G2645" s="90">
        <v>0</v>
      </c>
      <c r="H2645" s="33">
        <v>0</v>
      </c>
      <c r="I2645" s="81"/>
      <c r="J2645" s="200">
        <v>432.8716</v>
      </c>
    </row>
    <row r="2646" spans="1:10" s="34" customFormat="1" ht="18" customHeight="1" x14ac:dyDescent="0.25">
      <c r="A2646" s="74" t="s">
        <v>3273</v>
      </c>
      <c r="B2646" s="70" t="s">
        <v>3367</v>
      </c>
      <c r="C2646" s="79">
        <f t="shared" si="151"/>
        <v>479.84700000000004</v>
      </c>
      <c r="D2646" s="79">
        <f t="shared" si="154"/>
        <v>26.358979999999999</v>
      </c>
      <c r="E2646" s="76">
        <v>26.358979999999999</v>
      </c>
      <c r="F2646" s="33">
        <v>0</v>
      </c>
      <c r="G2646" s="90">
        <v>0</v>
      </c>
      <c r="H2646" s="33">
        <v>0</v>
      </c>
      <c r="I2646" s="81"/>
      <c r="J2646" s="200">
        <v>506.20598000000001</v>
      </c>
    </row>
    <row r="2647" spans="1:10" s="34" customFormat="1" ht="18" customHeight="1" x14ac:dyDescent="0.25">
      <c r="A2647" s="74" t="s">
        <v>3274</v>
      </c>
      <c r="B2647" s="70" t="s">
        <v>3367</v>
      </c>
      <c r="C2647" s="79">
        <f t="shared" si="151"/>
        <v>359.21179999999993</v>
      </c>
      <c r="D2647" s="79">
        <f t="shared" si="154"/>
        <v>15.632700000000002</v>
      </c>
      <c r="E2647" s="76">
        <v>15.632700000000002</v>
      </c>
      <c r="F2647" s="33">
        <v>0</v>
      </c>
      <c r="G2647" s="90">
        <v>0</v>
      </c>
      <c r="H2647" s="33">
        <v>0</v>
      </c>
      <c r="I2647" s="81">
        <v>1212.32</v>
      </c>
      <c r="J2647" s="200">
        <f>374.8445-I2647</f>
        <v>-837.47550000000001</v>
      </c>
    </row>
    <row r="2648" spans="1:10" s="34" customFormat="1" ht="18" customHeight="1" x14ac:dyDescent="0.25">
      <c r="A2648" s="74" t="s">
        <v>2387</v>
      </c>
      <c r="B2648" s="70" t="s">
        <v>3367</v>
      </c>
      <c r="C2648" s="79">
        <f t="shared" si="151"/>
        <v>473.67840000000001</v>
      </c>
      <c r="D2648" s="79">
        <f t="shared" si="154"/>
        <v>27.125</v>
      </c>
      <c r="E2648" s="76">
        <v>27.125</v>
      </c>
      <c r="F2648" s="33">
        <v>0</v>
      </c>
      <c r="G2648" s="90">
        <v>0</v>
      </c>
      <c r="H2648" s="33">
        <v>0</v>
      </c>
      <c r="I2648" s="81"/>
      <c r="J2648" s="200">
        <v>500.80340000000001</v>
      </c>
    </row>
    <row r="2649" spans="1:10" s="34" customFormat="1" ht="18" customHeight="1" x14ac:dyDescent="0.25">
      <c r="A2649" s="74" t="s">
        <v>2171</v>
      </c>
      <c r="B2649" s="70" t="s">
        <v>3367</v>
      </c>
      <c r="C2649" s="79">
        <f t="shared" si="151"/>
        <v>428.52629999999999</v>
      </c>
      <c r="D2649" s="79">
        <f t="shared" si="154"/>
        <v>17.1479</v>
      </c>
      <c r="E2649" s="76">
        <v>17.1479</v>
      </c>
      <c r="F2649" s="33">
        <v>0</v>
      </c>
      <c r="G2649" s="90">
        <v>0</v>
      </c>
      <c r="H2649" s="33">
        <v>0</v>
      </c>
      <c r="I2649" s="81"/>
      <c r="J2649" s="200">
        <v>445.67419999999998</v>
      </c>
    </row>
    <row r="2650" spans="1:10" s="34" customFormat="1" ht="18" customHeight="1" x14ac:dyDescent="0.25">
      <c r="A2650" s="74" t="s">
        <v>3275</v>
      </c>
      <c r="B2650" s="70" t="s">
        <v>3367</v>
      </c>
      <c r="C2650" s="79">
        <f t="shared" si="151"/>
        <v>538.18052999999998</v>
      </c>
      <c r="D2650" s="79">
        <f t="shared" si="154"/>
        <v>22.945700000000002</v>
      </c>
      <c r="E2650" s="76">
        <v>22.945700000000002</v>
      </c>
      <c r="F2650" s="33">
        <v>0</v>
      </c>
      <c r="G2650" s="90">
        <v>0</v>
      </c>
      <c r="H2650" s="33">
        <v>0</v>
      </c>
      <c r="I2650" s="81"/>
      <c r="J2650" s="200">
        <v>561.12622999999996</v>
      </c>
    </row>
    <row r="2651" spans="1:10" s="34" customFormat="1" ht="18" customHeight="1" x14ac:dyDescent="0.25">
      <c r="A2651" s="74" t="s">
        <v>3276</v>
      </c>
      <c r="B2651" s="70" t="s">
        <v>3367</v>
      </c>
      <c r="C2651" s="79">
        <f t="shared" si="151"/>
        <v>375.75558999999998</v>
      </c>
      <c r="D2651" s="79">
        <f t="shared" si="154"/>
        <v>11.54865</v>
      </c>
      <c r="E2651" s="76">
        <v>11.54865</v>
      </c>
      <c r="F2651" s="33">
        <v>0</v>
      </c>
      <c r="G2651" s="90">
        <v>0</v>
      </c>
      <c r="H2651" s="33">
        <v>0</v>
      </c>
      <c r="I2651" s="81"/>
      <c r="J2651" s="200">
        <v>387.30423999999999</v>
      </c>
    </row>
    <row r="2652" spans="1:10" s="34" customFormat="1" ht="18" customHeight="1" x14ac:dyDescent="0.25">
      <c r="A2652" s="74" t="s">
        <v>3277</v>
      </c>
      <c r="B2652" s="70" t="s">
        <v>3367</v>
      </c>
      <c r="C2652" s="79">
        <f t="shared" si="151"/>
        <v>464.28597000000002</v>
      </c>
      <c r="D2652" s="79">
        <f t="shared" si="154"/>
        <v>110.46835</v>
      </c>
      <c r="E2652" s="76">
        <v>110.46835</v>
      </c>
      <c r="F2652" s="33">
        <v>0</v>
      </c>
      <c r="G2652" s="90">
        <v>0</v>
      </c>
      <c r="H2652" s="33">
        <v>0</v>
      </c>
      <c r="I2652" s="81">
        <v>1027.6199999999999</v>
      </c>
      <c r="J2652" s="200">
        <f>574.75432-I2652</f>
        <v>-452.86567999999988</v>
      </c>
    </row>
    <row r="2653" spans="1:10" s="34" customFormat="1" ht="18" customHeight="1" x14ac:dyDescent="0.25">
      <c r="A2653" s="74" t="s">
        <v>3278</v>
      </c>
      <c r="B2653" s="70" t="s">
        <v>3367</v>
      </c>
      <c r="C2653" s="79">
        <f t="shared" si="151"/>
        <v>421.67824999999999</v>
      </c>
      <c r="D2653" s="79">
        <f t="shared" si="154"/>
        <v>48.771519999999995</v>
      </c>
      <c r="E2653" s="76">
        <v>48.771519999999995</v>
      </c>
      <c r="F2653" s="33">
        <v>0</v>
      </c>
      <c r="G2653" s="90">
        <v>0</v>
      </c>
      <c r="H2653" s="33">
        <v>0</v>
      </c>
      <c r="I2653" s="81"/>
      <c r="J2653" s="200">
        <v>470.44977</v>
      </c>
    </row>
    <row r="2654" spans="1:10" s="34" customFormat="1" ht="18" customHeight="1" x14ac:dyDescent="0.25">
      <c r="A2654" s="74" t="s">
        <v>3279</v>
      </c>
      <c r="B2654" s="70" t="s">
        <v>3367</v>
      </c>
      <c r="C2654" s="79">
        <f t="shared" si="151"/>
        <v>367.00157999999999</v>
      </c>
      <c r="D2654" s="79">
        <f t="shared" si="154"/>
        <v>53.621000000000002</v>
      </c>
      <c r="E2654" s="76">
        <v>53.621000000000002</v>
      </c>
      <c r="F2654" s="33">
        <v>0</v>
      </c>
      <c r="G2654" s="90">
        <v>0</v>
      </c>
      <c r="H2654" s="33">
        <v>0</v>
      </c>
      <c r="I2654" s="81">
        <v>1053.44</v>
      </c>
      <c r="J2654" s="200">
        <f>420.62258-I2654</f>
        <v>-632.81742000000008</v>
      </c>
    </row>
    <row r="2655" spans="1:10" s="34" customFormat="1" ht="18" customHeight="1" x14ac:dyDescent="0.25">
      <c r="A2655" s="74" t="s">
        <v>3280</v>
      </c>
      <c r="B2655" s="70" t="s">
        <v>3367</v>
      </c>
      <c r="C2655" s="79">
        <f t="shared" ref="C2655:C2713" si="155">J2655+I2655-E2655</f>
        <v>392.88598000000002</v>
      </c>
      <c r="D2655" s="79">
        <f t="shared" si="154"/>
        <v>27.736599999999999</v>
      </c>
      <c r="E2655" s="76">
        <v>27.736599999999999</v>
      </c>
      <c r="F2655" s="33">
        <v>0</v>
      </c>
      <c r="G2655" s="90">
        <v>0</v>
      </c>
      <c r="H2655" s="33">
        <v>0</v>
      </c>
      <c r="I2655" s="81"/>
      <c r="J2655" s="200">
        <v>420.62258000000003</v>
      </c>
    </row>
    <row r="2656" spans="1:10" s="34" customFormat="1" ht="18" customHeight="1" x14ac:dyDescent="0.25">
      <c r="A2656" s="74" t="s">
        <v>3281</v>
      </c>
      <c r="B2656" s="70" t="s">
        <v>3367</v>
      </c>
      <c r="C2656" s="79">
        <f t="shared" si="155"/>
        <v>484.53595000000001</v>
      </c>
      <c r="D2656" s="79">
        <f t="shared" si="154"/>
        <v>58.898400000000002</v>
      </c>
      <c r="E2656" s="76">
        <v>58.898400000000002</v>
      </c>
      <c r="F2656" s="33">
        <v>0</v>
      </c>
      <c r="G2656" s="90">
        <v>0</v>
      </c>
      <c r="H2656" s="33">
        <v>0</v>
      </c>
      <c r="I2656" s="81"/>
      <c r="J2656" s="200">
        <v>543.43434999999999</v>
      </c>
    </row>
    <row r="2657" spans="1:10" s="34" customFormat="1" ht="18" customHeight="1" x14ac:dyDescent="0.25">
      <c r="A2657" s="74" t="s">
        <v>3282</v>
      </c>
      <c r="B2657" s="70" t="s">
        <v>3367</v>
      </c>
      <c r="C2657" s="79">
        <f t="shared" si="155"/>
        <v>489.1354</v>
      </c>
      <c r="D2657" s="79">
        <f t="shared" si="154"/>
        <v>21.846419999999998</v>
      </c>
      <c r="E2657" s="76">
        <v>21.846419999999998</v>
      </c>
      <c r="F2657" s="33">
        <v>0</v>
      </c>
      <c r="G2657" s="90">
        <v>0</v>
      </c>
      <c r="H2657" s="33">
        <v>0</v>
      </c>
      <c r="I2657" s="81"/>
      <c r="J2657" s="200">
        <v>510.98182000000003</v>
      </c>
    </row>
    <row r="2658" spans="1:10" s="34" customFormat="1" ht="18" customHeight="1" x14ac:dyDescent="0.25">
      <c r="A2658" s="74" t="s">
        <v>3283</v>
      </c>
      <c r="B2658" s="70" t="s">
        <v>3367</v>
      </c>
      <c r="C2658" s="79">
        <f t="shared" si="155"/>
        <v>150.95984999999999</v>
      </c>
      <c r="D2658" s="79">
        <f t="shared" si="154"/>
        <v>83.714300000000009</v>
      </c>
      <c r="E2658" s="76">
        <v>83.714300000000009</v>
      </c>
      <c r="F2658" s="33">
        <v>0</v>
      </c>
      <c r="G2658" s="90">
        <v>0</v>
      </c>
      <c r="H2658" s="33">
        <v>0</v>
      </c>
      <c r="I2658" s="81"/>
      <c r="J2658" s="200">
        <v>234.67415</v>
      </c>
    </row>
    <row r="2659" spans="1:10" s="34" customFormat="1" ht="18" customHeight="1" x14ac:dyDescent="0.25">
      <c r="A2659" s="74" t="s">
        <v>3284</v>
      </c>
      <c r="B2659" s="70" t="s">
        <v>3367</v>
      </c>
      <c r="C2659" s="79">
        <f t="shared" si="155"/>
        <v>736.08305000000007</v>
      </c>
      <c r="D2659" s="80">
        <v>0</v>
      </c>
      <c r="E2659" s="76">
        <v>95.165850000000006</v>
      </c>
      <c r="F2659" s="33">
        <v>0</v>
      </c>
      <c r="G2659" s="90">
        <v>0</v>
      </c>
      <c r="H2659" s="33">
        <v>0</v>
      </c>
      <c r="I2659" s="81"/>
      <c r="J2659" s="200">
        <v>831.24890000000005</v>
      </c>
    </row>
    <row r="2660" spans="1:10" s="34" customFormat="1" ht="18" customHeight="1" x14ac:dyDescent="0.25">
      <c r="A2660" s="74" t="s">
        <v>3285</v>
      </c>
      <c r="B2660" s="70" t="s">
        <v>3367</v>
      </c>
      <c r="C2660" s="79">
        <f t="shared" si="155"/>
        <v>929.57395000000008</v>
      </c>
      <c r="D2660" s="79">
        <f t="shared" ref="D2660:D2665" si="156">E2660</f>
        <v>151.51589999999999</v>
      </c>
      <c r="E2660" s="76">
        <v>151.51589999999999</v>
      </c>
      <c r="F2660" s="33">
        <v>0</v>
      </c>
      <c r="G2660" s="90">
        <v>0</v>
      </c>
      <c r="H2660" s="33">
        <v>0</v>
      </c>
      <c r="I2660" s="81"/>
      <c r="J2660" s="200">
        <v>1081.0898500000001</v>
      </c>
    </row>
    <row r="2661" spans="1:10" s="34" customFormat="1" ht="18" customHeight="1" x14ac:dyDescent="0.25">
      <c r="A2661" s="74" t="s">
        <v>3286</v>
      </c>
      <c r="B2661" s="70" t="s">
        <v>3367</v>
      </c>
      <c r="C2661" s="79">
        <f t="shared" si="155"/>
        <v>346.42620999999997</v>
      </c>
      <c r="D2661" s="79">
        <f t="shared" si="156"/>
        <v>110.05376</v>
      </c>
      <c r="E2661" s="76">
        <v>110.05376</v>
      </c>
      <c r="F2661" s="33">
        <v>0</v>
      </c>
      <c r="G2661" s="90">
        <v>0</v>
      </c>
      <c r="H2661" s="33">
        <v>0</v>
      </c>
      <c r="I2661" s="81"/>
      <c r="J2661" s="200">
        <v>456.47996999999998</v>
      </c>
    </row>
    <row r="2662" spans="1:10" s="34" customFormat="1" ht="18" customHeight="1" x14ac:dyDescent="0.25">
      <c r="A2662" s="74" t="s">
        <v>3287</v>
      </c>
      <c r="B2662" s="70" t="s">
        <v>3367</v>
      </c>
      <c r="C2662" s="79">
        <f t="shared" si="155"/>
        <v>830.7041999999999</v>
      </c>
      <c r="D2662" s="79">
        <f t="shared" si="156"/>
        <v>82.278759999999991</v>
      </c>
      <c r="E2662" s="76">
        <v>82.278759999999991</v>
      </c>
      <c r="F2662" s="33">
        <v>0</v>
      </c>
      <c r="G2662" s="90">
        <v>0</v>
      </c>
      <c r="H2662" s="33">
        <v>0</v>
      </c>
      <c r="I2662" s="81"/>
      <c r="J2662" s="200">
        <v>912.98295999999993</v>
      </c>
    </row>
    <row r="2663" spans="1:10" s="34" customFormat="1" ht="18" customHeight="1" x14ac:dyDescent="0.25">
      <c r="A2663" s="74" t="s">
        <v>3288</v>
      </c>
      <c r="B2663" s="70" t="s">
        <v>3367</v>
      </c>
      <c r="C2663" s="79">
        <f t="shared" si="155"/>
        <v>497.79136999999997</v>
      </c>
      <c r="D2663" s="79">
        <f t="shared" si="156"/>
        <v>33.904879999999999</v>
      </c>
      <c r="E2663" s="76">
        <v>33.904879999999999</v>
      </c>
      <c r="F2663" s="33">
        <v>0</v>
      </c>
      <c r="G2663" s="90">
        <v>0</v>
      </c>
      <c r="H2663" s="33">
        <v>0</v>
      </c>
      <c r="I2663" s="81"/>
      <c r="J2663" s="200">
        <v>531.69624999999996</v>
      </c>
    </row>
    <row r="2664" spans="1:10" s="34" customFormat="1" ht="18" customHeight="1" x14ac:dyDescent="0.25">
      <c r="A2664" s="74" t="s">
        <v>3289</v>
      </c>
      <c r="B2664" s="70" t="s">
        <v>3367</v>
      </c>
      <c r="C2664" s="79">
        <f t="shared" si="155"/>
        <v>449.35825</v>
      </c>
      <c r="D2664" s="79">
        <f t="shared" si="156"/>
        <v>59.433</v>
      </c>
      <c r="E2664" s="76">
        <v>59.433</v>
      </c>
      <c r="F2664" s="33">
        <v>0</v>
      </c>
      <c r="G2664" s="90">
        <v>0</v>
      </c>
      <c r="H2664" s="33">
        <v>0</v>
      </c>
      <c r="I2664" s="81"/>
      <c r="J2664" s="200">
        <v>508.79124999999999</v>
      </c>
    </row>
    <row r="2665" spans="1:10" s="34" customFormat="1" ht="18" customHeight="1" x14ac:dyDescent="0.25">
      <c r="A2665" s="74" t="s">
        <v>3290</v>
      </c>
      <c r="B2665" s="70" t="s">
        <v>3367</v>
      </c>
      <c r="C2665" s="79">
        <f t="shared" si="155"/>
        <v>64.062449999999998</v>
      </c>
      <c r="D2665" s="79">
        <f t="shared" si="156"/>
        <v>4.2188500000000007</v>
      </c>
      <c r="E2665" s="76">
        <v>4.2188500000000007</v>
      </c>
      <c r="F2665" s="33">
        <v>0</v>
      </c>
      <c r="G2665" s="90">
        <v>0</v>
      </c>
      <c r="H2665" s="33">
        <v>0</v>
      </c>
      <c r="I2665" s="81"/>
      <c r="J2665" s="200">
        <v>68.281300000000002</v>
      </c>
    </row>
    <row r="2666" spans="1:10" s="34" customFormat="1" ht="18.75" customHeight="1" x14ac:dyDescent="0.25">
      <c r="A2666" s="74" t="s">
        <v>3291</v>
      </c>
      <c r="B2666" s="70" t="s">
        <v>3367</v>
      </c>
      <c r="C2666" s="79">
        <f t="shared" ref="C2666:C2676" si="157">J2666+I2666-E2666</f>
        <v>341.60876000000002</v>
      </c>
      <c r="D2666" s="79">
        <f>E2666</f>
        <v>31.089860000000002</v>
      </c>
      <c r="E2666" s="76">
        <v>31.089860000000002</v>
      </c>
      <c r="F2666" s="33">
        <v>0</v>
      </c>
      <c r="G2666" s="90">
        <v>0</v>
      </c>
      <c r="H2666" s="33">
        <v>0</v>
      </c>
      <c r="I2666" s="81"/>
      <c r="J2666" s="200">
        <v>372.69862000000001</v>
      </c>
    </row>
    <row r="2667" spans="1:10" s="34" customFormat="1" ht="18.75" customHeight="1" x14ac:dyDescent="0.25">
      <c r="A2667" s="74" t="s">
        <v>3292</v>
      </c>
      <c r="B2667" s="70" t="s">
        <v>3367</v>
      </c>
      <c r="C2667" s="79">
        <f t="shared" si="157"/>
        <v>488.78418999999997</v>
      </c>
      <c r="D2667" s="79">
        <f>E2667</f>
        <v>65.169790000000006</v>
      </c>
      <c r="E2667" s="76">
        <v>65.169790000000006</v>
      </c>
      <c r="F2667" s="33">
        <v>0</v>
      </c>
      <c r="G2667" s="90">
        <v>0</v>
      </c>
      <c r="H2667" s="33">
        <v>0</v>
      </c>
      <c r="I2667" s="81">
        <v>2360.27</v>
      </c>
      <c r="J2667" s="200">
        <f>553.95398-I2667</f>
        <v>-1806.31602</v>
      </c>
    </row>
    <row r="2668" spans="1:10" s="34" customFormat="1" ht="18.75" customHeight="1" x14ac:dyDescent="0.25">
      <c r="A2668" s="74" t="s">
        <v>3991</v>
      </c>
      <c r="B2668" s="70" t="s">
        <v>3367</v>
      </c>
      <c r="C2668" s="79">
        <f t="shared" si="157"/>
        <v>392.08303000000001</v>
      </c>
      <c r="D2668" s="79">
        <f>E2668</f>
        <v>23.595330000000001</v>
      </c>
      <c r="E2668" s="76">
        <v>23.595330000000001</v>
      </c>
      <c r="F2668" s="33">
        <v>0</v>
      </c>
      <c r="G2668" s="90">
        <v>0</v>
      </c>
      <c r="H2668" s="33">
        <v>0</v>
      </c>
      <c r="I2668" s="81"/>
      <c r="J2668" s="200">
        <v>415.67836</v>
      </c>
    </row>
    <row r="2669" spans="1:10" s="34" customFormat="1" ht="18.75" customHeight="1" x14ac:dyDescent="0.25">
      <c r="A2669" s="74" t="s">
        <v>3293</v>
      </c>
      <c r="B2669" s="70" t="s">
        <v>3367</v>
      </c>
      <c r="C2669" s="79">
        <f t="shared" si="157"/>
        <v>754.00914</v>
      </c>
      <c r="D2669" s="79">
        <f>E2669</f>
        <v>64.906350000000003</v>
      </c>
      <c r="E2669" s="76">
        <v>64.906350000000003</v>
      </c>
      <c r="F2669" s="33">
        <v>0</v>
      </c>
      <c r="G2669" s="90">
        <v>0</v>
      </c>
      <c r="H2669" s="33">
        <v>0</v>
      </c>
      <c r="I2669" s="81"/>
      <c r="J2669" s="200">
        <v>818.91548999999998</v>
      </c>
    </row>
    <row r="2670" spans="1:10" s="34" customFormat="1" ht="18.75" customHeight="1" x14ac:dyDescent="0.25">
      <c r="A2670" s="74" t="s">
        <v>3294</v>
      </c>
      <c r="B2670" s="70" t="s">
        <v>3367</v>
      </c>
      <c r="C2670" s="79">
        <f t="shared" si="157"/>
        <v>689.48702000000003</v>
      </c>
      <c r="D2670" s="80">
        <v>0</v>
      </c>
      <c r="E2670" s="76">
        <v>76.113399999999999</v>
      </c>
      <c r="F2670" s="33">
        <v>0</v>
      </c>
      <c r="G2670" s="90">
        <v>0</v>
      </c>
      <c r="H2670" s="33">
        <v>0</v>
      </c>
      <c r="I2670" s="81"/>
      <c r="J2670" s="200">
        <v>765.60041999999999</v>
      </c>
    </row>
    <row r="2671" spans="1:10" s="34" customFormat="1" ht="18.75" customHeight="1" x14ac:dyDescent="0.25">
      <c r="A2671" s="74" t="s">
        <v>3295</v>
      </c>
      <c r="B2671" s="70" t="s">
        <v>3367</v>
      </c>
      <c r="C2671" s="79">
        <f t="shared" si="157"/>
        <v>1031.3653400000003</v>
      </c>
      <c r="D2671" s="79">
        <f t="shared" ref="D2671:D2676" si="158">E2671</f>
        <v>208.73851000000002</v>
      </c>
      <c r="E2671" s="76">
        <v>208.73851000000002</v>
      </c>
      <c r="F2671" s="33">
        <v>0</v>
      </c>
      <c r="G2671" s="90">
        <v>0</v>
      </c>
      <c r="H2671" s="33">
        <v>0</v>
      </c>
      <c r="I2671" s="81"/>
      <c r="J2671" s="200">
        <v>1240.1038500000002</v>
      </c>
    </row>
    <row r="2672" spans="1:10" s="34" customFormat="1" ht="18.75" customHeight="1" x14ac:dyDescent="0.25">
      <c r="A2672" s="74" t="s">
        <v>3296</v>
      </c>
      <c r="B2672" s="70" t="s">
        <v>3367</v>
      </c>
      <c r="C2672" s="79">
        <f t="shared" si="157"/>
        <v>757.52963</v>
      </c>
      <c r="D2672" s="79">
        <f t="shared" si="158"/>
        <v>47.44585</v>
      </c>
      <c r="E2672" s="76">
        <v>47.44585</v>
      </c>
      <c r="F2672" s="33">
        <v>0</v>
      </c>
      <c r="G2672" s="90">
        <v>0</v>
      </c>
      <c r="H2672" s="33">
        <v>0</v>
      </c>
      <c r="I2672" s="81"/>
      <c r="J2672" s="200">
        <v>804.97547999999995</v>
      </c>
    </row>
    <row r="2673" spans="1:10" s="34" customFormat="1" ht="18.75" customHeight="1" x14ac:dyDescent="0.25">
      <c r="A2673" s="74" t="s">
        <v>3297</v>
      </c>
      <c r="B2673" s="70" t="s">
        <v>3367</v>
      </c>
      <c r="C2673" s="79">
        <f t="shared" si="157"/>
        <v>721.57090000000005</v>
      </c>
      <c r="D2673" s="79">
        <f t="shared" si="158"/>
        <v>48.149099999999997</v>
      </c>
      <c r="E2673" s="76">
        <v>48.149099999999997</v>
      </c>
      <c r="F2673" s="33">
        <v>0</v>
      </c>
      <c r="G2673" s="90">
        <v>0</v>
      </c>
      <c r="H2673" s="33">
        <v>0</v>
      </c>
      <c r="I2673" s="81"/>
      <c r="J2673" s="200">
        <v>769.72</v>
      </c>
    </row>
    <row r="2674" spans="1:10" s="34" customFormat="1" ht="18.75" customHeight="1" x14ac:dyDescent="0.25">
      <c r="A2674" s="74" t="s">
        <v>3298</v>
      </c>
      <c r="B2674" s="70" t="s">
        <v>3367</v>
      </c>
      <c r="C2674" s="79">
        <f t="shared" si="157"/>
        <v>1113.4166</v>
      </c>
      <c r="D2674" s="79">
        <f t="shared" si="158"/>
        <v>67.181330000000003</v>
      </c>
      <c r="E2674" s="76">
        <v>67.181330000000003</v>
      </c>
      <c r="F2674" s="33">
        <v>0</v>
      </c>
      <c r="G2674" s="90">
        <v>0</v>
      </c>
      <c r="H2674" s="33">
        <v>0</v>
      </c>
      <c r="I2674" s="81"/>
      <c r="J2674" s="200">
        <v>1180.5979299999999</v>
      </c>
    </row>
    <row r="2675" spans="1:10" s="34" customFormat="1" ht="18.75" customHeight="1" x14ac:dyDescent="0.25">
      <c r="A2675" s="74" t="s">
        <v>3992</v>
      </c>
      <c r="B2675" s="70" t="s">
        <v>3367</v>
      </c>
      <c r="C2675" s="79">
        <f t="shared" si="157"/>
        <v>1285.79846</v>
      </c>
      <c r="D2675" s="79">
        <f t="shared" si="158"/>
        <v>145.07024999999999</v>
      </c>
      <c r="E2675" s="76">
        <v>145.07024999999999</v>
      </c>
      <c r="F2675" s="33">
        <v>0</v>
      </c>
      <c r="G2675" s="90">
        <v>0</v>
      </c>
      <c r="H2675" s="33">
        <v>0</v>
      </c>
      <c r="I2675" s="81"/>
      <c r="J2675" s="200">
        <v>1430.86871</v>
      </c>
    </row>
    <row r="2676" spans="1:10" s="34" customFormat="1" ht="18.75" customHeight="1" x14ac:dyDescent="0.25">
      <c r="A2676" s="74" t="s">
        <v>3299</v>
      </c>
      <c r="B2676" s="70" t="s">
        <v>3367</v>
      </c>
      <c r="C2676" s="79">
        <f t="shared" si="157"/>
        <v>643.08108000000004</v>
      </c>
      <c r="D2676" s="79">
        <f t="shared" si="158"/>
        <v>44.951449999999994</v>
      </c>
      <c r="E2676" s="76">
        <v>44.951449999999994</v>
      </c>
      <c r="F2676" s="22">
        <v>0</v>
      </c>
      <c r="G2676" s="90">
        <v>0</v>
      </c>
      <c r="H2676" s="22">
        <v>0</v>
      </c>
      <c r="I2676" s="81"/>
      <c r="J2676" s="200">
        <f>688032.53/1000</f>
        <v>688.03253000000007</v>
      </c>
    </row>
    <row r="2677" spans="1:10" s="34" customFormat="1" ht="18.75" customHeight="1" x14ac:dyDescent="0.25">
      <c r="A2677" s="74" t="s">
        <v>3300</v>
      </c>
      <c r="B2677" s="70" t="s">
        <v>3367</v>
      </c>
      <c r="C2677" s="79">
        <f t="shared" si="155"/>
        <v>75.821449999999999</v>
      </c>
      <c r="D2677" s="80">
        <v>0</v>
      </c>
      <c r="E2677" s="76">
        <v>4.9292499999999997</v>
      </c>
      <c r="F2677" s="33">
        <v>0</v>
      </c>
      <c r="G2677" s="90">
        <v>0</v>
      </c>
      <c r="H2677" s="33">
        <v>0</v>
      </c>
      <c r="I2677" s="81"/>
      <c r="J2677" s="200">
        <v>80.750699999999995</v>
      </c>
    </row>
    <row r="2678" spans="1:10" s="34" customFormat="1" ht="18.75" customHeight="1" x14ac:dyDescent="0.25">
      <c r="A2678" s="74" t="s">
        <v>3993</v>
      </c>
      <c r="B2678" s="70" t="s">
        <v>3367</v>
      </c>
      <c r="C2678" s="79">
        <f t="shared" si="155"/>
        <v>52.56</v>
      </c>
      <c r="D2678" s="79">
        <f>E2678</f>
        <v>0</v>
      </c>
      <c r="E2678" s="76">
        <v>0</v>
      </c>
      <c r="F2678" s="33">
        <v>0</v>
      </c>
      <c r="G2678" s="90">
        <v>0</v>
      </c>
      <c r="H2678" s="33">
        <v>0</v>
      </c>
      <c r="I2678" s="81"/>
      <c r="J2678" s="200">
        <v>52.56</v>
      </c>
    </row>
    <row r="2679" spans="1:10" s="34" customFormat="1" ht="18.75" customHeight="1" x14ac:dyDescent="0.25">
      <c r="A2679" s="74" t="s">
        <v>3301</v>
      </c>
      <c r="B2679" s="70" t="s">
        <v>3367</v>
      </c>
      <c r="C2679" s="79">
        <f t="shared" si="155"/>
        <v>778.79273000000001</v>
      </c>
      <c r="D2679" s="79">
        <f>E2679</f>
        <v>63.994410000000002</v>
      </c>
      <c r="E2679" s="76">
        <v>63.994410000000002</v>
      </c>
      <c r="F2679" s="33">
        <v>0</v>
      </c>
      <c r="G2679" s="90">
        <v>0</v>
      </c>
      <c r="H2679" s="33">
        <v>0</v>
      </c>
      <c r="I2679" s="81"/>
      <c r="J2679" s="200">
        <v>842.78714000000002</v>
      </c>
    </row>
    <row r="2680" spans="1:10" s="34" customFormat="1" ht="18.75" customHeight="1" x14ac:dyDescent="0.25">
      <c r="A2680" s="74" t="s">
        <v>3302</v>
      </c>
      <c r="B2680" s="70" t="s">
        <v>3367</v>
      </c>
      <c r="C2680" s="79">
        <f t="shared" si="155"/>
        <v>71.640199999999993</v>
      </c>
      <c r="D2680" s="79">
        <f>E2680</f>
        <v>4.5804999999999998</v>
      </c>
      <c r="E2680" s="76">
        <v>4.5804999999999998</v>
      </c>
      <c r="F2680" s="33">
        <v>0</v>
      </c>
      <c r="G2680" s="90">
        <v>0</v>
      </c>
      <c r="H2680" s="33">
        <v>0</v>
      </c>
      <c r="I2680" s="81"/>
      <c r="J2680" s="200">
        <v>76.220699999999994</v>
      </c>
    </row>
    <row r="2681" spans="1:10" s="34" customFormat="1" ht="18.75" customHeight="1" x14ac:dyDescent="0.25">
      <c r="A2681" s="74" t="s">
        <v>3303</v>
      </c>
      <c r="B2681" s="70" t="s">
        <v>3367</v>
      </c>
      <c r="C2681" s="79">
        <f t="shared" si="155"/>
        <v>139.06285</v>
      </c>
      <c r="D2681" s="80">
        <v>0</v>
      </c>
      <c r="E2681" s="76">
        <v>9.7077500000000008</v>
      </c>
      <c r="F2681" s="33">
        <v>0</v>
      </c>
      <c r="G2681" s="90">
        <v>0</v>
      </c>
      <c r="H2681" s="33">
        <v>0</v>
      </c>
      <c r="I2681" s="81"/>
      <c r="J2681" s="200">
        <v>148.7706</v>
      </c>
    </row>
    <row r="2682" spans="1:10" s="34" customFormat="1" ht="18.75" customHeight="1" x14ac:dyDescent="0.25">
      <c r="A2682" s="74" t="s">
        <v>3304</v>
      </c>
      <c r="B2682" s="70" t="s">
        <v>3367</v>
      </c>
      <c r="C2682" s="79">
        <f t="shared" si="155"/>
        <v>143.30260000000001</v>
      </c>
      <c r="D2682" s="79">
        <f t="shared" ref="D2682:D2694" si="159">E2682</f>
        <v>8.9049999999999994</v>
      </c>
      <c r="E2682" s="76">
        <v>8.9049999999999994</v>
      </c>
      <c r="F2682" s="33">
        <v>0</v>
      </c>
      <c r="G2682" s="90">
        <v>0</v>
      </c>
      <c r="H2682" s="33">
        <v>0</v>
      </c>
      <c r="I2682" s="81"/>
      <c r="J2682" s="200">
        <v>152.20760000000001</v>
      </c>
    </row>
    <row r="2683" spans="1:10" s="34" customFormat="1" ht="18.75" customHeight="1" x14ac:dyDescent="0.25">
      <c r="A2683" s="74" t="s">
        <v>3305</v>
      </c>
      <c r="B2683" s="70" t="s">
        <v>3367</v>
      </c>
      <c r="C2683" s="79">
        <f t="shared" si="155"/>
        <v>41.461500000000001</v>
      </c>
      <c r="D2683" s="79">
        <f t="shared" si="159"/>
        <v>2.6961999999999997</v>
      </c>
      <c r="E2683" s="76">
        <v>2.6961999999999997</v>
      </c>
      <c r="F2683" s="33">
        <v>0</v>
      </c>
      <c r="G2683" s="90">
        <v>0</v>
      </c>
      <c r="H2683" s="33">
        <v>0</v>
      </c>
      <c r="I2683" s="81"/>
      <c r="J2683" s="200">
        <v>44.157699999999998</v>
      </c>
    </row>
    <row r="2684" spans="1:10" s="34" customFormat="1" ht="18.75" customHeight="1" x14ac:dyDescent="0.25">
      <c r="A2684" s="74" t="s">
        <v>3994</v>
      </c>
      <c r="B2684" s="70" t="s">
        <v>3367</v>
      </c>
      <c r="C2684" s="79">
        <f t="shared" si="155"/>
        <v>1146.38904</v>
      </c>
      <c r="D2684" s="79">
        <f t="shared" si="159"/>
        <v>61.262349999999998</v>
      </c>
      <c r="E2684" s="76">
        <v>61.262349999999998</v>
      </c>
      <c r="F2684" s="33">
        <v>0</v>
      </c>
      <c r="G2684" s="90">
        <v>0</v>
      </c>
      <c r="H2684" s="33">
        <v>0</v>
      </c>
      <c r="I2684" s="81"/>
      <c r="J2684" s="200">
        <v>1207.65139</v>
      </c>
    </row>
    <row r="2685" spans="1:10" s="34" customFormat="1" ht="18.75" customHeight="1" x14ac:dyDescent="0.25">
      <c r="A2685" s="74" t="s">
        <v>3306</v>
      </c>
      <c r="B2685" s="70" t="s">
        <v>3367</v>
      </c>
      <c r="C2685" s="79">
        <f t="shared" si="155"/>
        <v>95.098500000000001</v>
      </c>
      <c r="D2685" s="79">
        <f t="shared" si="159"/>
        <v>5.7716000000000003</v>
      </c>
      <c r="E2685" s="76">
        <v>5.7716000000000003</v>
      </c>
      <c r="F2685" s="33">
        <v>0</v>
      </c>
      <c r="G2685" s="90">
        <v>0</v>
      </c>
      <c r="H2685" s="33">
        <v>0</v>
      </c>
      <c r="I2685" s="81"/>
      <c r="J2685" s="200">
        <v>100.87010000000001</v>
      </c>
    </row>
    <row r="2686" spans="1:10" s="34" customFormat="1" ht="18.75" customHeight="1" x14ac:dyDescent="0.25">
      <c r="A2686" s="74" t="s">
        <v>3307</v>
      </c>
      <c r="B2686" s="70" t="s">
        <v>3367</v>
      </c>
      <c r="C2686" s="79">
        <f t="shared" si="155"/>
        <v>186.8588</v>
      </c>
      <c r="D2686" s="79">
        <f t="shared" si="159"/>
        <v>11.19495</v>
      </c>
      <c r="E2686" s="76">
        <v>11.19495</v>
      </c>
      <c r="F2686" s="33">
        <v>0</v>
      </c>
      <c r="G2686" s="90">
        <v>0</v>
      </c>
      <c r="H2686" s="33">
        <v>0</v>
      </c>
      <c r="I2686" s="81"/>
      <c r="J2686" s="200">
        <v>198.05375000000001</v>
      </c>
    </row>
    <row r="2687" spans="1:10" s="34" customFormat="1" ht="18.75" customHeight="1" x14ac:dyDescent="0.25">
      <c r="A2687" s="74" t="s">
        <v>3308</v>
      </c>
      <c r="B2687" s="70" t="s">
        <v>3367</v>
      </c>
      <c r="C2687" s="79">
        <f t="shared" si="155"/>
        <v>194.91400000000002</v>
      </c>
      <c r="D2687" s="79">
        <f t="shared" si="159"/>
        <v>10.645700000000001</v>
      </c>
      <c r="E2687" s="76">
        <v>10.645700000000001</v>
      </c>
      <c r="F2687" s="33">
        <v>0</v>
      </c>
      <c r="G2687" s="90">
        <v>0</v>
      </c>
      <c r="H2687" s="33">
        <v>0</v>
      </c>
      <c r="I2687" s="81"/>
      <c r="J2687" s="200">
        <v>205.55970000000002</v>
      </c>
    </row>
    <row r="2688" spans="1:10" s="34" customFormat="1" ht="18.75" customHeight="1" x14ac:dyDescent="0.25">
      <c r="A2688" s="74" t="s">
        <v>3309</v>
      </c>
      <c r="B2688" s="70" t="s">
        <v>3367</v>
      </c>
      <c r="C2688" s="79">
        <f t="shared" si="155"/>
        <v>262.00965000000002</v>
      </c>
      <c r="D2688" s="79">
        <f t="shared" si="159"/>
        <v>13.161049999999999</v>
      </c>
      <c r="E2688" s="76">
        <v>13.161049999999999</v>
      </c>
      <c r="F2688" s="33">
        <v>0</v>
      </c>
      <c r="G2688" s="90">
        <v>0</v>
      </c>
      <c r="H2688" s="33">
        <v>0</v>
      </c>
      <c r="I2688" s="81"/>
      <c r="J2688" s="200">
        <v>275.17070000000001</v>
      </c>
    </row>
    <row r="2689" spans="1:10" s="34" customFormat="1" ht="18.75" customHeight="1" x14ac:dyDescent="0.25">
      <c r="A2689" s="74" t="s">
        <v>3310</v>
      </c>
      <c r="B2689" s="70" t="s">
        <v>3367</v>
      </c>
      <c r="C2689" s="79">
        <f t="shared" si="155"/>
        <v>272.42415</v>
      </c>
      <c r="D2689" s="79">
        <f t="shared" si="159"/>
        <v>14.2454</v>
      </c>
      <c r="E2689" s="76">
        <v>14.2454</v>
      </c>
      <c r="F2689" s="33">
        <v>0</v>
      </c>
      <c r="G2689" s="90">
        <v>0</v>
      </c>
      <c r="H2689" s="33">
        <v>0</v>
      </c>
      <c r="I2689" s="81"/>
      <c r="J2689" s="200">
        <v>286.66955000000002</v>
      </c>
    </row>
    <row r="2690" spans="1:10" s="34" customFormat="1" ht="18.75" customHeight="1" x14ac:dyDescent="0.25">
      <c r="A2690" s="74" t="s">
        <v>3311</v>
      </c>
      <c r="B2690" s="70" t="s">
        <v>3367</v>
      </c>
      <c r="C2690" s="79">
        <f t="shared" si="155"/>
        <v>76.428349999999995</v>
      </c>
      <c r="D2690" s="79">
        <f t="shared" si="159"/>
        <v>18.66075</v>
      </c>
      <c r="E2690" s="76">
        <v>18.66075</v>
      </c>
      <c r="F2690" s="33">
        <v>0</v>
      </c>
      <c r="G2690" s="90">
        <v>0</v>
      </c>
      <c r="H2690" s="33">
        <v>0</v>
      </c>
      <c r="I2690" s="81"/>
      <c r="J2690" s="200">
        <v>95.089100000000002</v>
      </c>
    </row>
    <row r="2691" spans="1:10" s="34" customFormat="1" ht="18.75" customHeight="1" x14ac:dyDescent="0.25">
      <c r="A2691" s="74" t="s">
        <v>3312</v>
      </c>
      <c r="B2691" s="70" t="s">
        <v>3367</v>
      </c>
      <c r="C2691" s="79">
        <f t="shared" si="155"/>
        <v>324.30735000000004</v>
      </c>
      <c r="D2691" s="79">
        <f t="shared" si="159"/>
        <v>21.506599999999999</v>
      </c>
      <c r="E2691" s="76">
        <v>21.506599999999999</v>
      </c>
      <c r="F2691" s="33">
        <v>0</v>
      </c>
      <c r="G2691" s="90">
        <v>0</v>
      </c>
      <c r="H2691" s="33">
        <v>0</v>
      </c>
      <c r="I2691" s="81"/>
      <c r="J2691" s="200">
        <v>345.81395000000003</v>
      </c>
    </row>
    <row r="2692" spans="1:10" s="34" customFormat="1" ht="18.75" customHeight="1" x14ac:dyDescent="0.25">
      <c r="A2692" s="74" t="s">
        <v>3313</v>
      </c>
      <c r="B2692" s="70" t="s">
        <v>3367</v>
      </c>
      <c r="C2692" s="79">
        <f t="shared" si="155"/>
        <v>194.42695000000001</v>
      </c>
      <c r="D2692" s="79">
        <f t="shared" si="159"/>
        <v>11.332100000000001</v>
      </c>
      <c r="E2692" s="76">
        <v>11.332100000000001</v>
      </c>
      <c r="F2692" s="33">
        <v>0</v>
      </c>
      <c r="G2692" s="90">
        <v>0</v>
      </c>
      <c r="H2692" s="33">
        <v>0</v>
      </c>
      <c r="I2692" s="81"/>
      <c r="J2692" s="200">
        <v>205.75905</v>
      </c>
    </row>
    <row r="2693" spans="1:10" s="34" customFormat="1" ht="18.75" customHeight="1" x14ac:dyDescent="0.25">
      <c r="A2693" s="74" t="s">
        <v>3314</v>
      </c>
      <c r="B2693" s="70" t="s">
        <v>3367</v>
      </c>
      <c r="C2693" s="79">
        <f t="shared" si="155"/>
        <v>194.23150000000001</v>
      </c>
      <c r="D2693" s="79">
        <f t="shared" si="159"/>
        <v>17.527200000000001</v>
      </c>
      <c r="E2693" s="76">
        <v>17.527200000000001</v>
      </c>
      <c r="F2693" s="33">
        <v>0</v>
      </c>
      <c r="G2693" s="90">
        <v>0</v>
      </c>
      <c r="H2693" s="33">
        <v>0</v>
      </c>
      <c r="I2693" s="81"/>
      <c r="J2693" s="200">
        <v>211.7587</v>
      </c>
    </row>
    <row r="2694" spans="1:10" s="34" customFormat="1" ht="18.75" customHeight="1" x14ac:dyDescent="0.25">
      <c r="A2694" s="74" t="s">
        <v>3315</v>
      </c>
      <c r="B2694" s="70" t="s">
        <v>3367</v>
      </c>
      <c r="C2694" s="79">
        <f t="shared" si="155"/>
        <v>59.043749999999996</v>
      </c>
      <c r="D2694" s="79">
        <f t="shared" si="159"/>
        <v>3.8231999999999999</v>
      </c>
      <c r="E2694" s="76">
        <v>3.8231999999999999</v>
      </c>
      <c r="F2694" s="33">
        <v>0</v>
      </c>
      <c r="G2694" s="90">
        <v>0</v>
      </c>
      <c r="H2694" s="33">
        <v>0</v>
      </c>
      <c r="I2694" s="81"/>
      <c r="J2694" s="200">
        <v>62.866949999999996</v>
      </c>
    </row>
    <row r="2695" spans="1:10" s="34" customFormat="1" ht="18.75" customHeight="1" x14ac:dyDescent="0.25">
      <c r="A2695" s="74" t="s">
        <v>3316</v>
      </c>
      <c r="B2695" s="70" t="s">
        <v>3367</v>
      </c>
      <c r="C2695" s="79">
        <f t="shared" si="155"/>
        <v>48.064799999999998</v>
      </c>
      <c r="D2695" s="80">
        <v>0</v>
      </c>
      <c r="E2695" s="76">
        <v>6.0884499999999999</v>
      </c>
      <c r="F2695" s="33">
        <v>0</v>
      </c>
      <c r="G2695" s="90">
        <v>0</v>
      </c>
      <c r="H2695" s="33">
        <v>0</v>
      </c>
      <c r="I2695" s="81"/>
      <c r="J2695" s="200">
        <v>54.15325</v>
      </c>
    </row>
    <row r="2696" spans="1:10" s="34" customFormat="1" ht="18.75" customHeight="1" x14ac:dyDescent="0.25">
      <c r="A2696" s="74" t="s">
        <v>3317</v>
      </c>
      <c r="B2696" s="70" t="s">
        <v>3367</v>
      </c>
      <c r="C2696" s="79">
        <f t="shared" si="155"/>
        <v>971.19884999999988</v>
      </c>
      <c r="D2696" s="79">
        <f t="shared" ref="D2696:D2726" si="160">E2696</f>
        <v>41.964599999999997</v>
      </c>
      <c r="E2696" s="76">
        <v>41.964599999999997</v>
      </c>
      <c r="F2696" s="33">
        <v>0</v>
      </c>
      <c r="G2696" s="90">
        <v>0</v>
      </c>
      <c r="H2696" s="33">
        <v>0</v>
      </c>
      <c r="I2696" s="81"/>
      <c r="J2696" s="200">
        <v>1013.1634499999999</v>
      </c>
    </row>
    <row r="2697" spans="1:10" s="34" customFormat="1" ht="18.75" customHeight="1" x14ac:dyDescent="0.25">
      <c r="A2697" s="74" t="s">
        <v>3318</v>
      </c>
      <c r="B2697" s="70" t="s">
        <v>3367</v>
      </c>
      <c r="C2697" s="79">
        <f t="shared" si="155"/>
        <v>333.57375000000002</v>
      </c>
      <c r="D2697" s="79">
        <f t="shared" si="160"/>
        <v>31.5519</v>
      </c>
      <c r="E2697" s="76">
        <v>31.5519</v>
      </c>
      <c r="F2697" s="33">
        <v>0</v>
      </c>
      <c r="G2697" s="90">
        <v>0</v>
      </c>
      <c r="H2697" s="33">
        <v>0</v>
      </c>
      <c r="I2697" s="81"/>
      <c r="J2697" s="200">
        <v>365.12565000000001</v>
      </c>
    </row>
    <row r="2698" spans="1:10" s="34" customFormat="1" ht="18.75" customHeight="1" x14ac:dyDescent="0.25">
      <c r="A2698" s="74" t="s">
        <v>3319</v>
      </c>
      <c r="B2698" s="70" t="s">
        <v>3367</v>
      </c>
      <c r="C2698" s="79">
        <f t="shared" si="155"/>
        <v>628.52850999999998</v>
      </c>
      <c r="D2698" s="79">
        <f t="shared" si="160"/>
        <v>38.987760000000002</v>
      </c>
      <c r="E2698" s="76">
        <v>38.987760000000002</v>
      </c>
      <c r="F2698" s="33">
        <v>0</v>
      </c>
      <c r="G2698" s="90">
        <v>0</v>
      </c>
      <c r="H2698" s="33">
        <v>0</v>
      </c>
      <c r="I2698" s="81"/>
      <c r="J2698" s="200">
        <v>667.51626999999996</v>
      </c>
    </row>
    <row r="2699" spans="1:10" s="34" customFormat="1" ht="18.75" customHeight="1" x14ac:dyDescent="0.25">
      <c r="A2699" s="74" t="s">
        <v>3320</v>
      </c>
      <c r="B2699" s="70" t="s">
        <v>3367</v>
      </c>
      <c r="C2699" s="79">
        <f t="shared" si="155"/>
        <v>667.44639999999993</v>
      </c>
      <c r="D2699" s="79">
        <f t="shared" si="160"/>
        <v>61.046690000000005</v>
      </c>
      <c r="E2699" s="76">
        <v>61.046690000000005</v>
      </c>
      <c r="F2699" s="33">
        <v>0</v>
      </c>
      <c r="G2699" s="90">
        <v>0</v>
      </c>
      <c r="H2699" s="33">
        <v>0</v>
      </c>
      <c r="I2699" s="81"/>
      <c r="J2699" s="200">
        <v>728.49308999999994</v>
      </c>
    </row>
    <row r="2700" spans="1:10" s="34" customFormat="1" ht="18.75" customHeight="1" x14ac:dyDescent="0.25">
      <c r="A2700" s="74" t="s">
        <v>3321</v>
      </c>
      <c r="B2700" s="70" t="s">
        <v>3367</v>
      </c>
      <c r="C2700" s="79">
        <f t="shared" si="155"/>
        <v>704.47344999999996</v>
      </c>
      <c r="D2700" s="79">
        <f t="shared" si="160"/>
        <v>51.248400000000004</v>
      </c>
      <c r="E2700" s="76">
        <v>51.248400000000004</v>
      </c>
      <c r="F2700" s="33">
        <v>0</v>
      </c>
      <c r="G2700" s="90">
        <v>0</v>
      </c>
      <c r="H2700" s="33">
        <v>0</v>
      </c>
      <c r="I2700" s="81"/>
      <c r="J2700" s="200">
        <v>755.72185000000002</v>
      </c>
    </row>
    <row r="2701" spans="1:10" s="34" customFormat="1" ht="18.75" customHeight="1" x14ac:dyDescent="0.25">
      <c r="A2701" s="74" t="s">
        <v>3322</v>
      </c>
      <c r="B2701" s="70" t="s">
        <v>3367</v>
      </c>
      <c r="C2701" s="79">
        <f t="shared" si="155"/>
        <v>430.7988499999999</v>
      </c>
      <c r="D2701" s="79">
        <f t="shared" si="160"/>
        <v>82.434250000000006</v>
      </c>
      <c r="E2701" s="76">
        <v>82.434250000000006</v>
      </c>
      <c r="F2701" s="33">
        <v>0</v>
      </c>
      <c r="G2701" s="90">
        <v>0</v>
      </c>
      <c r="H2701" s="33">
        <v>0</v>
      </c>
      <c r="I2701" s="81"/>
      <c r="J2701" s="200">
        <v>513.23309999999992</v>
      </c>
    </row>
    <row r="2702" spans="1:10" s="34" customFormat="1" ht="18.75" customHeight="1" x14ac:dyDescent="0.25">
      <c r="A2702" s="74" t="s">
        <v>3323</v>
      </c>
      <c r="B2702" s="70" t="s">
        <v>3367</v>
      </c>
      <c r="C2702" s="79">
        <f t="shared" si="155"/>
        <v>465.42804999999998</v>
      </c>
      <c r="D2702" s="79">
        <f t="shared" si="160"/>
        <v>59.375900000000001</v>
      </c>
      <c r="E2702" s="76">
        <v>59.375900000000001</v>
      </c>
      <c r="F2702" s="33">
        <v>0</v>
      </c>
      <c r="G2702" s="90">
        <v>0</v>
      </c>
      <c r="H2702" s="33">
        <v>0</v>
      </c>
      <c r="I2702" s="81"/>
      <c r="J2702" s="200">
        <v>524.80394999999999</v>
      </c>
    </row>
    <row r="2703" spans="1:10" s="34" customFormat="1" ht="18.75" customHeight="1" x14ac:dyDescent="0.25">
      <c r="A2703" s="74" t="s">
        <v>3324</v>
      </c>
      <c r="B2703" s="70" t="s">
        <v>3367</v>
      </c>
      <c r="C2703" s="79">
        <f t="shared" si="155"/>
        <v>578.47888</v>
      </c>
      <c r="D2703" s="79">
        <f t="shared" si="160"/>
        <v>54.533050000000003</v>
      </c>
      <c r="E2703" s="76">
        <v>54.533050000000003</v>
      </c>
      <c r="F2703" s="33">
        <v>0</v>
      </c>
      <c r="G2703" s="90">
        <v>0</v>
      </c>
      <c r="H2703" s="33">
        <v>0</v>
      </c>
      <c r="I2703" s="81"/>
      <c r="J2703" s="200">
        <v>633.01193000000001</v>
      </c>
    </row>
    <row r="2704" spans="1:10" s="34" customFormat="1" ht="18.75" customHeight="1" x14ac:dyDescent="0.25">
      <c r="A2704" s="74" t="s">
        <v>3325</v>
      </c>
      <c r="B2704" s="70" t="s">
        <v>3367</v>
      </c>
      <c r="C2704" s="79">
        <f t="shared" si="155"/>
        <v>73.52</v>
      </c>
      <c r="D2704" s="79">
        <f t="shared" si="160"/>
        <v>0</v>
      </c>
      <c r="E2704" s="76">
        <v>0</v>
      </c>
      <c r="F2704" s="33">
        <v>0</v>
      </c>
      <c r="G2704" s="90">
        <v>0</v>
      </c>
      <c r="H2704" s="33">
        <v>0</v>
      </c>
      <c r="I2704" s="81"/>
      <c r="J2704" s="200">
        <v>73.52</v>
      </c>
    </row>
    <row r="2705" spans="1:10" s="34" customFormat="1" ht="18.75" customHeight="1" x14ac:dyDescent="0.25">
      <c r="A2705" s="74" t="s">
        <v>3326</v>
      </c>
      <c r="B2705" s="70" t="s">
        <v>3367</v>
      </c>
      <c r="C2705" s="79">
        <f t="shared" si="155"/>
        <v>106.28897000000001</v>
      </c>
      <c r="D2705" s="79">
        <f t="shared" si="160"/>
        <v>6.3588000000000005</v>
      </c>
      <c r="E2705" s="76">
        <v>6.3588000000000005</v>
      </c>
      <c r="F2705" s="33">
        <v>0</v>
      </c>
      <c r="G2705" s="90">
        <v>0</v>
      </c>
      <c r="H2705" s="33">
        <v>0</v>
      </c>
      <c r="I2705" s="81"/>
      <c r="J2705" s="200">
        <v>112.64777000000001</v>
      </c>
    </row>
    <row r="2706" spans="1:10" s="34" customFormat="1" ht="18.75" customHeight="1" x14ac:dyDescent="0.25">
      <c r="A2706" s="74" t="s">
        <v>3327</v>
      </c>
      <c r="B2706" s="70" t="s">
        <v>3367</v>
      </c>
      <c r="C2706" s="79">
        <f t="shared" si="155"/>
        <v>122.08355</v>
      </c>
      <c r="D2706" s="79">
        <f t="shared" si="160"/>
        <v>7.1266000000000007</v>
      </c>
      <c r="E2706" s="76">
        <v>7.1266000000000007</v>
      </c>
      <c r="F2706" s="33">
        <v>0</v>
      </c>
      <c r="G2706" s="90">
        <v>0</v>
      </c>
      <c r="H2706" s="33">
        <v>0</v>
      </c>
      <c r="I2706" s="81"/>
      <c r="J2706" s="200">
        <v>129.21015</v>
      </c>
    </row>
    <row r="2707" spans="1:10" s="34" customFormat="1" ht="18.75" customHeight="1" x14ac:dyDescent="0.25">
      <c r="A2707" s="74" t="s">
        <v>3328</v>
      </c>
      <c r="B2707" s="70" t="s">
        <v>3367</v>
      </c>
      <c r="C2707" s="79">
        <f t="shared" si="155"/>
        <v>97.018199999999993</v>
      </c>
      <c r="D2707" s="79">
        <f t="shared" si="160"/>
        <v>0</v>
      </c>
      <c r="E2707" s="76">
        <v>0</v>
      </c>
      <c r="F2707" s="33">
        <v>0</v>
      </c>
      <c r="G2707" s="90">
        <v>0</v>
      </c>
      <c r="H2707" s="33">
        <v>0</v>
      </c>
      <c r="I2707" s="81"/>
      <c r="J2707" s="200">
        <v>97.018199999999993</v>
      </c>
    </row>
    <row r="2708" spans="1:10" s="34" customFormat="1" ht="18.75" customHeight="1" x14ac:dyDescent="0.25">
      <c r="A2708" s="74" t="s">
        <v>3329</v>
      </c>
      <c r="B2708" s="70" t="s">
        <v>3367</v>
      </c>
      <c r="C2708" s="79">
        <f t="shared" si="155"/>
        <v>100.3888</v>
      </c>
      <c r="D2708" s="79">
        <f t="shared" si="160"/>
        <v>6.8862500000000004</v>
      </c>
      <c r="E2708" s="76">
        <v>6.8862500000000004</v>
      </c>
      <c r="F2708" s="33">
        <v>0</v>
      </c>
      <c r="G2708" s="90">
        <v>0</v>
      </c>
      <c r="H2708" s="33">
        <v>0</v>
      </c>
      <c r="I2708" s="81"/>
      <c r="J2708" s="200">
        <v>107.27505000000001</v>
      </c>
    </row>
    <row r="2709" spans="1:10" s="34" customFormat="1" ht="18.75" customHeight="1" x14ac:dyDescent="0.25">
      <c r="A2709" s="74" t="s">
        <v>3330</v>
      </c>
      <c r="B2709" s="70" t="s">
        <v>3367</v>
      </c>
      <c r="C2709" s="79">
        <f t="shared" si="155"/>
        <v>100.26065</v>
      </c>
      <c r="D2709" s="79">
        <f t="shared" si="160"/>
        <v>4.8483499999999999</v>
      </c>
      <c r="E2709" s="76">
        <v>4.8483499999999999</v>
      </c>
      <c r="F2709" s="33">
        <v>0</v>
      </c>
      <c r="G2709" s="90">
        <v>0</v>
      </c>
      <c r="H2709" s="33">
        <v>0</v>
      </c>
      <c r="I2709" s="81"/>
      <c r="J2709" s="200">
        <v>105.10899999999999</v>
      </c>
    </row>
    <row r="2710" spans="1:10" s="34" customFormat="1" ht="18.75" customHeight="1" x14ac:dyDescent="0.25">
      <c r="A2710" s="74" t="s">
        <v>3331</v>
      </c>
      <c r="B2710" s="70" t="s">
        <v>3367</v>
      </c>
      <c r="C2710" s="79">
        <f t="shared" si="155"/>
        <v>48.851999999999997</v>
      </c>
      <c r="D2710" s="79">
        <f t="shared" si="160"/>
        <v>1</v>
      </c>
      <c r="E2710" s="76">
        <v>1</v>
      </c>
      <c r="F2710" s="33">
        <v>0</v>
      </c>
      <c r="G2710" s="90">
        <v>0</v>
      </c>
      <c r="H2710" s="33">
        <v>0</v>
      </c>
      <c r="I2710" s="81"/>
      <c r="J2710" s="200">
        <v>49.851999999999997</v>
      </c>
    </row>
    <row r="2711" spans="1:10" s="34" customFormat="1" ht="18.75" customHeight="1" x14ac:dyDescent="0.25">
      <c r="A2711" s="74" t="s">
        <v>3332</v>
      </c>
      <c r="B2711" s="70" t="s">
        <v>3367</v>
      </c>
      <c r="C2711" s="79">
        <f t="shared" si="155"/>
        <v>91.331299999999999</v>
      </c>
      <c r="D2711" s="79">
        <f t="shared" si="160"/>
        <v>5.4015000000000004</v>
      </c>
      <c r="E2711" s="76">
        <v>5.4015000000000004</v>
      </c>
      <c r="F2711" s="33">
        <v>0</v>
      </c>
      <c r="G2711" s="90">
        <v>0</v>
      </c>
      <c r="H2711" s="33">
        <v>0</v>
      </c>
      <c r="I2711" s="81"/>
      <c r="J2711" s="200">
        <v>96.732799999999997</v>
      </c>
    </row>
    <row r="2712" spans="1:10" s="34" customFormat="1" ht="18.75" customHeight="1" x14ac:dyDescent="0.25">
      <c r="A2712" s="74" t="s">
        <v>3333</v>
      </c>
      <c r="B2712" s="70" t="s">
        <v>3367</v>
      </c>
      <c r="C2712" s="79">
        <f t="shared" si="155"/>
        <v>76.588049999999996</v>
      </c>
      <c r="D2712" s="79">
        <f t="shared" si="160"/>
        <v>2.81515</v>
      </c>
      <c r="E2712" s="76">
        <v>2.81515</v>
      </c>
      <c r="F2712" s="33">
        <v>0</v>
      </c>
      <c r="G2712" s="90">
        <v>0</v>
      </c>
      <c r="H2712" s="33">
        <v>0</v>
      </c>
      <c r="I2712" s="81"/>
      <c r="J2712" s="200">
        <v>79.403199999999998</v>
      </c>
    </row>
    <row r="2713" spans="1:10" s="34" customFormat="1" ht="18.75" customHeight="1" x14ac:dyDescent="0.25">
      <c r="A2713" s="74" t="s">
        <v>3334</v>
      </c>
      <c r="B2713" s="70" t="s">
        <v>3367</v>
      </c>
      <c r="C2713" s="79">
        <f t="shared" si="155"/>
        <v>47.022550000000003</v>
      </c>
      <c r="D2713" s="79">
        <f t="shared" si="160"/>
        <v>0</v>
      </c>
      <c r="E2713" s="76">
        <v>0</v>
      </c>
      <c r="F2713" s="33">
        <v>0</v>
      </c>
      <c r="G2713" s="90">
        <v>0</v>
      </c>
      <c r="H2713" s="33">
        <v>0</v>
      </c>
      <c r="I2713" s="81"/>
      <c r="J2713" s="200">
        <v>47.022550000000003</v>
      </c>
    </row>
    <row r="2714" spans="1:10" s="34" customFormat="1" ht="18.75" customHeight="1" x14ac:dyDescent="0.25">
      <c r="A2714" s="74" t="s">
        <v>3335</v>
      </c>
      <c r="B2714" s="70" t="s">
        <v>3367</v>
      </c>
      <c r="C2714" s="79">
        <f t="shared" ref="C2714:C2777" si="161">J2714+I2714-E2714</f>
        <v>149.64983000000001</v>
      </c>
      <c r="D2714" s="79">
        <f t="shared" si="160"/>
        <v>8.6783000000000001</v>
      </c>
      <c r="E2714" s="76">
        <v>8.6783000000000001</v>
      </c>
      <c r="F2714" s="33">
        <v>0</v>
      </c>
      <c r="G2714" s="90">
        <v>0</v>
      </c>
      <c r="H2714" s="33">
        <v>0</v>
      </c>
      <c r="I2714" s="81"/>
      <c r="J2714" s="200">
        <v>158.32813000000002</v>
      </c>
    </row>
    <row r="2715" spans="1:10" s="34" customFormat="1" ht="18.75" customHeight="1" x14ac:dyDescent="0.25">
      <c r="A2715" s="74" t="s">
        <v>3336</v>
      </c>
      <c r="B2715" s="70" t="s">
        <v>3367</v>
      </c>
      <c r="C2715" s="79">
        <f t="shared" si="161"/>
        <v>16.145099999999999</v>
      </c>
      <c r="D2715" s="79">
        <f t="shared" si="160"/>
        <v>0</v>
      </c>
      <c r="E2715" s="76">
        <v>0</v>
      </c>
      <c r="F2715" s="33">
        <v>0</v>
      </c>
      <c r="G2715" s="90">
        <v>0</v>
      </c>
      <c r="H2715" s="33">
        <v>0</v>
      </c>
      <c r="I2715" s="81"/>
      <c r="J2715" s="200">
        <v>16.145099999999999</v>
      </c>
    </row>
    <row r="2716" spans="1:10" s="34" customFormat="1" ht="18.75" customHeight="1" x14ac:dyDescent="0.25">
      <c r="A2716" s="74" t="s">
        <v>3337</v>
      </c>
      <c r="B2716" s="70" t="s">
        <v>3367</v>
      </c>
      <c r="C2716" s="79">
        <f t="shared" si="161"/>
        <v>866.09853000000032</v>
      </c>
      <c r="D2716" s="79">
        <f t="shared" si="160"/>
        <v>132.51311999999999</v>
      </c>
      <c r="E2716" s="76">
        <v>132.51311999999999</v>
      </c>
      <c r="F2716" s="33">
        <v>0</v>
      </c>
      <c r="G2716" s="90">
        <v>0</v>
      </c>
      <c r="H2716" s="33">
        <v>0</v>
      </c>
      <c r="I2716" s="81">
        <v>3732.94</v>
      </c>
      <c r="J2716" s="200">
        <f>998.61165-I2716</f>
        <v>-2734.3283499999998</v>
      </c>
    </row>
    <row r="2717" spans="1:10" s="34" customFormat="1" ht="18.75" customHeight="1" x14ac:dyDescent="0.25">
      <c r="A2717" s="74" t="s">
        <v>3338</v>
      </c>
      <c r="B2717" s="70" t="s">
        <v>3367</v>
      </c>
      <c r="C2717" s="79">
        <f t="shared" si="161"/>
        <v>351.02949000000001</v>
      </c>
      <c r="D2717" s="79">
        <f t="shared" si="160"/>
        <v>62.675199999999997</v>
      </c>
      <c r="E2717" s="76">
        <v>62.675199999999997</v>
      </c>
      <c r="F2717" s="33">
        <v>0</v>
      </c>
      <c r="G2717" s="90">
        <v>0</v>
      </c>
      <c r="H2717" s="33">
        <v>0</v>
      </c>
      <c r="I2717" s="81"/>
      <c r="J2717" s="200">
        <v>413.70469000000003</v>
      </c>
    </row>
    <row r="2718" spans="1:10" s="34" customFormat="1" ht="18.75" customHeight="1" x14ac:dyDescent="0.25">
      <c r="A2718" s="74" t="s">
        <v>3339</v>
      </c>
      <c r="B2718" s="70" t="s">
        <v>3367</v>
      </c>
      <c r="C2718" s="79">
        <f t="shared" si="161"/>
        <v>328.74</v>
      </c>
      <c r="D2718" s="79">
        <f t="shared" si="160"/>
        <v>0</v>
      </c>
      <c r="E2718" s="76">
        <v>0</v>
      </c>
      <c r="F2718" s="33">
        <v>0</v>
      </c>
      <c r="G2718" s="90">
        <v>0</v>
      </c>
      <c r="H2718" s="33">
        <v>0</v>
      </c>
      <c r="I2718" s="81"/>
      <c r="J2718" s="200">
        <v>328.74</v>
      </c>
    </row>
    <row r="2719" spans="1:10" s="34" customFormat="1" ht="18.75" customHeight="1" x14ac:dyDescent="0.25">
      <c r="A2719" s="74" t="s">
        <v>3340</v>
      </c>
      <c r="B2719" s="70" t="s">
        <v>3367</v>
      </c>
      <c r="C2719" s="79">
        <f t="shared" si="161"/>
        <v>274.68921999999998</v>
      </c>
      <c r="D2719" s="79">
        <f t="shared" si="160"/>
        <v>10.840780000000001</v>
      </c>
      <c r="E2719" s="76">
        <v>10.840780000000001</v>
      </c>
      <c r="F2719" s="33">
        <v>0</v>
      </c>
      <c r="G2719" s="90">
        <v>0</v>
      </c>
      <c r="H2719" s="33">
        <v>0</v>
      </c>
      <c r="I2719" s="81"/>
      <c r="J2719" s="200">
        <v>285.52999999999997</v>
      </c>
    </row>
    <row r="2720" spans="1:10" s="34" customFormat="1" ht="18.75" customHeight="1" x14ac:dyDescent="0.25">
      <c r="A2720" s="74" t="s">
        <v>3341</v>
      </c>
      <c r="B2720" s="70" t="s">
        <v>3367</v>
      </c>
      <c r="C2720" s="79">
        <f t="shared" si="161"/>
        <v>58.997610000000002</v>
      </c>
      <c r="D2720" s="79">
        <f t="shared" si="160"/>
        <v>3.17239</v>
      </c>
      <c r="E2720" s="76">
        <v>3.17239</v>
      </c>
      <c r="F2720" s="33">
        <v>0</v>
      </c>
      <c r="G2720" s="90">
        <v>0</v>
      </c>
      <c r="H2720" s="33">
        <v>0</v>
      </c>
      <c r="I2720" s="81"/>
      <c r="J2720" s="200">
        <v>62.17</v>
      </c>
    </row>
    <row r="2721" spans="1:10" s="34" customFormat="1" ht="18.75" customHeight="1" x14ac:dyDescent="0.25">
      <c r="A2721" s="74" t="s">
        <v>3342</v>
      </c>
      <c r="B2721" s="70" t="s">
        <v>3367</v>
      </c>
      <c r="C2721" s="79">
        <f t="shared" si="161"/>
        <v>1015.0662500000001</v>
      </c>
      <c r="D2721" s="79">
        <f t="shared" si="160"/>
        <v>80.005240000000001</v>
      </c>
      <c r="E2721" s="76">
        <v>80.005240000000001</v>
      </c>
      <c r="F2721" s="33">
        <v>0</v>
      </c>
      <c r="G2721" s="90">
        <v>0</v>
      </c>
      <c r="H2721" s="33">
        <v>0</v>
      </c>
      <c r="I2721" s="81"/>
      <c r="J2721" s="200">
        <v>1095.07149</v>
      </c>
    </row>
    <row r="2722" spans="1:10" s="34" customFormat="1" ht="18.75" customHeight="1" x14ac:dyDescent="0.25">
      <c r="A2722" s="74" t="s">
        <v>3995</v>
      </c>
      <c r="B2722" s="70" t="s">
        <v>3367</v>
      </c>
      <c r="C2722" s="79">
        <f t="shared" si="161"/>
        <v>619.66101000000003</v>
      </c>
      <c r="D2722" s="79">
        <f t="shared" si="160"/>
        <v>49.693599999999996</v>
      </c>
      <c r="E2722" s="76">
        <v>49.693599999999996</v>
      </c>
      <c r="F2722" s="33">
        <v>0</v>
      </c>
      <c r="G2722" s="90">
        <v>0</v>
      </c>
      <c r="H2722" s="33">
        <v>0</v>
      </c>
      <c r="I2722" s="81">
        <v>436.54</v>
      </c>
      <c r="J2722" s="200">
        <v>232.81460999999999</v>
      </c>
    </row>
    <row r="2723" spans="1:10" s="34" customFormat="1" ht="18.75" customHeight="1" x14ac:dyDescent="0.25">
      <c r="A2723" s="74" t="s">
        <v>3343</v>
      </c>
      <c r="B2723" s="70" t="s">
        <v>3367</v>
      </c>
      <c r="C2723" s="79">
        <f t="shared" si="161"/>
        <v>1268.9226699999999</v>
      </c>
      <c r="D2723" s="79">
        <f t="shared" si="160"/>
        <v>93.04025</v>
      </c>
      <c r="E2723" s="76">
        <v>93.04025</v>
      </c>
      <c r="F2723" s="33">
        <v>0</v>
      </c>
      <c r="G2723" s="90">
        <v>0</v>
      </c>
      <c r="H2723" s="33">
        <v>0</v>
      </c>
      <c r="I2723" s="81"/>
      <c r="J2723" s="200">
        <v>1361.9629199999999</v>
      </c>
    </row>
    <row r="2724" spans="1:10" s="34" customFormat="1" ht="18.75" customHeight="1" x14ac:dyDescent="0.25">
      <c r="A2724" s="74" t="s">
        <v>3344</v>
      </c>
      <c r="B2724" s="70" t="s">
        <v>3367</v>
      </c>
      <c r="C2724" s="79">
        <f t="shared" si="161"/>
        <v>494.0077</v>
      </c>
      <c r="D2724" s="79">
        <f t="shared" si="160"/>
        <v>25.783549999999998</v>
      </c>
      <c r="E2724" s="76">
        <v>25.783549999999998</v>
      </c>
      <c r="F2724" s="33">
        <v>0</v>
      </c>
      <c r="G2724" s="90">
        <v>0</v>
      </c>
      <c r="H2724" s="33">
        <v>0</v>
      </c>
      <c r="I2724" s="81"/>
      <c r="J2724" s="200">
        <v>519.79124999999999</v>
      </c>
    </row>
    <row r="2725" spans="1:10" s="34" customFormat="1" ht="18.75" customHeight="1" x14ac:dyDescent="0.25">
      <c r="A2725" s="74" t="s">
        <v>787</v>
      </c>
      <c r="B2725" s="70" t="s">
        <v>3367</v>
      </c>
      <c r="C2725" s="79">
        <f t="shared" si="161"/>
        <v>365.36615000000006</v>
      </c>
      <c r="D2725" s="79">
        <f t="shared" si="160"/>
        <v>35.085000000000001</v>
      </c>
      <c r="E2725" s="76">
        <v>35.085000000000001</v>
      </c>
      <c r="F2725" s="33">
        <v>0</v>
      </c>
      <c r="G2725" s="90">
        <v>0</v>
      </c>
      <c r="H2725" s="33">
        <v>0</v>
      </c>
      <c r="I2725" s="81"/>
      <c r="J2725" s="200">
        <v>400.45115000000004</v>
      </c>
    </row>
    <row r="2726" spans="1:10" s="34" customFormat="1" ht="18.75" customHeight="1" x14ac:dyDescent="0.25">
      <c r="A2726" s="74" t="s">
        <v>3345</v>
      </c>
      <c r="B2726" s="70" t="s">
        <v>3367</v>
      </c>
      <c r="C2726" s="79">
        <f t="shared" si="161"/>
        <v>583.82203000000004</v>
      </c>
      <c r="D2726" s="79">
        <f t="shared" si="160"/>
        <v>20.035720000000001</v>
      </c>
      <c r="E2726" s="76">
        <v>20.035720000000001</v>
      </c>
      <c r="F2726" s="33">
        <v>0</v>
      </c>
      <c r="G2726" s="90">
        <v>0</v>
      </c>
      <c r="H2726" s="33">
        <v>0</v>
      </c>
      <c r="I2726" s="81"/>
      <c r="J2726" s="200">
        <v>603.85775000000001</v>
      </c>
    </row>
    <row r="2727" spans="1:10" s="34" customFormat="1" ht="18.75" customHeight="1" x14ac:dyDescent="0.25">
      <c r="A2727" s="74" t="s">
        <v>3346</v>
      </c>
      <c r="B2727" s="70" t="s">
        <v>3367</v>
      </c>
      <c r="C2727" s="79">
        <f t="shared" si="161"/>
        <v>447.19085999999999</v>
      </c>
      <c r="D2727" s="79">
        <f t="shared" ref="D2727:D2758" si="162">E2727</f>
        <v>26.517330000000001</v>
      </c>
      <c r="E2727" s="76">
        <v>26.517330000000001</v>
      </c>
      <c r="F2727" s="33">
        <v>0</v>
      </c>
      <c r="G2727" s="90">
        <v>0</v>
      </c>
      <c r="H2727" s="33">
        <v>0</v>
      </c>
      <c r="I2727" s="81"/>
      <c r="J2727" s="200">
        <v>473.70819</v>
      </c>
    </row>
    <row r="2728" spans="1:10" s="34" customFormat="1" ht="18.75" customHeight="1" x14ac:dyDescent="0.25">
      <c r="A2728" s="74" t="s">
        <v>3347</v>
      </c>
      <c r="B2728" s="70" t="s">
        <v>3367</v>
      </c>
      <c r="C2728" s="79">
        <f t="shared" si="161"/>
        <v>752.42654999999991</v>
      </c>
      <c r="D2728" s="79">
        <f t="shared" si="162"/>
        <v>41.36345</v>
      </c>
      <c r="E2728" s="76">
        <v>41.36345</v>
      </c>
      <c r="F2728" s="33">
        <v>0</v>
      </c>
      <c r="G2728" s="90">
        <v>0</v>
      </c>
      <c r="H2728" s="33">
        <v>0</v>
      </c>
      <c r="I2728" s="81"/>
      <c r="J2728" s="200">
        <v>793.79</v>
      </c>
    </row>
    <row r="2729" spans="1:10" s="34" customFormat="1" ht="18.75" customHeight="1" x14ac:dyDescent="0.25">
      <c r="A2729" s="74" t="s">
        <v>3348</v>
      </c>
      <c r="B2729" s="70" t="s">
        <v>3367</v>
      </c>
      <c r="C2729" s="79">
        <f t="shared" si="161"/>
        <v>715.73234000000002</v>
      </c>
      <c r="D2729" s="79">
        <f t="shared" si="162"/>
        <v>62.467660000000002</v>
      </c>
      <c r="E2729" s="76">
        <v>62.467660000000002</v>
      </c>
      <c r="F2729" s="33">
        <v>0</v>
      </c>
      <c r="G2729" s="90">
        <v>0</v>
      </c>
      <c r="H2729" s="33">
        <v>0</v>
      </c>
      <c r="I2729" s="81"/>
      <c r="J2729" s="200">
        <v>778.2</v>
      </c>
    </row>
    <row r="2730" spans="1:10" s="34" customFormat="1" ht="18.75" customHeight="1" x14ac:dyDescent="0.25">
      <c r="A2730" s="74" t="s">
        <v>3349</v>
      </c>
      <c r="B2730" s="70" t="s">
        <v>3367</v>
      </c>
      <c r="C2730" s="79">
        <f t="shared" si="161"/>
        <v>492.01602000000003</v>
      </c>
      <c r="D2730" s="79">
        <f t="shared" si="162"/>
        <v>0</v>
      </c>
      <c r="E2730" s="76">
        <v>0</v>
      </c>
      <c r="F2730" s="33">
        <v>0</v>
      </c>
      <c r="G2730" s="90">
        <v>0</v>
      </c>
      <c r="H2730" s="33">
        <v>0</v>
      </c>
      <c r="I2730" s="81"/>
      <c r="J2730" s="200">
        <v>492.01602000000003</v>
      </c>
    </row>
    <row r="2731" spans="1:10" s="34" customFormat="1" ht="18.75" customHeight="1" x14ac:dyDescent="0.25">
      <c r="A2731" s="74" t="s">
        <v>3350</v>
      </c>
      <c r="B2731" s="70" t="s">
        <v>3367</v>
      </c>
      <c r="C2731" s="79">
        <f t="shared" si="161"/>
        <v>152.88815</v>
      </c>
      <c r="D2731" s="79">
        <f t="shared" si="162"/>
        <v>14.7424</v>
      </c>
      <c r="E2731" s="76">
        <v>14.7424</v>
      </c>
      <c r="F2731" s="33">
        <v>0</v>
      </c>
      <c r="G2731" s="90">
        <v>0</v>
      </c>
      <c r="H2731" s="33">
        <v>0</v>
      </c>
      <c r="I2731" s="81"/>
      <c r="J2731" s="200">
        <v>167.63055</v>
      </c>
    </row>
    <row r="2732" spans="1:10" s="34" customFormat="1" ht="18.75" customHeight="1" x14ac:dyDescent="0.25">
      <c r="A2732" s="74" t="s">
        <v>3351</v>
      </c>
      <c r="B2732" s="70" t="s">
        <v>3367</v>
      </c>
      <c r="C2732" s="79">
        <f t="shared" si="161"/>
        <v>28.950650000000003</v>
      </c>
      <c r="D2732" s="79">
        <f t="shared" si="162"/>
        <v>4.6793500000000003</v>
      </c>
      <c r="E2732" s="76">
        <v>4.6793500000000003</v>
      </c>
      <c r="F2732" s="33">
        <v>0</v>
      </c>
      <c r="G2732" s="90">
        <v>0</v>
      </c>
      <c r="H2732" s="33">
        <v>0</v>
      </c>
      <c r="I2732" s="81"/>
      <c r="J2732" s="200">
        <v>33.630000000000003</v>
      </c>
    </row>
    <row r="2733" spans="1:10" s="34" customFormat="1" ht="18.75" customHeight="1" x14ac:dyDescent="0.25">
      <c r="A2733" s="74" t="s">
        <v>3352</v>
      </c>
      <c r="B2733" s="70" t="s">
        <v>3367</v>
      </c>
      <c r="C2733" s="79">
        <f t="shared" si="161"/>
        <v>315.28844999999995</v>
      </c>
      <c r="D2733" s="79">
        <f t="shared" si="162"/>
        <v>30.0901</v>
      </c>
      <c r="E2733" s="76">
        <v>30.0901</v>
      </c>
      <c r="F2733" s="33">
        <v>0</v>
      </c>
      <c r="G2733" s="90">
        <v>0</v>
      </c>
      <c r="H2733" s="33">
        <v>0</v>
      </c>
      <c r="I2733" s="81"/>
      <c r="J2733" s="200">
        <v>345.37854999999996</v>
      </c>
    </row>
    <row r="2734" spans="1:10" s="34" customFormat="1" ht="18.75" customHeight="1" x14ac:dyDescent="0.25">
      <c r="A2734" s="74" t="s">
        <v>3353</v>
      </c>
      <c r="B2734" s="70" t="s">
        <v>3367</v>
      </c>
      <c r="C2734" s="79">
        <f t="shared" si="161"/>
        <v>224.38979</v>
      </c>
      <c r="D2734" s="79">
        <f t="shared" si="162"/>
        <v>12.799100000000001</v>
      </c>
      <c r="E2734" s="76">
        <v>12.799100000000001</v>
      </c>
      <c r="F2734" s="33">
        <v>0</v>
      </c>
      <c r="G2734" s="90">
        <v>0</v>
      </c>
      <c r="H2734" s="33">
        <v>0</v>
      </c>
      <c r="I2734" s="81"/>
      <c r="J2734" s="200">
        <v>237.18889000000001</v>
      </c>
    </row>
    <row r="2735" spans="1:10" s="34" customFormat="1" ht="18.75" customHeight="1" x14ac:dyDescent="0.25">
      <c r="A2735" s="74" t="s">
        <v>3354</v>
      </c>
      <c r="B2735" s="70" t="s">
        <v>3367</v>
      </c>
      <c r="C2735" s="79">
        <f t="shared" si="161"/>
        <v>175.42585</v>
      </c>
      <c r="D2735" s="79">
        <f t="shared" si="162"/>
        <v>9.8936499999999992</v>
      </c>
      <c r="E2735" s="76">
        <v>9.8936499999999992</v>
      </c>
      <c r="F2735" s="33">
        <v>0</v>
      </c>
      <c r="G2735" s="90">
        <v>0</v>
      </c>
      <c r="H2735" s="33">
        <v>0</v>
      </c>
      <c r="I2735" s="81"/>
      <c r="J2735" s="200">
        <v>185.31950000000001</v>
      </c>
    </row>
    <row r="2736" spans="1:10" s="34" customFormat="1" ht="18.75" customHeight="1" x14ac:dyDescent="0.25">
      <c r="A2736" s="74" t="s">
        <v>3355</v>
      </c>
      <c r="B2736" s="70" t="s">
        <v>3367</v>
      </c>
      <c r="C2736" s="79">
        <f t="shared" si="161"/>
        <v>946.75285000000008</v>
      </c>
      <c r="D2736" s="79">
        <f t="shared" si="162"/>
        <v>83.978049999999996</v>
      </c>
      <c r="E2736" s="76">
        <v>83.978049999999996</v>
      </c>
      <c r="F2736" s="33">
        <v>0</v>
      </c>
      <c r="G2736" s="90">
        <v>0</v>
      </c>
      <c r="H2736" s="33">
        <v>0</v>
      </c>
      <c r="I2736" s="81"/>
      <c r="J2736" s="200">
        <v>1030.7309</v>
      </c>
    </row>
    <row r="2737" spans="1:10" s="34" customFormat="1" ht="18.75" customHeight="1" x14ac:dyDescent="0.25">
      <c r="A2737" s="74" t="s">
        <v>3356</v>
      </c>
      <c r="B2737" s="70" t="s">
        <v>3367</v>
      </c>
      <c r="C2737" s="79">
        <f t="shared" si="161"/>
        <v>775.88851</v>
      </c>
      <c r="D2737" s="79">
        <f t="shared" si="162"/>
        <v>146.53148999999999</v>
      </c>
      <c r="E2737" s="76">
        <v>146.53148999999999</v>
      </c>
      <c r="F2737" s="33">
        <v>0</v>
      </c>
      <c r="G2737" s="90">
        <v>0</v>
      </c>
      <c r="H2737" s="33">
        <v>0</v>
      </c>
      <c r="I2737" s="81"/>
      <c r="J2737" s="200">
        <v>922.42</v>
      </c>
    </row>
    <row r="2738" spans="1:10" s="34" customFormat="1" ht="18.75" customHeight="1" x14ac:dyDescent="0.25">
      <c r="A2738" s="74" t="s">
        <v>3357</v>
      </c>
      <c r="B2738" s="70" t="s">
        <v>3367</v>
      </c>
      <c r="C2738" s="79">
        <f t="shared" si="161"/>
        <v>527.80552999999998</v>
      </c>
      <c r="D2738" s="79">
        <f t="shared" si="162"/>
        <v>60.482970000000002</v>
      </c>
      <c r="E2738" s="76">
        <v>60.482970000000002</v>
      </c>
      <c r="F2738" s="33">
        <v>0</v>
      </c>
      <c r="G2738" s="90">
        <v>0</v>
      </c>
      <c r="H2738" s="33">
        <v>0</v>
      </c>
      <c r="I2738" s="81"/>
      <c r="J2738" s="200">
        <v>588.2885</v>
      </c>
    </row>
    <row r="2739" spans="1:10" s="34" customFormat="1" ht="18.75" customHeight="1" x14ac:dyDescent="0.25">
      <c r="A2739" s="74" t="s">
        <v>2755</v>
      </c>
      <c r="B2739" s="70" t="s">
        <v>3367</v>
      </c>
      <c r="C2739" s="79">
        <f t="shared" si="161"/>
        <v>401.23515000000003</v>
      </c>
      <c r="D2739" s="79">
        <f t="shared" si="162"/>
        <v>41.74485</v>
      </c>
      <c r="E2739" s="76">
        <v>41.74485</v>
      </c>
      <c r="F2739" s="33">
        <v>0</v>
      </c>
      <c r="G2739" s="90">
        <v>0</v>
      </c>
      <c r="H2739" s="33">
        <v>0</v>
      </c>
      <c r="I2739" s="81"/>
      <c r="J2739" s="200">
        <v>442.98</v>
      </c>
    </row>
    <row r="2740" spans="1:10" s="34" customFormat="1" ht="18.75" customHeight="1" x14ac:dyDescent="0.25">
      <c r="A2740" s="74" t="s">
        <v>3358</v>
      </c>
      <c r="B2740" s="70" t="s">
        <v>3367</v>
      </c>
      <c r="C2740" s="79">
        <f t="shared" si="161"/>
        <v>187.28310000000002</v>
      </c>
      <c r="D2740" s="79">
        <f t="shared" si="162"/>
        <v>0</v>
      </c>
      <c r="E2740" s="76">
        <v>0</v>
      </c>
      <c r="F2740" s="33">
        <v>0</v>
      </c>
      <c r="G2740" s="90">
        <v>0</v>
      </c>
      <c r="H2740" s="33">
        <v>0</v>
      </c>
      <c r="I2740" s="81"/>
      <c r="J2740" s="200">
        <v>187.28310000000002</v>
      </c>
    </row>
    <row r="2741" spans="1:10" s="34" customFormat="1" ht="18.75" customHeight="1" x14ac:dyDescent="0.25">
      <c r="A2741" s="74" t="s">
        <v>3359</v>
      </c>
      <c r="B2741" s="70" t="s">
        <v>3367</v>
      </c>
      <c r="C2741" s="79">
        <f t="shared" si="161"/>
        <v>68.917249999999996</v>
      </c>
      <c r="D2741" s="79">
        <f t="shared" si="162"/>
        <v>3.7251999999999996</v>
      </c>
      <c r="E2741" s="76">
        <v>3.7251999999999996</v>
      </c>
      <c r="F2741" s="33">
        <v>0</v>
      </c>
      <c r="G2741" s="90">
        <v>0</v>
      </c>
      <c r="H2741" s="33">
        <v>0</v>
      </c>
      <c r="I2741" s="81"/>
      <c r="J2741" s="200">
        <v>72.642449999999997</v>
      </c>
    </row>
    <row r="2742" spans="1:10" s="34" customFormat="1" ht="18.75" customHeight="1" x14ac:dyDescent="0.25">
      <c r="A2742" s="74" t="s">
        <v>3360</v>
      </c>
      <c r="B2742" s="70" t="s">
        <v>3367</v>
      </c>
      <c r="C2742" s="79">
        <f t="shared" si="161"/>
        <v>149.00609999999998</v>
      </c>
      <c r="D2742" s="79">
        <f t="shared" si="162"/>
        <v>7.8476999999999997</v>
      </c>
      <c r="E2742" s="76">
        <v>7.8476999999999997</v>
      </c>
      <c r="F2742" s="33">
        <v>0</v>
      </c>
      <c r="G2742" s="90">
        <v>0</v>
      </c>
      <c r="H2742" s="33">
        <v>0</v>
      </c>
      <c r="I2742" s="81"/>
      <c r="J2742" s="200">
        <v>156.85379999999998</v>
      </c>
    </row>
    <row r="2743" spans="1:10" s="34" customFormat="1" ht="18.75" customHeight="1" x14ac:dyDescent="0.25">
      <c r="A2743" s="74" t="s">
        <v>3361</v>
      </c>
      <c r="B2743" s="70" t="s">
        <v>3367</v>
      </c>
      <c r="C2743" s="79">
        <f t="shared" si="161"/>
        <v>1246.0822600000001</v>
      </c>
      <c r="D2743" s="79">
        <f t="shared" si="162"/>
        <v>79.90361</v>
      </c>
      <c r="E2743" s="76">
        <v>79.90361</v>
      </c>
      <c r="F2743" s="33">
        <v>0</v>
      </c>
      <c r="G2743" s="90">
        <v>0</v>
      </c>
      <c r="H2743" s="33">
        <v>0</v>
      </c>
      <c r="I2743" s="81"/>
      <c r="J2743" s="200">
        <v>1325.9858700000002</v>
      </c>
    </row>
    <row r="2744" spans="1:10" s="34" customFormat="1" ht="18.75" customHeight="1" x14ac:dyDescent="0.25">
      <c r="A2744" s="74" t="s">
        <v>3362</v>
      </c>
      <c r="B2744" s="70" t="s">
        <v>3367</v>
      </c>
      <c r="C2744" s="79">
        <f t="shared" si="161"/>
        <v>242.92314999999999</v>
      </c>
      <c r="D2744" s="79">
        <f t="shared" si="162"/>
        <v>39.346849999999996</v>
      </c>
      <c r="E2744" s="76">
        <v>39.346849999999996</v>
      </c>
      <c r="F2744" s="33">
        <v>0</v>
      </c>
      <c r="G2744" s="90">
        <v>0</v>
      </c>
      <c r="H2744" s="33">
        <v>0</v>
      </c>
      <c r="I2744" s="81"/>
      <c r="J2744" s="200">
        <v>282.27</v>
      </c>
    </row>
    <row r="2745" spans="1:10" s="34" customFormat="1" ht="18.75" customHeight="1" x14ac:dyDescent="0.25">
      <c r="A2745" s="74" t="s">
        <v>3363</v>
      </c>
      <c r="B2745" s="70" t="s">
        <v>3367</v>
      </c>
      <c r="C2745" s="79">
        <f t="shared" si="161"/>
        <v>797.85009000000002</v>
      </c>
      <c r="D2745" s="79">
        <f t="shared" si="162"/>
        <v>54.331050000000005</v>
      </c>
      <c r="E2745" s="76">
        <v>54.331050000000005</v>
      </c>
      <c r="F2745" s="33">
        <v>0</v>
      </c>
      <c r="G2745" s="90">
        <v>0</v>
      </c>
      <c r="H2745" s="33">
        <v>0</v>
      </c>
      <c r="I2745" s="81"/>
      <c r="J2745" s="200">
        <v>852.18114000000003</v>
      </c>
    </row>
    <row r="2746" spans="1:10" s="34" customFormat="1" ht="18.75" customHeight="1" x14ac:dyDescent="0.25">
      <c r="A2746" s="74" t="s">
        <v>3364</v>
      </c>
      <c r="B2746" s="70" t="s">
        <v>3367</v>
      </c>
      <c r="C2746" s="79">
        <f t="shared" si="161"/>
        <v>1173.3225500000001</v>
      </c>
      <c r="D2746" s="79">
        <f t="shared" si="162"/>
        <v>143.03557000000001</v>
      </c>
      <c r="E2746" s="76">
        <v>143.03557000000001</v>
      </c>
      <c r="F2746" s="33">
        <v>0</v>
      </c>
      <c r="G2746" s="90">
        <v>0</v>
      </c>
      <c r="H2746" s="33">
        <v>0</v>
      </c>
      <c r="I2746" s="81"/>
      <c r="J2746" s="200">
        <v>1316.3581200000001</v>
      </c>
    </row>
    <row r="2747" spans="1:10" s="34" customFormat="1" ht="18.75" customHeight="1" x14ac:dyDescent="0.25">
      <c r="A2747" s="74" t="s">
        <v>3996</v>
      </c>
      <c r="B2747" s="70" t="s">
        <v>3367</v>
      </c>
      <c r="C2747" s="79">
        <f t="shared" si="161"/>
        <v>1408.33</v>
      </c>
      <c r="D2747" s="79">
        <f t="shared" si="162"/>
        <v>257.88976000000002</v>
      </c>
      <c r="E2747" s="76">
        <v>257.88976000000002</v>
      </c>
      <c r="F2747" s="33">
        <v>0</v>
      </c>
      <c r="G2747" s="90">
        <v>0</v>
      </c>
      <c r="H2747" s="33">
        <v>0</v>
      </c>
      <c r="I2747" s="81"/>
      <c r="J2747" s="200">
        <v>1666.21976</v>
      </c>
    </row>
    <row r="2748" spans="1:10" s="34" customFormat="1" ht="18.75" customHeight="1" x14ac:dyDescent="0.25">
      <c r="A2748" s="74" t="s">
        <v>3997</v>
      </c>
      <c r="B2748" s="70" t="s">
        <v>3367</v>
      </c>
      <c r="C2748" s="79">
        <f t="shared" si="161"/>
        <v>1097.00352</v>
      </c>
      <c r="D2748" s="79">
        <f t="shared" si="162"/>
        <v>42.5533</v>
      </c>
      <c r="E2748" s="76">
        <v>42.5533</v>
      </c>
      <c r="F2748" s="33">
        <v>0</v>
      </c>
      <c r="G2748" s="90">
        <v>0</v>
      </c>
      <c r="H2748" s="33">
        <v>0</v>
      </c>
      <c r="I2748" s="81"/>
      <c r="J2748" s="200">
        <v>1139.55682</v>
      </c>
    </row>
    <row r="2749" spans="1:10" s="34" customFormat="1" ht="18.75" customHeight="1" x14ac:dyDescent="0.25">
      <c r="A2749" s="74" t="s">
        <v>3365</v>
      </c>
      <c r="B2749" s="70" t="s">
        <v>3367</v>
      </c>
      <c r="C2749" s="79">
        <f t="shared" si="161"/>
        <v>729.51120000000003</v>
      </c>
      <c r="D2749" s="79">
        <f t="shared" si="162"/>
        <v>53.48068</v>
      </c>
      <c r="E2749" s="76">
        <v>53.48068</v>
      </c>
      <c r="F2749" s="33">
        <v>0</v>
      </c>
      <c r="G2749" s="90">
        <v>0</v>
      </c>
      <c r="H2749" s="33">
        <v>0</v>
      </c>
      <c r="I2749" s="81"/>
      <c r="J2749" s="200">
        <v>782.99188000000004</v>
      </c>
    </row>
    <row r="2750" spans="1:10" s="34" customFormat="1" ht="18.75" customHeight="1" x14ac:dyDescent="0.25">
      <c r="A2750" s="74" t="s">
        <v>3366</v>
      </c>
      <c r="B2750" s="70" t="s">
        <v>3367</v>
      </c>
      <c r="C2750" s="79">
        <f t="shared" si="161"/>
        <v>652.17584999999997</v>
      </c>
      <c r="D2750" s="79">
        <f t="shared" si="162"/>
        <v>35.699839999999995</v>
      </c>
      <c r="E2750" s="76">
        <v>35.699839999999995</v>
      </c>
      <c r="F2750" s="33">
        <v>0</v>
      </c>
      <c r="G2750" s="90">
        <v>0</v>
      </c>
      <c r="H2750" s="33">
        <v>0</v>
      </c>
      <c r="I2750" s="81"/>
      <c r="J2750" s="200">
        <v>687.87568999999996</v>
      </c>
    </row>
    <row r="2751" spans="1:10" s="34" customFormat="1" ht="18.75" customHeight="1" x14ac:dyDescent="0.25">
      <c r="A2751" s="74" t="s">
        <v>2331</v>
      </c>
      <c r="B2751" s="70" t="s">
        <v>65</v>
      </c>
      <c r="C2751" s="79">
        <f t="shared" si="161"/>
        <v>784.00243</v>
      </c>
      <c r="D2751" s="79">
        <f t="shared" si="162"/>
        <v>60.23668</v>
      </c>
      <c r="E2751" s="76">
        <v>60.23668</v>
      </c>
      <c r="F2751" s="33">
        <v>0</v>
      </c>
      <c r="G2751" s="90">
        <v>0</v>
      </c>
      <c r="H2751" s="33">
        <v>0</v>
      </c>
      <c r="I2751" s="81"/>
      <c r="J2751" s="200">
        <v>844.23910999999998</v>
      </c>
    </row>
    <row r="2752" spans="1:10" s="34" customFormat="1" ht="18.75" customHeight="1" x14ac:dyDescent="0.25">
      <c r="A2752" s="74" t="s">
        <v>2332</v>
      </c>
      <c r="B2752" s="70" t="s">
        <v>65</v>
      </c>
      <c r="C2752" s="79">
        <f t="shared" si="161"/>
        <v>711.07706000000007</v>
      </c>
      <c r="D2752" s="79">
        <f t="shared" si="162"/>
        <v>115.00446000000001</v>
      </c>
      <c r="E2752" s="76">
        <v>115.00446000000001</v>
      </c>
      <c r="F2752" s="33">
        <v>0</v>
      </c>
      <c r="G2752" s="90">
        <v>0</v>
      </c>
      <c r="H2752" s="33">
        <v>0</v>
      </c>
      <c r="I2752" s="81"/>
      <c r="J2752" s="200">
        <v>826.08152000000007</v>
      </c>
    </row>
    <row r="2753" spans="1:10" s="34" customFormat="1" ht="18.75" customHeight="1" x14ac:dyDescent="0.25">
      <c r="A2753" s="74" t="s">
        <v>2333</v>
      </c>
      <c r="B2753" s="70" t="s">
        <v>65</v>
      </c>
      <c r="C2753" s="79">
        <f t="shared" si="161"/>
        <v>407.51324999999997</v>
      </c>
      <c r="D2753" s="79">
        <f t="shared" si="162"/>
        <v>48.362349999999999</v>
      </c>
      <c r="E2753" s="76">
        <v>48.362349999999999</v>
      </c>
      <c r="F2753" s="33">
        <v>0</v>
      </c>
      <c r="G2753" s="90">
        <v>0</v>
      </c>
      <c r="H2753" s="33">
        <v>0</v>
      </c>
      <c r="I2753" s="81"/>
      <c r="J2753" s="200">
        <v>455.87559999999996</v>
      </c>
    </row>
    <row r="2754" spans="1:10" s="34" customFormat="1" ht="18.75" customHeight="1" x14ac:dyDescent="0.25">
      <c r="A2754" s="74" t="s">
        <v>2334</v>
      </c>
      <c r="B2754" s="70" t="s">
        <v>65</v>
      </c>
      <c r="C2754" s="79">
        <f t="shared" si="161"/>
        <v>502.15053999999986</v>
      </c>
      <c r="D2754" s="79">
        <f t="shared" si="162"/>
        <v>50.379400000000004</v>
      </c>
      <c r="E2754" s="76">
        <v>50.379400000000004</v>
      </c>
      <c r="F2754" s="33">
        <v>0</v>
      </c>
      <c r="G2754" s="90">
        <v>0</v>
      </c>
      <c r="H2754" s="33">
        <v>0</v>
      </c>
      <c r="I2754" s="81"/>
      <c r="J2754" s="200">
        <v>552.5299399999999</v>
      </c>
    </row>
    <row r="2755" spans="1:10" s="34" customFormat="1" ht="18.75" customHeight="1" x14ac:dyDescent="0.25">
      <c r="A2755" s="74" t="s">
        <v>2335</v>
      </c>
      <c r="B2755" s="70" t="s">
        <v>65</v>
      </c>
      <c r="C2755" s="79">
        <f t="shared" si="161"/>
        <v>661.73431999999991</v>
      </c>
      <c r="D2755" s="79">
        <f t="shared" si="162"/>
        <v>78.299300000000002</v>
      </c>
      <c r="E2755" s="76">
        <v>78.299300000000002</v>
      </c>
      <c r="F2755" s="33">
        <v>0</v>
      </c>
      <c r="G2755" s="90">
        <v>0</v>
      </c>
      <c r="H2755" s="33">
        <v>0</v>
      </c>
      <c r="I2755" s="81">
        <v>450</v>
      </c>
      <c r="J2755" s="200">
        <v>290.03361999999998</v>
      </c>
    </row>
    <row r="2756" spans="1:10" s="34" customFormat="1" ht="18.75" customHeight="1" x14ac:dyDescent="0.25">
      <c r="A2756" s="74" t="s">
        <v>3998</v>
      </c>
      <c r="B2756" s="70" t="s">
        <v>65</v>
      </c>
      <c r="C2756" s="79">
        <f t="shared" si="161"/>
        <v>1009.5658700000001</v>
      </c>
      <c r="D2756" s="79">
        <f t="shared" si="162"/>
        <v>51.28125</v>
      </c>
      <c r="E2756" s="76">
        <v>51.28125</v>
      </c>
      <c r="F2756" s="33">
        <v>0</v>
      </c>
      <c r="G2756" s="90">
        <v>0</v>
      </c>
      <c r="H2756" s="33">
        <v>0</v>
      </c>
      <c r="I2756" s="81">
        <v>1013.71</v>
      </c>
      <c r="J2756" s="200">
        <v>47.137120000000003</v>
      </c>
    </row>
    <row r="2757" spans="1:10" s="34" customFormat="1" ht="18.75" customHeight="1" x14ac:dyDescent="0.25">
      <c r="A2757" s="74" t="s">
        <v>2336</v>
      </c>
      <c r="B2757" s="70" t="s">
        <v>65</v>
      </c>
      <c r="C2757" s="79">
        <f t="shared" si="161"/>
        <v>1552.70245</v>
      </c>
      <c r="D2757" s="79">
        <f t="shared" si="162"/>
        <v>170.90754999999999</v>
      </c>
      <c r="E2757" s="76">
        <v>170.90754999999999</v>
      </c>
      <c r="F2757" s="33">
        <v>0</v>
      </c>
      <c r="G2757" s="90">
        <v>0</v>
      </c>
      <c r="H2757" s="33">
        <v>0</v>
      </c>
      <c r="I2757" s="81"/>
      <c r="J2757" s="200">
        <v>1723.61</v>
      </c>
    </row>
    <row r="2758" spans="1:10" s="34" customFormat="1" ht="18.75" customHeight="1" x14ac:dyDescent="0.25">
      <c r="A2758" s="74" t="s">
        <v>3999</v>
      </c>
      <c r="B2758" s="70" t="s">
        <v>65</v>
      </c>
      <c r="C2758" s="79">
        <f t="shared" si="161"/>
        <v>642.00720000000001</v>
      </c>
      <c r="D2758" s="79">
        <f t="shared" si="162"/>
        <v>92.872749999999996</v>
      </c>
      <c r="E2758" s="76">
        <v>92.872749999999996</v>
      </c>
      <c r="F2758" s="33">
        <v>0</v>
      </c>
      <c r="G2758" s="90">
        <v>0</v>
      </c>
      <c r="H2758" s="33">
        <v>0</v>
      </c>
      <c r="I2758" s="81"/>
      <c r="J2758" s="200">
        <v>734.87995000000001</v>
      </c>
    </row>
    <row r="2759" spans="1:10" s="34" customFormat="1" ht="18.75" customHeight="1" x14ac:dyDescent="0.25">
      <c r="A2759" s="74" t="s">
        <v>2337</v>
      </c>
      <c r="B2759" s="70" t="s">
        <v>65</v>
      </c>
      <c r="C2759" s="79">
        <f t="shared" si="161"/>
        <v>1358.2956799999997</v>
      </c>
      <c r="D2759" s="79">
        <f t="shared" ref="D2759:D2762" si="163">E2759</f>
        <v>70.043199999999999</v>
      </c>
      <c r="E2759" s="76">
        <v>70.043199999999999</v>
      </c>
      <c r="F2759" s="33"/>
      <c r="G2759" s="90">
        <v>0</v>
      </c>
      <c r="H2759" s="33"/>
      <c r="I2759" s="81"/>
      <c r="J2759" s="200">
        <v>1428.3388799999998</v>
      </c>
    </row>
    <row r="2760" spans="1:10" s="34" customFormat="1" ht="18.75" customHeight="1" x14ac:dyDescent="0.25">
      <c r="A2760" s="74" t="s">
        <v>4000</v>
      </c>
      <c r="B2760" s="70" t="s">
        <v>65</v>
      </c>
      <c r="C2760" s="79">
        <f t="shared" si="161"/>
        <v>1367.0084900000002</v>
      </c>
      <c r="D2760" s="79">
        <f t="shared" si="163"/>
        <v>88.635009999999994</v>
      </c>
      <c r="E2760" s="76">
        <v>88.635009999999994</v>
      </c>
      <c r="F2760" s="33">
        <v>0</v>
      </c>
      <c r="G2760" s="90">
        <v>0</v>
      </c>
      <c r="H2760" s="33">
        <v>0</v>
      </c>
      <c r="I2760" s="81">
        <v>1248.93</v>
      </c>
      <c r="J2760" s="200">
        <v>206.71350000000001</v>
      </c>
    </row>
    <row r="2761" spans="1:10" s="34" customFormat="1" ht="18.75" customHeight="1" x14ac:dyDescent="0.25">
      <c r="A2761" s="74" t="s">
        <v>4001</v>
      </c>
      <c r="B2761" s="70" t="s">
        <v>65</v>
      </c>
      <c r="C2761" s="79">
        <f t="shared" si="161"/>
        <v>1471.9571299999998</v>
      </c>
      <c r="D2761" s="79">
        <f t="shared" si="163"/>
        <v>67.86985</v>
      </c>
      <c r="E2761" s="76">
        <v>67.86985</v>
      </c>
      <c r="F2761" s="33">
        <v>0</v>
      </c>
      <c r="G2761" s="90">
        <v>0</v>
      </c>
      <c r="H2761" s="33">
        <v>0</v>
      </c>
      <c r="I2761" s="81">
        <v>1508.86</v>
      </c>
      <c r="J2761" s="200">
        <v>30.96698</v>
      </c>
    </row>
    <row r="2762" spans="1:10" s="34" customFormat="1" ht="18.75" customHeight="1" x14ac:dyDescent="0.25">
      <c r="A2762" s="74" t="s">
        <v>4002</v>
      </c>
      <c r="B2762" s="70" t="s">
        <v>65</v>
      </c>
      <c r="C2762" s="79">
        <f t="shared" si="161"/>
        <v>680.79133000000002</v>
      </c>
      <c r="D2762" s="79">
        <f t="shared" si="163"/>
        <v>34.109199999999994</v>
      </c>
      <c r="E2762" s="76">
        <v>34.109199999999994</v>
      </c>
      <c r="F2762" s="33">
        <v>0</v>
      </c>
      <c r="G2762" s="90">
        <v>0</v>
      </c>
      <c r="H2762" s="33">
        <v>0</v>
      </c>
      <c r="I2762" s="81">
        <v>572.28</v>
      </c>
      <c r="J2762" s="200">
        <v>142.62053</v>
      </c>
    </row>
    <row r="2763" spans="1:10" s="34" customFormat="1" ht="18.75" customHeight="1" x14ac:dyDescent="0.25">
      <c r="A2763" s="74" t="s">
        <v>4003</v>
      </c>
      <c r="B2763" s="70" t="s">
        <v>65</v>
      </c>
      <c r="C2763" s="79">
        <f t="shared" si="161"/>
        <v>1870.9386200000001</v>
      </c>
      <c r="D2763" s="80">
        <v>0</v>
      </c>
      <c r="E2763" s="76">
        <v>61.163350000000001</v>
      </c>
      <c r="F2763" s="33">
        <v>0</v>
      </c>
      <c r="G2763" s="90">
        <v>0</v>
      </c>
      <c r="H2763" s="33">
        <v>0</v>
      </c>
      <c r="I2763" s="81">
        <v>583.63</v>
      </c>
      <c r="J2763" s="200">
        <v>1348.4719700000001</v>
      </c>
    </row>
    <row r="2764" spans="1:10" s="34" customFormat="1" ht="18.75" customHeight="1" x14ac:dyDescent="0.25">
      <c r="A2764" s="74" t="s">
        <v>2338</v>
      </c>
      <c r="B2764" s="70" t="s">
        <v>65</v>
      </c>
      <c r="C2764" s="79">
        <f t="shared" si="161"/>
        <v>219.39785000000001</v>
      </c>
      <c r="D2764" s="79">
        <f t="shared" ref="D2764:D2773" si="164">E2764</f>
        <v>10.183399999999999</v>
      </c>
      <c r="E2764" s="76">
        <v>10.183399999999999</v>
      </c>
      <c r="F2764" s="33">
        <v>0</v>
      </c>
      <c r="G2764" s="90">
        <v>0</v>
      </c>
      <c r="H2764" s="33">
        <v>0</v>
      </c>
      <c r="I2764" s="81"/>
      <c r="J2764" s="200">
        <v>229.58125000000001</v>
      </c>
    </row>
    <row r="2765" spans="1:10" s="34" customFormat="1" ht="18.75" customHeight="1" x14ac:dyDescent="0.25">
      <c r="A2765" s="74" t="s">
        <v>4004</v>
      </c>
      <c r="B2765" s="70" t="s">
        <v>65</v>
      </c>
      <c r="C2765" s="79">
        <f t="shared" si="161"/>
        <v>638.38858000000005</v>
      </c>
      <c r="D2765" s="79">
        <f t="shared" si="164"/>
        <v>33.96255</v>
      </c>
      <c r="E2765" s="76">
        <v>33.96255</v>
      </c>
      <c r="F2765" s="22">
        <v>0</v>
      </c>
      <c r="G2765" s="90">
        <v>0</v>
      </c>
      <c r="H2765" s="22">
        <v>0</v>
      </c>
      <c r="I2765" s="81">
        <v>586.22</v>
      </c>
      <c r="J2765" s="200">
        <v>86.131129999999999</v>
      </c>
    </row>
    <row r="2766" spans="1:10" s="34" customFormat="1" ht="18.75" customHeight="1" x14ac:dyDescent="0.25">
      <c r="A2766" s="74" t="s">
        <v>4005</v>
      </c>
      <c r="B2766" s="70" t="s">
        <v>65</v>
      </c>
      <c r="C2766" s="79">
        <f t="shared" si="161"/>
        <v>1524.5728399999998</v>
      </c>
      <c r="D2766" s="79">
        <f t="shared" si="164"/>
        <v>66.417550000000006</v>
      </c>
      <c r="E2766" s="76">
        <v>66.417550000000006</v>
      </c>
      <c r="F2766" s="33">
        <v>0</v>
      </c>
      <c r="G2766" s="90">
        <v>0</v>
      </c>
      <c r="H2766" s="33">
        <v>0</v>
      </c>
      <c r="I2766" s="81">
        <v>1009.74</v>
      </c>
      <c r="J2766" s="200">
        <v>581.25039000000004</v>
      </c>
    </row>
    <row r="2767" spans="1:10" s="34" customFormat="1" ht="18.75" customHeight="1" x14ac:dyDescent="0.25">
      <c r="A2767" s="74" t="s">
        <v>4006</v>
      </c>
      <c r="B2767" s="70" t="s">
        <v>65</v>
      </c>
      <c r="C2767" s="79">
        <f t="shared" si="161"/>
        <v>580.24881000000005</v>
      </c>
      <c r="D2767" s="79">
        <f t="shared" si="164"/>
        <v>63.735699999999994</v>
      </c>
      <c r="E2767" s="76">
        <v>63.735699999999994</v>
      </c>
      <c r="F2767" s="33">
        <v>0</v>
      </c>
      <c r="G2767" s="90">
        <v>0</v>
      </c>
      <c r="H2767" s="33">
        <v>0</v>
      </c>
      <c r="I2767" s="81"/>
      <c r="J2767" s="200">
        <v>643.98451</v>
      </c>
    </row>
    <row r="2768" spans="1:10" s="34" customFormat="1" ht="18.75" customHeight="1" x14ac:dyDescent="0.25">
      <c r="A2768" s="74" t="s">
        <v>4007</v>
      </c>
      <c r="B2768" s="70" t="s">
        <v>65</v>
      </c>
      <c r="C2768" s="79">
        <f t="shared" si="161"/>
        <v>617.30471999999997</v>
      </c>
      <c r="D2768" s="79">
        <f t="shared" si="164"/>
        <v>35.699599999999997</v>
      </c>
      <c r="E2768" s="76">
        <v>35.699599999999997</v>
      </c>
      <c r="F2768" s="33">
        <v>0</v>
      </c>
      <c r="G2768" s="90">
        <v>0</v>
      </c>
      <c r="H2768" s="33">
        <v>0</v>
      </c>
      <c r="I2768" s="81">
        <v>623.75</v>
      </c>
      <c r="J2768" s="200">
        <v>29.25432</v>
      </c>
    </row>
    <row r="2769" spans="1:10" s="34" customFormat="1" ht="18.75" customHeight="1" x14ac:dyDescent="0.25">
      <c r="A2769" s="74" t="s">
        <v>2339</v>
      </c>
      <c r="B2769" s="70" t="s">
        <v>65</v>
      </c>
      <c r="C2769" s="79">
        <f t="shared" si="161"/>
        <v>368.18894999999998</v>
      </c>
      <c r="D2769" s="79">
        <f t="shared" si="164"/>
        <v>54.881050000000002</v>
      </c>
      <c r="E2769" s="76">
        <v>54.881050000000002</v>
      </c>
      <c r="F2769" s="33">
        <v>0</v>
      </c>
      <c r="G2769" s="90">
        <v>0</v>
      </c>
      <c r="H2769" s="33">
        <v>0</v>
      </c>
      <c r="I2769" s="81"/>
      <c r="J2769" s="200">
        <v>423.07</v>
      </c>
    </row>
    <row r="2770" spans="1:10" s="34" customFormat="1" ht="18.75" customHeight="1" x14ac:dyDescent="0.25">
      <c r="A2770" s="74" t="s">
        <v>2340</v>
      </c>
      <c r="B2770" s="70" t="s">
        <v>65</v>
      </c>
      <c r="C2770" s="79">
        <f t="shared" si="161"/>
        <v>478.80670000000009</v>
      </c>
      <c r="D2770" s="79">
        <f t="shared" si="164"/>
        <v>61.753070000000001</v>
      </c>
      <c r="E2770" s="76">
        <v>61.753070000000001</v>
      </c>
      <c r="F2770" s="33">
        <v>0</v>
      </c>
      <c r="G2770" s="90">
        <v>0</v>
      </c>
      <c r="H2770" s="33">
        <v>0</v>
      </c>
      <c r="I2770" s="81"/>
      <c r="J2770" s="200">
        <v>540.55977000000007</v>
      </c>
    </row>
    <row r="2771" spans="1:10" s="34" customFormat="1" ht="18.75" customHeight="1" x14ac:dyDescent="0.25">
      <c r="A2771" s="74" t="s">
        <v>2341</v>
      </c>
      <c r="B2771" s="70" t="s">
        <v>65</v>
      </c>
      <c r="C2771" s="79">
        <f t="shared" si="161"/>
        <v>786.06065999999998</v>
      </c>
      <c r="D2771" s="79">
        <f t="shared" si="164"/>
        <v>34.534839999999996</v>
      </c>
      <c r="E2771" s="76">
        <v>34.534839999999996</v>
      </c>
      <c r="F2771" s="33">
        <v>0</v>
      </c>
      <c r="G2771" s="90">
        <v>0</v>
      </c>
      <c r="H2771" s="33">
        <v>0</v>
      </c>
      <c r="I2771" s="81"/>
      <c r="J2771" s="200">
        <v>820.59550000000002</v>
      </c>
    </row>
    <row r="2772" spans="1:10" s="34" customFormat="1" ht="18.75" customHeight="1" x14ac:dyDescent="0.25">
      <c r="A2772" s="74" t="s">
        <v>4008</v>
      </c>
      <c r="B2772" s="70" t="s">
        <v>65</v>
      </c>
      <c r="C2772" s="79">
        <f t="shared" si="161"/>
        <v>546.72109</v>
      </c>
      <c r="D2772" s="79">
        <f t="shared" si="164"/>
        <v>28.055299999999999</v>
      </c>
      <c r="E2772" s="76">
        <v>28.055299999999999</v>
      </c>
      <c r="F2772" s="33">
        <v>0</v>
      </c>
      <c r="G2772" s="90">
        <v>0</v>
      </c>
      <c r="H2772" s="33">
        <v>0</v>
      </c>
      <c r="I2772" s="81"/>
      <c r="J2772" s="200">
        <v>574.77638999999999</v>
      </c>
    </row>
    <row r="2773" spans="1:10" s="34" customFormat="1" ht="18.75" customHeight="1" x14ac:dyDescent="0.25">
      <c r="A2773" s="74" t="s">
        <v>2342</v>
      </c>
      <c r="B2773" s="70" t="s">
        <v>65</v>
      </c>
      <c r="C2773" s="79">
        <f t="shared" si="161"/>
        <v>571.29264999999998</v>
      </c>
      <c r="D2773" s="79">
        <f t="shared" si="164"/>
        <v>41.455069999999999</v>
      </c>
      <c r="E2773" s="76">
        <v>41.455069999999999</v>
      </c>
      <c r="F2773" s="33">
        <v>0</v>
      </c>
      <c r="G2773" s="90">
        <v>0</v>
      </c>
      <c r="H2773" s="33">
        <v>0</v>
      </c>
      <c r="I2773" s="81"/>
      <c r="J2773" s="200">
        <v>612.74771999999996</v>
      </c>
    </row>
    <row r="2774" spans="1:10" s="34" customFormat="1" ht="18.75" customHeight="1" x14ac:dyDescent="0.25">
      <c r="A2774" s="74" t="s">
        <v>2343</v>
      </c>
      <c r="B2774" s="70" t="s">
        <v>65</v>
      </c>
      <c r="C2774" s="79">
        <f t="shared" si="161"/>
        <v>32.716899999999995</v>
      </c>
      <c r="D2774" s="80">
        <v>0</v>
      </c>
      <c r="E2774" s="76">
        <v>3.35175</v>
      </c>
      <c r="F2774" s="33">
        <v>0</v>
      </c>
      <c r="G2774" s="90">
        <v>0</v>
      </c>
      <c r="H2774" s="33">
        <v>0</v>
      </c>
      <c r="I2774" s="81"/>
      <c r="J2774" s="200">
        <v>36.068649999999998</v>
      </c>
    </row>
    <row r="2775" spans="1:10" s="34" customFormat="1" ht="18.75" customHeight="1" x14ac:dyDescent="0.25">
      <c r="A2775" s="74" t="s">
        <v>2738</v>
      </c>
      <c r="B2775" s="70" t="s">
        <v>65</v>
      </c>
      <c r="C2775" s="79">
        <f t="shared" si="161"/>
        <v>418.15044999999998</v>
      </c>
      <c r="D2775" s="79">
        <f t="shared" ref="D2775:D2788" si="165">E2775</f>
        <v>24.757900000000003</v>
      </c>
      <c r="E2775" s="76">
        <v>24.757900000000003</v>
      </c>
      <c r="F2775" s="33">
        <v>0</v>
      </c>
      <c r="G2775" s="90">
        <v>0</v>
      </c>
      <c r="H2775" s="33">
        <v>0</v>
      </c>
      <c r="I2775" s="81"/>
      <c r="J2775" s="200">
        <v>442.90834999999998</v>
      </c>
    </row>
    <row r="2776" spans="1:10" s="34" customFormat="1" ht="18.75" customHeight="1" x14ac:dyDescent="0.25">
      <c r="A2776" s="74" t="s">
        <v>2344</v>
      </c>
      <c r="B2776" s="70" t="s">
        <v>65</v>
      </c>
      <c r="C2776" s="79">
        <f t="shared" si="161"/>
        <v>83.174430000000001</v>
      </c>
      <c r="D2776" s="79">
        <f t="shared" si="165"/>
        <v>5.4775499999999999</v>
      </c>
      <c r="E2776" s="76">
        <v>5.4775499999999999</v>
      </c>
      <c r="F2776" s="33">
        <v>0</v>
      </c>
      <c r="G2776" s="90">
        <v>0</v>
      </c>
      <c r="H2776" s="33">
        <v>0</v>
      </c>
      <c r="I2776" s="81"/>
      <c r="J2776" s="200">
        <v>88.651979999999995</v>
      </c>
    </row>
    <row r="2777" spans="1:10" s="34" customFormat="1" ht="18.75" customHeight="1" x14ac:dyDescent="0.25">
      <c r="A2777" s="74" t="s">
        <v>2345</v>
      </c>
      <c r="B2777" s="70" t="s">
        <v>65</v>
      </c>
      <c r="C2777" s="79">
        <f t="shared" si="161"/>
        <v>152.56565000000001</v>
      </c>
      <c r="D2777" s="79">
        <f t="shared" si="165"/>
        <v>6.7996499999999997</v>
      </c>
      <c r="E2777" s="76">
        <v>6.7996499999999997</v>
      </c>
      <c r="F2777" s="33">
        <v>0</v>
      </c>
      <c r="G2777" s="90">
        <v>0</v>
      </c>
      <c r="H2777" s="33">
        <v>0</v>
      </c>
      <c r="I2777" s="81"/>
      <c r="J2777" s="200">
        <v>159.36529999999999</v>
      </c>
    </row>
    <row r="2778" spans="1:10" s="34" customFormat="1" ht="18.75" customHeight="1" x14ac:dyDescent="0.25">
      <c r="A2778" s="74" t="s">
        <v>2346</v>
      </c>
      <c r="B2778" s="70" t="s">
        <v>65</v>
      </c>
      <c r="C2778" s="79">
        <f t="shared" ref="C2778:C2837" si="166">J2778+I2778-E2778</f>
        <v>692.00326000000007</v>
      </c>
      <c r="D2778" s="79">
        <f t="shared" si="165"/>
        <v>29.906849999999999</v>
      </c>
      <c r="E2778" s="76">
        <v>29.906849999999999</v>
      </c>
      <c r="F2778" s="33">
        <v>0</v>
      </c>
      <c r="G2778" s="90">
        <v>0</v>
      </c>
      <c r="H2778" s="33">
        <v>0</v>
      </c>
      <c r="I2778" s="81"/>
      <c r="J2778" s="200">
        <v>721.91011000000003</v>
      </c>
    </row>
    <row r="2779" spans="1:10" s="34" customFormat="1" ht="18.75" customHeight="1" x14ac:dyDescent="0.25">
      <c r="A2779" s="74" t="s">
        <v>2347</v>
      </c>
      <c r="B2779" s="70" t="s">
        <v>65</v>
      </c>
      <c r="C2779" s="79">
        <f t="shared" si="166"/>
        <v>175.51746</v>
      </c>
      <c r="D2779" s="79">
        <f t="shared" si="165"/>
        <v>11.800139999999999</v>
      </c>
      <c r="E2779" s="76">
        <v>11.800139999999999</v>
      </c>
      <c r="F2779" s="33">
        <v>0</v>
      </c>
      <c r="G2779" s="90">
        <v>0</v>
      </c>
      <c r="H2779" s="33">
        <v>0</v>
      </c>
      <c r="I2779" s="81"/>
      <c r="J2779" s="200">
        <v>187.3176</v>
      </c>
    </row>
    <row r="2780" spans="1:10" s="34" customFormat="1" ht="18.75" customHeight="1" x14ac:dyDescent="0.25">
      <c r="A2780" s="74" t="s">
        <v>2348</v>
      </c>
      <c r="B2780" s="70" t="s">
        <v>65</v>
      </c>
      <c r="C2780" s="79">
        <f t="shared" si="166"/>
        <v>52.629049999999999</v>
      </c>
      <c r="D2780" s="79">
        <f t="shared" si="165"/>
        <v>9.1820000000000004</v>
      </c>
      <c r="E2780" s="76">
        <v>9.1820000000000004</v>
      </c>
      <c r="F2780" s="33">
        <v>0</v>
      </c>
      <c r="G2780" s="90">
        <v>0</v>
      </c>
      <c r="H2780" s="33">
        <v>0</v>
      </c>
      <c r="I2780" s="81"/>
      <c r="J2780" s="200">
        <v>61.811050000000002</v>
      </c>
    </row>
    <row r="2781" spans="1:10" s="34" customFormat="1" ht="18.75" customHeight="1" x14ac:dyDescent="0.25">
      <c r="A2781" s="74" t="s">
        <v>2349</v>
      </c>
      <c r="B2781" s="70" t="s">
        <v>65</v>
      </c>
      <c r="C2781" s="79">
        <f t="shared" si="166"/>
        <v>72.712549999999993</v>
      </c>
      <c r="D2781" s="79">
        <f t="shared" si="165"/>
        <v>10.9535</v>
      </c>
      <c r="E2781" s="76">
        <v>10.9535</v>
      </c>
      <c r="F2781" s="33">
        <v>0</v>
      </c>
      <c r="G2781" s="90">
        <v>0</v>
      </c>
      <c r="H2781" s="33">
        <v>0</v>
      </c>
      <c r="I2781" s="81"/>
      <c r="J2781" s="200">
        <v>83.666049999999998</v>
      </c>
    </row>
    <row r="2782" spans="1:10" s="34" customFormat="1" ht="18.75" customHeight="1" x14ac:dyDescent="0.25">
      <c r="A2782" s="74" t="s">
        <v>2350</v>
      </c>
      <c r="B2782" s="70" t="s">
        <v>65</v>
      </c>
      <c r="C2782" s="79">
        <f t="shared" si="166"/>
        <v>17.034499999999998</v>
      </c>
      <c r="D2782" s="79">
        <f t="shared" si="165"/>
        <v>2.2322500000000001</v>
      </c>
      <c r="E2782" s="76">
        <v>2.2322500000000001</v>
      </c>
      <c r="F2782" s="33">
        <v>0</v>
      </c>
      <c r="G2782" s="90">
        <v>0</v>
      </c>
      <c r="H2782" s="33">
        <v>0</v>
      </c>
      <c r="I2782" s="81"/>
      <c r="J2782" s="200">
        <v>19.266749999999998</v>
      </c>
    </row>
    <row r="2783" spans="1:10" s="34" customFormat="1" ht="18.75" customHeight="1" x14ac:dyDescent="0.25">
      <c r="A2783" s="74" t="s">
        <v>2351</v>
      </c>
      <c r="B2783" s="70" t="s">
        <v>65</v>
      </c>
      <c r="C2783" s="79">
        <f t="shared" si="166"/>
        <v>5.1045999999999996</v>
      </c>
      <c r="D2783" s="79">
        <f t="shared" si="165"/>
        <v>0.55770000000000008</v>
      </c>
      <c r="E2783" s="76">
        <v>0.55770000000000008</v>
      </c>
      <c r="F2783" s="33">
        <v>0</v>
      </c>
      <c r="G2783" s="90">
        <v>0</v>
      </c>
      <c r="H2783" s="33">
        <v>0</v>
      </c>
      <c r="I2783" s="81"/>
      <c r="J2783" s="200">
        <v>5.6623000000000001</v>
      </c>
    </row>
    <row r="2784" spans="1:10" s="34" customFormat="1" ht="18.75" customHeight="1" x14ac:dyDescent="0.25">
      <c r="A2784" s="74" t="s">
        <v>2352</v>
      </c>
      <c r="B2784" s="70" t="s">
        <v>65</v>
      </c>
      <c r="C2784" s="79">
        <f t="shared" si="166"/>
        <v>360.11469000000005</v>
      </c>
      <c r="D2784" s="79">
        <f t="shared" si="165"/>
        <v>18.008650000000003</v>
      </c>
      <c r="E2784" s="76">
        <v>18.008650000000003</v>
      </c>
      <c r="F2784" s="33">
        <v>0</v>
      </c>
      <c r="G2784" s="90">
        <v>0</v>
      </c>
      <c r="H2784" s="33">
        <v>0</v>
      </c>
      <c r="I2784" s="81"/>
      <c r="J2784" s="200">
        <v>378.12334000000004</v>
      </c>
    </row>
    <row r="2785" spans="1:10" s="34" customFormat="1" ht="18.75" customHeight="1" x14ac:dyDescent="0.25">
      <c r="A2785" s="74" t="s">
        <v>2353</v>
      </c>
      <c r="B2785" s="70" t="s">
        <v>65</v>
      </c>
      <c r="C2785" s="79">
        <f t="shared" si="166"/>
        <v>636.60750000000007</v>
      </c>
      <c r="D2785" s="79">
        <f t="shared" si="165"/>
        <v>45.129019999999997</v>
      </c>
      <c r="E2785" s="76">
        <v>45.129019999999997</v>
      </c>
      <c r="F2785" s="33">
        <v>0</v>
      </c>
      <c r="G2785" s="90">
        <v>0</v>
      </c>
      <c r="H2785" s="33">
        <v>0</v>
      </c>
      <c r="I2785" s="81"/>
      <c r="J2785" s="200">
        <v>681.73652000000004</v>
      </c>
    </row>
    <row r="2786" spans="1:10" s="34" customFormat="1" ht="18.75" customHeight="1" x14ac:dyDescent="0.25">
      <c r="A2786" s="74" t="s">
        <v>1620</v>
      </c>
      <c r="B2786" s="70" t="s">
        <v>65</v>
      </c>
      <c r="C2786" s="79">
        <f t="shared" si="166"/>
        <v>1006.8978399999999</v>
      </c>
      <c r="D2786" s="79">
        <f t="shared" si="165"/>
        <v>81.304100000000005</v>
      </c>
      <c r="E2786" s="76">
        <v>81.304100000000005</v>
      </c>
      <c r="F2786" s="33">
        <v>0</v>
      </c>
      <c r="G2786" s="90">
        <v>0</v>
      </c>
      <c r="H2786" s="33">
        <v>0</v>
      </c>
      <c r="I2786" s="81"/>
      <c r="J2786" s="200">
        <v>1088.2019399999999</v>
      </c>
    </row>
    <row r="2787" spans="1:10" s="34" customFormat="1" ht="18.75" customHeight="1" x14ac:dyDescent="0.25">
      <c r="A2787" s="74" t="s">
        <v>2354</v>
      </c>
      <c r="B2787" s="70" t="s">
        <v>65</v>
      </c>
      <c r="C2787" s="79">
        <f t="shared" si="166"/>
        <v>458.85079000000002</v>
      </c>
      <c r="D2787" s="79">
        <f t="shared" si="165"/>
        <v>22.209099999999999</v>
      </c>
      <c r="E2787" s="76">
        <v>22.209099999999999</v>
      </c>
      <c r="F2787" s="33">
        <v>0</v>
      </c>
      <c r="G2787" s="90">
        <v>0</v>
      </c>
      <c r="H2787" s="33">
        <v>0</v>
      </c>
      <c r="I2787" s="81"/>
      <c r="J2787" s="200">
        <v>481.05989</v>
      </c>
    </row>
    <row r="2788" spans="1:10" s="34" customFormat="1" ht="18.75" customHeight="1" x14ac:dyDescent="0.25">
      <c r="A2788" s="74" t="s">
        <v>2355</v>
      </c>
      <c r="B2788" s="70" t="s">
        <v>65</v>
      </c>
      <c r="C2788" s="79">
        <f t="shared" si="166"/>
        <v>990.43904999999995</v>
      </c>
      <c r="D2788" s="79">
        <f t="shared" si="165"/>
        <v>51.959900000000005</v>
      </c>
      <c r="E2788" s="76">
        <v>51.959900000000005</v>
      </c>
      <c r="F2788" s="33">
        <v>0</v>
      </c>
      <c r="G2788" s="90">
        <v>0</v>
      </c>
      <c r="H2788" s="33">
        <v>0</v>
      </c>
      <c r="I2788" s="81">
        <f>740.05+279.29</f>
        <v>1019.3399999999999</v>
      </c>
      <c r="J2788" s="200">
        <v>23.058949999999999</v>
      </c>
    </row>
    <row r="2789" spans="1:10" s="34" customFormat="1" ht="18.75" customHeight="1" x14ac:dyDescent="0.25">
      <c r="A2789" s="74" t="s">
        <v>2356</v>
      </c>
      <c r="B2789" s="70" t="s">
        <v>65</v>
      </c>
      <c r="C2789" s="79">
        <f t="shared" si="166"/>
        <v>313.14168999999998</v>
      </c>
      <c r="D2789" s="80">
        <v>0</v>
      </c>
      <c r="E2789" s="76">
        <v>37.278349999999996</v>
      </c>
      <c r="F2789" s="33">
        <v>0</v>
      </c>
      <c r="G2789" s="90">
        <v>0</v>
      </c>
      <c r="H2789" s="33">
        <v>0</v>
      </c>
      <c r="I2789" s="81"/>
      <c r="J2789" s="200">
        <v>350.42003999999997</v>
      </c>
    </row>
    <row r="2790" spans="1:10" s="34" customFormat="1" ht="18.75" customHeight="1" x14ac:dyDescent="0.25">
      <c r="A2790" s="74" t="s">
        <v>2357</v>
      </c>
      <c r="B2790" s="70" t="s">
        <v>65</v>
      </c>
      <c r="C2790" s="79">
        <f t="shared" si="166"/>
        <v>31.502879999999994</v>
      </c>
      <c r="D2790" s="79">
        <f>E2790</f>
        <v>6.4279999999999999</v>
      </c>
      <c r="E2790" s="76">
        <v>6.4279999999999999</v>
      </c>
      <c r="F2790" s="33">
        <v>0</v>
      </c>
      <c r="G2790" s="90">
        <v>0</v>
      </c>
      <c r="H2790" s="33">
        <v>0</v>
      </c>
      <c r="I2790" s="81"/>
      <c r="J2790" s="200">
        <v>37.930879999999995</v>
      </c>
    </row>
    <row r="2791" spans="1:10" s="34" customFormat="1" ht="18.75" customHeight="1" x14ac:dyDescent="0.25">
      <c r="A2791" s="74" t="s">
        <v>2358</v>
      </c>
      <c r="B2791" s="70" t="s">
        <v>65</v>
      </c>
      <c r="C2791" s="79">
        <f t="shared" si="166"/>
        <v>1019.5825500000001</v>
      </c>
      <c r="D2791" s="79">
        <f>E2791</f>
        <v>53.131680000000003</v>
      </c>
      <c r="E2791" s="76">
        <v>53.131680000000003</v>
      </c>
      <c r="F2791" s="33">
        <v>0</v>
      </c>
      <c r="G2791" s="90">
        <v>0</v>
      </c>
      <c r="H2791" s="33">
        <v>0</v>
      </c>
      <c r="I2791" s="81"/>
      <c r="J2791" s="200">
        <v>1072.71423</v>
      </c>
    </row>
    <row r="2792" spans="1:10" s="34" customFormat="1" ht="18.75" customHeight="1" x14ac:dyDescent="0.25">
      <c r="A2792" s="74" t="s">
        <v>2359</v>
      </c>
      <c r="B2792" s="70" t="s">
        <v>65</v>
      </c>
      <c r="C2792" s="79">
        <f t="shared" si="166"/>
        <v>777.15372000000002</v>
      </c>
      <c r="D2792" s="80">
        <v>0</v>
      </c>
      <c r="E2792" s="76">
        <v>52.661799999999999</v>
      </c>
      <c r="F2792" s="33">
        <v>0</v>
      </c>
      <c r="G2792" s="90">
        <v>0</v>
      </c>
      <c r="H2792" s="33">
        <v>0</v>
      </c>
      <c r="I2792" s="81"/>
      <c r="J2792" s="200">
        <v>829.81551999999999</v>
      </c>
    </row>
    <row r="2793" spans="1:10" s="34" customFormat="1" ht="18.75" customHeight="1" x14ac:dyDescent="0.25">
      <c r="A2793" s="74" t="s">
        <v>4009</v>
      </c>
      <c r="B2793" s="70" t="s">
        <v>65</v>
      </c>
      <c r="C2793" s="79">
        <f t="shared" si="166"/>
        <v>285.84688</v>
      </c>
      <c r="D2793" s="80">
        <v>0</v>
      </c>
      <c r="E2793" s="76">
        <v>21.545750000000002</v>
      </c>
      <c r="F2793" s="33">
        <v>0</v>
      </c>
      <c r="G2793" s="90">
        <v>0</v>
      </c>
      <c r="H2793" s="33">
        <v>0</v>
      </c>
      <c r="I2793" s="81"/>
      <c r="J2793" s="200">
        <v>307.39263</v>
      </c>
    </row>
    <row r="2794" spans="1:10" s="34" customFormat="1" ht="18.75" customHeight="1" x14ac:dyDescent="0.25">
      <c r="A2794" s="74" t="s">
        <v>2360</v>
      </c>
      <c r="B2794" s="70" t="s">
        <v>65</v>
      </c>
      <c r="C2794" s="79">
        <f t="shared" si="166"/>
        <v>311.97825</v>
      </c>
      <c r="D2794" s="80">
        <v>0</v>
      </c>
      <c r="E2794" s="76">
        <v>15.78055</v>
      </c>
      <c r="F2794" s="33">
        <v>0</v>
      </c>
      <c r="G2794" s="90">
        <v>0</v>
      </c>
      <c r="H2794" s="33">
        <v>0</v>
      </c>
      <c r="I2794" s="81"/>
      <c r="J2794" s="200">
        <v>327.75880000000001</v>
      </c>
    </row>
    <row r="2795" spans="1:10" s="34" customFormat="1" ht="18.75" customHeight="1" x14ac:dyDescent="0.25">
      <c r="A2795" s="74" t="s">
        <v>2361</v>
      </c>
      <c r="B2795" s="70" t="s">
        <v>65</v>
      </c>
      <c r="C2795" s="79">
        <f t="shared" si="166"/>
        <v>286.02275000000003</v>
      </c>
      <c r="D2795" s="80">
        <v>0</v>
      </c>
      <c r="E2795" s="76">
        <v>13.1769</v>
      </c>
      <c r="F2795" s="33">
        <v>0</v>
      </c>
      <c r="G2795" s="90">
        <v>0</v>
      </c>
      <c r="H2795" s="33">
        <v>0</v>
      </c>
      <c r="I2795" s="81"/>
      <c r="J2795" s="200">
        <v>299.19965000000002</v>
      </c>
    </row>
    <row r="2796" spans="1:10" s="34" customFormat="1" ht="18.75" customHeight="1" x14ac:dyDescent="0.25">
      <c r="A2796" s="74" t="s">
        <v>2362</v>
      </c>
      <c r="B2796" s="70" t="s">
        <v>65</v>
      </c>
      <c r="C2796" s="79">
        <f t="shared" si="166"/>
        <v>453.63627000000002</v>
      </c>
      <c r="D2796" s="79">
        <f>E2796</f>
        <v>21.399000000000001</v>
      </c>
      <c r="E2796" s="76">
        <v>21.399000000000001</v>
      </c>
      <c r="F2796" s="33">
        <v>0</v>
      </c>
      <c r="G2796" s="90">
        <v>0</v>
      </c>
      <c r="H2796" s="33">
        <v>0</v>
      </c>
      <c r="I2796" s="81"/>
      <c r="J2796" s="200">
        <v>475.03527000000003</v>
      </c>
    </row>
    <row r="2797" spans="1:10" s="34" customFormat="1" ht="18.75" customHeight="1" x14ac:dyDescent="0.25">
      <c r="A2797" s="74" t="s">
        <v>2363</v>
      </c>
      <c r="B2797" s="70" t="s">
        <v>65</v>
      </c>
      <c r="C2797" s="79">
        <f t="shared" si="166"/>
        <v>235.55827999999997</v>
      </c>
      <c r="D2797" s="79">
        <f>E2797</f>
        <v>9.3862999999999985</v>
      </c>
      <c r="E2797" s="76">
        <v>9.3862999999999985</v>
      </c>
      <c r="F2797" s="33">
        <v>0</v>
      </c>
      <c r="G2797" s="90">
        <v>0</v>
      </c>
      <c r="H2797" s="33">
        <v>0</v>
      </c>
      <c r="I2797" s="81"/>
      <c r="J2797" s="200">
        <v>244.94457999999997</v>
      </c>
    </row>
    <row r="2798" spans="1:10" s="34" customFormat="1" ht="18.75" customHeight="1" x14ac:dyDescent="0.25">
      <c r="A2798" s="74" t="s">
        <v>2364</v>
      </c>
      <c r="B2798" s="70" t="s">
        <v>65</v>
      </c>
      <c r="C2798" s="79">
        <f t="shared" si="166"/>
        <v>198.24758</v>
      </c>
      <c r="D2798" s="80">
        <v>0</v>
      </c>
      <c r="E2798" s="76">
        <v>11.8828</v>
      </c>
      <c r="F2798" s="33">
        <v>0</v>
      </c>
      <c r="G2798" s="90">
        <v>0</v>
      </c>
      <c r="H2798" s="33">
        <v>0</v>
      </c>
      <c r="I2798" s="81"/>
      <c r="J2798" s="200">
        <v>210.13038</v>
      </c>
    </row>
    <row r="2799" spans="1:10" s="34" customFormat="1" ht="18.75" customHeight="1" x14ac:dyDescent="0.25">
      <c r="A2799" s="74" t="s">
        <v>2365</v>
      </c>
      <c r="B2799" s="70" t="s">
        <v>65</v>
      </c>
      <c r="C2799" s="79">
        <f t="shared" si="166"/>
        <v>230.43935999999999</v>
      </c>
      <c r="D2799" s="79">
        <f>E2799</f>
        <v>9.4330099999999995</v>
      </c>
      <c r="E2799" s="76">
        <v>9.4330099999999995</v>
      </c>
      <c r="F2799" s="33">
        <v>0</v>
      </c>
      <c r="G2799" s="90">
        <v>0</v>
      </c>
      <c r="H2799" s="33">
        <v>0</v>
      </c>
      <c r="I2799" s="81"/>
      <c r="J2799" s="200">
        <v>239.87236999999999</v>
      </c>
    </row>
    <row r="2800" spans="1:10" s="34" customFormat="1" ht="18.75" customHeight="1" x14ac:dyDescent="0.25">
      <c r="A2800" s="74" t="s">
        <v>2366</v>
      </c>
      <c r="B2800" s="70" t="s">
        <v>65</v>
      </c>
      <c r="C2800" s="79">
        <f t="shared" si="166"/>
        <v>223.39359999999999</v>
      </c>
      <c r="D2800" s="80">
        <v>0</v>
      </c>
      <c r="E2800" s="76">
        <v>6.3443000000000005</v>
      </c>
      <c r="F2800" s="33">
        <v>0</v>
      </c>
      <c r="G2800" s="90">
        <v>0</v>
      </c>
      <c r="H2800" s="33">
        <v>0</v>
      </c>
      <c r="I2800" s="81"/>
      <c r="J2800" s="200">
        <v>229.7379</v>
      </c>
    </row>
    <row r="2801" spans="1:10" s="34" customFormat="1" ht="18.75" customHeight="1" x14ac:dyDescent="0.25">
      <c r="A2801" s="74" t="s">
        <v>2367</v>
      </c>
      <c r="B2801" s="70" t="s">
        <v>65</v>
      </c>
      <c r="C2801" s="79">
        <f t="shared" si="166"/>
        <v>256.85238000000004</v>
      </c>
      <c r="D2801" s="79">
        <f>E2801</f>
        <v>13.29983</v>
      </c>
      <c r="E2801" s="76">
        <v>13.29983</v>
      </c>
      <c r="F2801" s="33">
        <v>0</v>
      </c>
      <c r="G2801" s="90">
        <v>0</v>
      </c>
      <c r="H2801" s="33">
        <v>0</v>
      </c>
      <c r="I2801" s="81"/>
      <c r="J2801" s="200">
        <v>270.15221000000003</v>
      </c>
    </row>
    <row r="2802" spans="1:10" s="34" customFormat="1" ht="18.75" customHeight="1" x14ac:dyDescent="0.25">
      <c r="A2802" s="74" t="s">
        <v>2368</v>
      </c>
      <c r="B2802" s="70" t="s">
        <v>65</v>
      </c>
      <c r="C2802" s="79">
        <f t="shared" si="166"/>
        <v>247.21764999999999</v>
      </c>
      <c r="D2802" s="80">
        <v>0</v>
      </c>
      <c r="E2802" s="76">
        <v>16.6816</v>
      </c>
      <c r="F2802" s="33">
        <v>0</v>
      </c>
      <c r="G2802" s="90">
        <v>0</v>
      </c>
      <c r="H2802" s="33">
        <v>0</v>
      </c>
      <c r="I2802" s="81"/>
      <c r="J2802" s="200">
        <v>263.89924999999999</v>
      </c>
    </row>
    <row r="2803" spans="1:10" s="34" customFormat="1" ht="18.75" customHeight="1" x14ac:dyDescent="0.25">
      <c r="A2803" s="74" t="s">
        <v>2369</v>
      </c>
      <c r="B2803" s="70" t="s">
        <v>65</v>
      </c>
      <c r="C2803" s="79">
        <f t="shared" si="166"/>
        <v>131.9239</v>
      </c>
      <c r="D2803" s="79">
        <f t="shared" ref="D2803:D2833" si="167">E2803</f>
        <v>7.1491000000000007</v>
      </c>
      <c r="E2803" s="76">
        <v>7.1491000000000007</v>
      </c>
      <c r="F2803" s="33">
        <v>0</v>
      </c>
      <c r="G2803" s="90">
        <v>0</v>
      </c>
      <c r="H2803" s="33">
        <v>0</v>
      </c>
      <c r="I2803" s="81"/>
      <c r="J2803" s="200">
        <v>139.07300000000001</v>
      </c>
    </row>
    <row r="2804" spans="1:10" s="34" customFormat="1" ht="18.75" customHeight="1" x14ac:dyDescent="0.25">
      <c r="A2804" s="74" t="s">
        <v>2370</v>
      </c>
      <c r="B2804" s="70" t="s">
        <v>65</v>
      </c>
      <c r="C2804" s="79">
        <f t="shared" si="166"/>
        <v>430.30706000000004</v>
      </c>
      <c r="D2804" s="79">
        <f t="shared" si="167"/>
        <v>42.895650000000003</v>
      </c>
      <c r="E2804" s="76">
        <v>42.895650000000003</v>
      </c>
      <c r="F2804" s="33">
        <v>0</v>
      </c>
      <c r="G2804" s="90">
        <v>0</v>
      </c>
      <c r="H2804" s="33">
        <v>0</v>
      </c>
      <c r="I2804" s="81"/>
      <c r="J2804" s="200">
        <v>473.20271000000002</v>
      </c>
    </row>
    <row r="2805" spans="1:10" s="34" customFormat="1" ht="18.75" customHeight="1" x14ac:dyDescent="0.25">
      <c r="A2805" s="74" t="s">
        <v>2371</v>
      </c>
      <c r="B2805" s="70" t="s">
        <v>65</v>
      </c>
      <c r="C2805" s="79">
        <f t="shared" si="166"/>
        <v>161.02352999999999</v>
      </c>
      <c r="D2805" s="79">
        <f t="shared" si="167"/>
        <v>7.9355500000000001</v>
      </c>
      <c r="E2805" s="76">
        <v>7.9355500000000001</v>
      </c>
      <c r="F2805" s="33">
        <v>0</v>
      </c>
      <c r="G2805" s="90">
        <v>0</v>
      </c>
      <c r="H2805" s="33">
        <v>0</v>
      </c>
      <c r="I2805" s="81"/>
      <c r="J2805" s="200">
        <v>168.95908</v>
      </c>
    </row>
    <row r="2806" spans="1:10" s="34" customFormat="1" ht="18.75" customHeight="1" x14ac:dyDescent="0.25">
      <c r="A2806" s="74" t="s">
        <v>2372</v>
      </c>
      <c r="B2806" s="70" t="s">
        <v>65</v>
      </c>
      <c r="C2806" s="79">
        <f t="shared" si="166"/>
        <v>161.45343</v>
      </c>
      <c r="D2806" s="79">
        <f t="shared" si="167"/>
        <v>9.1859400000000004</v>
      </c>
      <c r="E2806" s="76">
        <v>9.1859400000000004</v>
      </c>
      <c r="F2806" s="33">
        <v>0</v>
      </c>
      <c r="G2806" s="90">
        <v>0</v>
      </c>
      <c r="H2806" s="33">
        <v>0</v>
      </c>
      <c r="I2806" s="81"/>
      <c r="J2806" s="200">
        <v>170.63936999999999</v>
      </c>
    </row>
    <row r="2807" spans="1:10" s="34" customFormat="1" ht="18.75" customHeight="1" x14ac:dyDescent="0.25">
      <c r="A2807" s="74" t="s">
        <v>2373</v>
      </c>
      <c r="B2807" s="70" t="s">
        <v>65</v>
      </c>
      <c r="C2807" s="79">
        <f t="shared" si="166"/>
        <v>50.51999</v>
      </c>
      <c r="D2807" s="79">
        <f t="shared" si="167"/>
        <v>15.030250000000001</v>
      </c>
      <c r="E2807" s="76">
        <v>15.030250000000001</v>
      </c>
      <c r="F2807" s="33">
        <v>0</v>
      </c>
      <c r="G2807" s="90">
        <v>0</v>
      </c>
      <c r="H2807" s="33">
        <v>0</v>
      </c>
      <c r="I2807" s="81"/>
      <c r="J2807" s="200">
        <v>65.550240000000002</v>
      </c>
    </row>
    <row r="2808" spans="1:10" s="34" customFormat="1" ht="18.75" customHeight="1" x14ac:dyDescent="0.25">
      <c r="A2808" s="74" t="s">
        <v>2374</v>
      </c>
      <c r="B2808" s="70" t="s">
        <v>65</v>
      </c>
      <c r="C2808" s="79">
        <f t="shared" si="166"/>
        <v>252.33955</v>
      </c>
      <c r="D2808" s="79">
        <f t="shared" si="167"/>
        <v>11.48709</v>
      </c>
      <c r="E2808" s="76">
        <v>11.48709</v>
      </c>
      <c r="F2808" s="33">
        <v>0</v>
      </c>
      <c r="G2808" s="90">
        <v>0</v>
      </c>
      <c r="H2808" s="33">
        <v>0</v>
      </c>
      <c r="I2808" s="81"/>
      <c r="J2808" s="200">
        <v>263.82664</v>
      </c>
    </row>
    <row r="2809" spans="1:10" s="34" customFormat="1" ht="18.75" customHeight="1" x14ac:dyDescent="0.25">
      <c r="A2809" s="74" t="s">
        <v>2375</v>
      </c>
      <c r="B2809" s="70" t="s">
        <v>65</v>
      </c>
      <c r="C2809" s="79">
        <f t="shared" si="166"/>
        <v>225.32094999999998</v>
      </c>
      <c r="D2809" s="79">
        <f t="shared" si="167"/>
        <v>18.085270000000001</v>
      </c>
      <c r="E2809" s="76">
        <v>18.085270000000001</v>
      </c>
      <c r="F2809" s="33">
        <v>0</v>
      </c>
      <c r="G2809" s="90">
        <v>0</v>
      </c>
      <c r="H2809" s="33">
        <v>0</v>
      </c>
      <c r="I2809" s="81"/>
      <c r="J2809" s="200">
        <v>243.40621999999999</v>
      </c>
    </row>
    <row r="2810" spans="1:10" s="34" customFormat="1" ht="18.75" customHeight="1" x14ac:dyDescent="0.25">
      <c r="A2810" s="74" t="s">
        <v>2376</v>
      </c>
      <c r="B2810" s="70" t="s">
        <v>65</v>
      </c>
      <c r="C2810" s="79">
        <f t="shared" si="166"/>
        <v>1073.42607</v>
      </c>
      <c r="D2810" s="79">
        <f t="shared" si="167"/>
        <v>50.078249999999997</v>
      </c>
      <c r="E2810" s="76">
        <v>50.078249999999997</v>
      </c>
      <c r="F2810" s="33">
        <v>0</v>
      </c>
      <c r="G2810" s="90">
        <v>0</v>
      </c>
      <c r="H2810" s="33">
        <v>0</v>
      </c>
      <c r="I2810" s="81"/>
      <c r="J2810" s="200">
        <v>1123.50432</v>
      </c>
    </row>
    <row r="2811" spans="1:10" s="34" customFormat="1" ht="18.75" customHeight="1" x14ac:dyDescent="0.25">
      <c r="A2811" s="74" t="s">
        <v>2377</v>
      </c>
      <c r="B2811" s="70" t="s">
        <v>65</v>
      </c>
      <c r="C2811" s="79">
        <f t="shared" si="166"/>
        <v>331.06158999999997</v>
      </c>
      <c r="D2811" s="79">
        <f t="shared" si="167"/>
        <v>17.2422</v>
      </c>
      <c r="E2811" s="76">
        <v>17.2422</v>
      </c>
      <c r="F2811" s="33">
        <v>0</v>
      </c>
      <c r="G2811" s="90">
        <v>0</v>
      </c>
      <c r="H2811" s="33">
        <v>0</v>
      </c>
      <c r="I2811" s="81"/>
      <c r="J2811" s="200">
        <v>348.30378999999999</v>
      </c>
    </row>
    <row r="2812" spans="1:10" s="34" customFormat="1" ht="18.75" customHeight="1" x14ac:dyDescent="0.25">
      <c r="A2812" s="74" t="s">
        <v>2378</v>
      </c>
      <c r="B2812" s="70" t="s">
        <v>65</v>
      </c>
      <c r="C2812" s="79">
        <f t="shared" si="166"/>
        <v>220.78293000000002</v>
      </c>
      <c r="D2812" s="79">
        <f t="shared" si="167"/>
        <v>13.57635</v>
      </c>
      <c r="E2812" s="76">
        <v>13.57635</v>
      </c>
      <c r="F2812" s="33">
        <v>0</v>
      </c>
      <c r="G2812" s="90">
        <v>0</v>
      </c>
      <c r="H2812" s="33">
        <v>0</v>
      </c>
      <c r="I2812" s="81"/>
      <c r="J2812" s="200">
        <v>234.35928000000001</v>
      </c>
    </row>
    <row r="2813" spans="1:10" s="34" customFormat="1" ht="18.75" customHeight="1" x14ac:dyDescent="0.25">
      <c r="A2813" s="74" t="s">
        <v>2379</v>
      </c>
      <c r="B2813" s="70" t="s">
        <v>65</v>
      </c>
      <c r="C2813" s="79">
        <f t="shared" si="166"/>
        <v>296.04124999999999</v>
      </c>
      <c r="D2813" s="79">
        <f t="shared" si="167"/>
        <v>17.40785</v>
      </c>
      <c r="E2813" s="76">
        <v>17.40785</v>
      </c>
      <c r="F2813" s="33">
        <v>0</v>
      </c>
      <c r="G2813" s="90">
        <v>0</v>
      </c>
      <c r="H2813" s="33">
        <v>0</v>
      </c>
      <c r="I2813" s="81"/>
      <c r="J2813" s="200">
        <v>313.44909999999999</v>
      </c>
    </row>
    <row r="2814" spans="1:10" s="34" customFormat="1" ht="18.75" customHeight="1" x14ac:dyDescent="0.25">
      <c r="A2814" s="74" t="s">
        <v>2380</v>
      </c>
      <c r="B2814" s="70" t="s">
        <v>65</v>
      </c>
      <c r="C2814" s="79">
        <f t="shared" si="166"/>
        <v>219.55059999999997</v>
      </c>
      <c r="D2814" s="79">
        <f t="shared" si="167"/>
        <v>32.507480000000001</v>
      </c>
      <c r="E2814" s="76">
        <v>32.507480000000001</v>
      </c>
      <c r="F2814" s="33">
        <v>0</v>
      </c>
      <c r="G2814" s="90">
        <v>0</v>
      </c>
      <c r="H2814" s="33">
        <v>0</v>
      </c>
      <c r="I2814" s="81"/>
      <c r="J2814" s="200">
        <v>252.05807999999999</v>
      </c>
    </row>
    <row r="2815" spans="1:10" s="34" customFormat="1" ht="18.75" customHeight="1" x14ac:dyDescent="0.25">
      <c r="A2815" s="74" t="s">
        <v>2381</v>
      </c>
      <c r="B2815" s="70" t="s">
        <v>65</v>
      </c>
      <c r="C2815" s="79">
        <f t="shared" si="166"/>
        <v>215.71339999999998</v>
      </c>
      <c r="D2815" s="79">
        <f t="shared" si="167"/>
        <v>10.128450000000001</v>
      </c>
      <c r="E2815" s="76">
        <v>10.128450000000001</v>
      </c>
      <c r="F2815" s="33">
        <v>0</v>
      </c>
      <c r="G2815" s="90">
        <v>0</v>
      </c>
      <c r="H2815" s="33">
        <v>0</v>
      </c>
      <c r="I2815" s="81"/>
      <c r="J2815" s="200">
        <v>225.84184999999999</v>
      </c>
    </row>
    <row r="2816" spans="1:10" s="34" customFormat="1" ht="18.75" customHeight="1" x14ac:dyDescent="0.25">
      <c r="A2816" s="74" t="s">
        <v>2382</v>
      </c>
      <c r="B2816" s="70" t="s">
        <v>65</v>
      </c>
      <c r="C2816" s="79">
        <f t="shared" si="166"/>
        <v>3.0566500000000003</v>
      </c>
      <c r="D2816" s="79">
        <f t="shared" si="167"/>
        <v>1.69065</v>
      </c>
      <c r="E2816" s="76">
        <v>1.69065</v>
      </c>
      <c r="F2816" s="33">
        <v>0</v>
      </c>
      <c r="G2816" s="90">
        <v>0</v>
      </c>
      <c r="H2816" s="33">
        <v>0</v>
      </c>
      <c r="I2816" s="81"/>
      <c r="J2816" s="200">
        <v>4.7473000000000001</v>
      </c>
    </row>
    <row r="2817" spans="1:10" s="34" customFormat="1" ht="18.75" customHeight="1" x14ac:dyDescent="0.25">
      <c r="A2817" s="74" t="s">
        <v>2383</v>
      </c>
      <c r="B2817" s="70" t="s">
        <v>67</v>
      </c>
      <c r="C2817" s="79">
        <f t="shared" si="166"/>
        <v>511.64787000000001</v>
      </c>
      <c r="D2817" s="79">
        <f t="shared" si="167"/>
        <v>70.898600000000002</v>
      </c>
      <c r="E2817" s="76">
        <v>70.898600000000002</v>
      </c>
      <c r="F2817" s="33">
        <v>0</v>
      </c>
      <c r="G2817" s="90">
        <v>0</v>
      </c>
      <c r="H2817" s="33">
        <v>0</v>
      </c>
      <c r="I2817" s="81">
        <v>1085.03</v>
      </c>
      <c r="J2817" s="200">
        <f>582.54647-I2817</f>
        <v>-502.48352999999997</v>
      </c>
    </row>
    <row r="2818" spans="1:10" s="34" customFormat="1" ht="18.75" customHeight="1" x14ac:dyDescent="0.25">
      <c r="A2818" s="74" t="s">
        <v>2147</v>
      </c>
      <c r="B2818" s="70" t="s">
        <v>67</v>
      </c>
      <c r="C2818" s="79">
        <f t="shared" si="166"/>
        <v>55.751970000000071</v>
      </c>
      <c r="D2818" s="79">
        <f t="shared" si="167"/>
        <v>20.386150000000001</v>
      </c>
      <c r="E2818" s="76">
        <v>20.386150000000001</v>
      </c>
      <c r="F2818" s="33">
        <v>0</v>
      </c>
      <c r="G2818" s="90">
        <v>0</v>
      </c>
      <c r="H2818" s="33">
        <v>0</v>
      </c>
      <c r="I2818" s="81">
        <v>3917.57</v>
      </c>
      <c r="J2818" s="200">
        <f>76.13812-I2818</f>
        <v>-3841.4318800000001</v>
      </c>
    </row>
    <row r="2819" spans="1:10" s="34" customFormat="1" ht="18.75" customHeight="1" x14ac:dyDescent="0.25">
      <c r="A2819" s="74" t="s">
        <v>2384</v>
      </c>
      <c r="B2819" s="70" t="s">
        <v>67</v>
      </c>
      <c r="C2819" s="79">
        <f t="shared" si="166"/>
        <v>632.38719000000003</v>
      </c>
      <c r="D2819" s="79">
        <f t="shared" si="167"/>
        <v>40.988779999999998</v>
      </c>
      <c r="E2819" s="76">
        <v>40.988779999999998</v>
      </c>
      <c r="F2819" s="33">
        <v>0</v>
      </c>
      <c r="G2819" s="90">
        <v>0</v>
      </c>
      <c r="H2819" s="33">
        <v>0</v>
      </c>
      <c r="I2819" s="81">
        <f>1766.05+1885.28+374.24</f>
        <v>4025.5699999999997</v>
      </c>
      <c r="J2819" s="200">
        <f>673.37597-I2819</f>
        <v>-3352.1940299999997</v>
      </c>
    </row>
    <row r="2820" spans="1:10" s="34" customFormat="1" ht="18.75" customHeight="1" x14ac:dyDescent="0.25">
      <c r="A2820" s="74" t="s">
        <v>2385</v>
      </c>
      <c r="B2820" s="70" t="s">
        <v>67</v>
      </c>
      <c r="C2820" s="79">
        <f t="shared" si="166"/>
        <v>1176.7343099999998</v>
      </c>
      <c r="D2820" s="79">
        <f t="shared" si="167"/>
        <v>78.989699999999999</v>
      </c>
      <c r="E2820" s="76">
        <v>78.989699999999999</v>
      </c>
      <c r="F2820" s="33">
        <v>0</v>
      </c>
      <c r="G2820" s="90">
        <v>0</v>
      </c>
      <c r="H2820" s="33">
        <v>0</v>
      </c>
      <c r="I2820" s="81"/>
      <c r="J2820" s="200">
        <v>1255.7240099999999</v>
      </c>
    </row>
    <row r="2821" spans="1:10" s="34" customFormat="1" ht="18.75" customHeight="1" x14ac:dyDescent="0.25">
      <c r="A2821" s="74" t="s">
        <v>2152</v>
      </c>
      <c r="B2821" s="70" t="s">
        <v>67</v>
      </c>
      <c r="C2821" s="79">
        <f t="shared" si="166"/>
        <v>908.16806999999994</v>
      </c>
      <c r="D2821" s="79">
        <f t="shared" si="167"/>
        <v>47.34825</v>
      </c>
      <c r="E2821" s="76">
        <v>47.34825</v>
      </c>
      <c r="F2821" s="33">
        <v>0</v>
      </c>
      <c r="G2821" s="90">
        <v>0</v>
      </c>
      <c r="H2821" s="33">
        <v>0</v>
      </c>
      <c r="I2821" s="81"/>
      <c r="J2821" s="200">
        <v>955.51631999999995</v>
      </c>
    </row>
    <row r="2822" spans="1:10" s="34" customFormat="1" ht="18.75" customHeight="1" x14ac:dyDescent="0.25">
      <c r="A2822" s="74" t="s">
        <v>2153</v>
      </c>
      <c r="B2822" s="70" t="s">
        <v>67</v>
      </c>
      <c r="C2822" s="79">
        <f t="shared" si="166"/>
        <v>1165.0433600000001</v>
      </c>
      <c r="D2822" s="79">
        <f t="shared" si="167"/>
        <v>62.334789999999998</v>
      </c>
      <c r="E2822" s="76">
        <v>62.334789999999998</v>
      </c>
      <c r="F2822" s="33">
        <v>0</v>
      </c>
      <c r="G2822" s="90">
        <v>0</v>
      </c>
      <c r="H2822" s="33">
        <v>0</v>
      </c>
      <c r="I2822" s="81"/>
      <c r="J2822" s="200">
        <v>1227.37815</v>
      </c>
    </row>
    <row r="2823" spans="1:10" s="34" customFormat="1" ht="18.75" customHeight="1" x14ac:dyDescent="0.25">
      <c r="A2823" s="74" t="s">
        <v>2157</v>
      </c>
      <c r="B2823" s="70" t="s">
        <v>67</v>
      </c>
      <c r="C2823" s="79">
        <f t="shared" si="166"/>
        <v>940.79954999999995</v>
      </c>
      <c r="D2823" s="79">
        <f t="shared" si="167"/>
        <v>40.563789999999997</v>
      </c>
      <c r="E2823" s="76">
        <v>40.563789999999997</v>
      </c>
      <c r="F2823" s="33">
        <v>0</v>
      </c>
      <c r="G2823" s="90">
        <v>0</v>
      </c>
      <c r="H2823" s="33">
        <v>0</v>
      </c>
      <c r="I2823" s="81"/>
      <c r="J2823" s="200">
        <v>981.36333999999999</v>
      </c>
    </row>
    <row r="2824" spans="1:10" s="34" customFormat="1" ht="18.75" customHeight="1" x14ac:dyDescent="0.25">
      <c r="A2824" s="74" t="s">
        <v>2386</v>
      </c>
      <c r="B2824" s="70" t="s">
        <v>67</v>
      </c>
      <c r="C2824" s="79">
        <f t="shared" si="166"/>
        <v>43.410739999999805</v>
      </c>
      <c r="D2824" s="79">
        <f t="shared" si="167"/>
        <v>3.9061599999999999</v>
      </c>
      <c r="E2824" s="76">
        <v>3.9061599999999999</v>
      </c>
      <c r="F2824" s="33">
        <v>0</v>
      </c>
      <c r="G2824" s="90">
        <v>0</v>
      </c>
      <c r="H2824" s="33">
        <v>0</v>
      </c>
      <c r="I2824" s="81">
        <v>3989.53</v>
      </c>
      <c r="J2824" s="200">
        <f>47.3169-I2824</f>
        <v>-3942.2131000000004</v>
      </c>
    </row>
    <row r="2825" spans="1:10" s="34" customFormat="1" ht="18.75" customHeight="1" x14ac:dyDescent="0.25">
      <c r="A2825" s="74" t="s">
        <v>2168</v>
      </c>
      <c r="B2825" s="70" t="s">
        <v>67</v>
      </c>
      <c r="C2825" s="79">
        <f t="shared" si="166"/>
        <v>1921.6083899999999</v>
      </c>
      <c r="D2825" s="79">
        <f t="shared" si="167"/>
        <v>155.29534000000001</v>
      </c>
      <c r="E2825" s="76">
        <v>155.29534000000001</v>
      </c>
      <c r="F2825" s="33">
        <v>0</v>
      </c>
      <c r="G2825" s="90">
        <v>0</v>
      </c>
      <c r="H2825" s="33">
        <v>0</v>
      </c>
      <c r="I2825" s="81"/>
      <c r="J2825" s="200">
        <v>2076.90373</v>
      </c>
    </row>
    <row r="2826" spans="1:10" s="34" customFormat="1" ht="18.75" customHeight="1" x14ac:dyDescent="0.25">
      <c r="A2826" s="74" t="s">
        <v>2169</v>
      </c>
      <c r="B2826" s="70" t="s">
        <v>67</v>
      </c>
      <c r="C2826" s="79">
        <f t="shared" si="166"/>
        <v>2059.0168399999998</v>
      </c>
      <c r="D2826" s="79">
        <f t="shared" si="167"/>
        <v>166.42282999999998</v>
      </c>
      <c r="E2826" s="76">
        <v>166.42282999999998</v>
      </c>
      <c r="F2826" s="33">
        <v>0</v>
      </c>
      <c r="G2826" s="90">
        <v>0</v>
      </c>
      <c r="H2826" s="33">
        <v>0</v>
      </c>
      <c r="I2826" s="81"/>
      <c r="J2826" s="200">
        <v>2225.4396699999998</v>
      </c>
    </row>
    <row r="2827" spans="1:10" s="34" customFormat="1" ht="18.75" customHeight="1" x14ac:dyDescent="0.25">
      <c r="A2827" s="74" t="s">
        <v>1898</v>
      </c>
      <c r="B2827" s="70" t="s">
        <v>67</v>
      </c>
      <c r="C2827" s="79">
        <f t="shared" si="166"/>
        <v>1627.53927</v>
      </c>
      <c r="D2827" s="79">
        <f t="shared" si="167"/>
        <v>108.29072000000001</v>
      </c>
      <c r="E2827" s="76">
        <v>108.29072000000001</v>
      </c>
      <c r="F2827" s="33">
        <v>0</v>
      </c>
      <c r="G2827" s="90">
        <v>0</v>
      </c>
      <c r="H2827" s="33">
        <v>0</v>
      </c>
      <c r="I2827" s="81"/>
      <c r="J2827" s="200">
        <v>1735.82999</v>
      </c>
    </row>
    <row r="2828" spans="1:10" s="34" customFormat="1" ht="18.75" customHeight="1" x14ac:dyDescent="0.25">
      <c r="A2828" s="74" t="s">
        <v>2170</v>
      </c>
      <c r="B2828" s="70" t="s">
        <v>67</v>
      </c>
      <c r="C2828" s="79">
        <f t="shared" si="166"/>
        <v>1950.0817799999998</v>
      </c>
      <c r="D2828" s="79">
        <f t="shared" si="167"/>
        <v>188.90716</v>
      </c>
      <c r="E2828" s="76">
        <v>188.90716</v>
      </c>
      <c r="F2828" s="33">
        <v>0</v>
      </c>
      <c r="G2828" s="90">
        <v>0</v>
      </c>
      <c r="H2828" s="33">
        <v>0</v>
      </c>
      <c r="I2828" s="81"/>
      <c r="J2828" s="200">
        <v>2138.9889399999997</v>
      </c>
    </row>
    <row r="2829" spans="1:10" s="34" customFormat="1" ht="18.75" customHeight="1" x14ac:dyDescent="0.25">
      <c r="A2829" s="74" t="s">
        <v>2387</v>
      </c>
      <c r="B2829" s="70" t="s">
        <v>67</v>
      </c>
      <c r="C2829" s="79">
        <f t="shared" si="166"/>
        <v>985.23100999999986</v>
      </c>
      <c r="D2829" s="79">
        <f t="shared" si="167"/>
        <v>64.446449999999999</v>
      </c>
      <c r="E2829" s="76">
        <v>64.446449999999999</v>
      </c>
      <c r="F2829" s="33">
        <v>0</v>
      </c>
      <c r="G2829" s="90">
        <v>0</v>
      </c>
      <c r="H2829" s="33">
        <v>0</v>
      </c>
      <c r="I2829" s="81"/>
      <c r="J2829" s="200">
        <v>1049.6774599999999</v>
      </c>
    </row>
    <row r="2830" spans="1:10" s="34" customFormat="1" ht="18.75" customHeight="1" x14ac:dyDescent="0.25">
      <c r="A2830" s="74" t="s">
        <v>2171</v>
      </c>
      <c r="B2830" s="70" t="s">
        <v>67</v>
      </c>
      <c r="C2830" s="79">
        <f t="shared" si="166"/>
        <v>726.79966000000002</v>
      </c>
      <c r="D2830" s="79">
        <f t="shared" si="167"/>
        <v>65.814949999999996</v>
      </c>
      <c r="E2830" s="76">
        <v>65.814949999999996</v>
      </c>
      <c r="F2830" s="33">
        <v>0</v>
      </c>
      <c r="G2830" s="90">
        <v>0</v>
      </c>
      <c r="H2830" s="33">
        <v>0</v>
      </c>
      <c r="I2830" s="81"/>
      <c r="J2830" s="200">
        <v>792.61460999999997</v>
      </c>
    </row>
    <row r="2831" spans="1:10" s="34" customFormat="1" ht="18.75" customHeight="1" x14ac:dyDescent="0.25">
      <c r="A2831" s="74" t="s">
        <v>2172</v>
      </c>
      <c r="B2831" s="70" t="s">
        <v>67</v>
      </c>
      <c r="C2831" s="79">
        <f t="shared" si="166"/>
        <v>300.73582999999996</v>
      </c>
      <c r="D2831" s="79">
        <f t="shared" si="167"/>
        <v>83.901600000000002</v>
      </c>
      <c r="E2831" s="76">
        <v>83.901600000000002</v>
      </c>
      <c r="F2831" s="33">
        <v>0</v>
      </c>
      <c r="G2831" s="90">
        <v>0</v>
      </c>
      <c r="H2831" s="33">
        <v>0</v>
      </c>
      <c r="I2831" s="81"/>
      <c r="J2831" s="200">
        <v>384.63742999999999</v>
      </c>
    </row>
    <row r="2832" spans="1:10" s="34" customFormat="1" ht="18.75" customHeight="1" x14ac:dyDescent="0.25">
      <c r="A2832" s="74" t="s">
        <v>2173</v>
      </c>
      <c r="B2832" s="70" t="s">
        <v>67</v>
      </c>
      <c r="C2832" s="79">
        <f t="shared" si="166"/>
        <v>781.91437999999994</v>
      </c>
      <c r="D2832" s="79">
        <f t="shared" si="167"/>
        <v>198.45332000000002</v>
      </c>
      <c r="E2832" s="76">
        <v>198.45332000000002</v>
      </c>
      <c r="F2832" s="33">
        <v>0</v>
      </c>
      <c r="G2832" s="90">
        <v>0</v>
      </c>
      <c r="H2832" s="33">
        <v>0</v>
      </c>
      <c r="I2832" s="81"/>
      <c r="J2832" s="200">
        <v>980.3676999999999</v>
      </c>
    </row>
    <row r="2833" spans="1:10" s="34" customFormat="1" ht="18.75" customHeight="1" x14ac:dyDescent="0.25">
      <c r="A2833" s="74" t="s">
        <v>2181</v>
      </c>
      <c r="B2833" s="70" t="s">
        <v>67</v>
      </c>
      <c r="C2833" s="79">
        <f t="shared" si="166"/>
        <v>790.75054</v>
      </c>
      <c r="D2833" s="79">
        <f t="shared" si="167"/>
        <v>57.436839999999997</v>
      </c>
      <c r="E2833" s="76">
        <v>57.436839999999997</v>
      </c>
      <c r="F2833" s="33">
        <v>0</v>
      </c>
      <c r="G2833" s="90">
        <v>0</v>
      </c>
      <c r="H2833" s="33">
        <v>0</v>
      </c>
      <c r="I2833" s="81"/>
      <c r="J2833" s="200">
        <v>848.18737999999996</v>
      </c>
    </row>
    <row r="2834" spans="1:10" s="34" customFormat="1" ht="18.75" customHeight="1" x14ac:dyDescent="0.25">
      <c r="A2834" s="74" t="s">
        <v>2186</v>
      </c>
      <c r="B2834" s="70" t="s">
        <v>67</v>
      </c>
      <c r="C2834" s="79">
        <f t="shared" si="166"/>
        <v>1715.6980699999999</v>
      </c>
      <c r="D2834" s="80">
        <v>0</v>
      </c>
      <c r="E2834" s="76">
        <v>135.72402</v>
      </c>
      <c r="F2834" s="33">
        <v>0</v>
      </c>
      <c r="G2834" s="90">
        <v>0</v>
      </c>
      <c r="H2834" s="33">
        <v>0</v>
      </c>
      <c r="I2834" s="81">
        <v>799.6</v>
      </c>
      <c r="J2834" s="200">
        <f>1851.42209-I2834</f>
        <v>1051.8220900000001</v>
      </c>
    </row>
    <row r="2835" spans="1:10" s="34" customFormat="1" ht="18.75" customHeight="1" x14ac:dyDescent="0.25">
      <c r="A2835" s="74" t="s">
        <v>331</v>
      </c>
      <c r="B2835" s="70" t="s">
        <v>67</v>
      </c>
      <c r="C2835" s="79">
        <f t="shared" si="166"/>
        <v>437.82306999999997</v>
      </c>
      <c r="D2835" s="79">
        <f t="shared" ref="D2835:D2876" si="168">E2835</f>
        <v>21.7806</v>
      </c>
      <c r="E2835" s="76">
        <v>21.7806</v>
      </c>
      <c r="F2835" s="33">
        <v>0</v>
      </c>
      <c r="G2835" s="90">
        <v>0</v>
      </c>
      <c r="H2835" s="33">
        <v>0</v>
      </c>
      <c r="I2835" s="81"/>
      <c r="J2835" s="200">
        <v>459.60366999999997</v>
      </c>
    </row>
    <row r="2836" spans="1:10" s="34" customFormat="1" ht="18.75" customHeight="1" x14ac:dyDescent="0.25">
      <c r="A2836" s="74" t="s">
        <v>1515</v>
      </c>
      <c r="B2836" s="70" t="s">
        <v>67</v>
      </c>
      <c r="C2836" s="79">
        <f t="shared" si="166"/>
        <v>1089.74839</v>
      </c>
      <c r="D2836" s="79">
        <f t="shared" si="168"/>
        <v>101.85675999999999</v>
      </c>
      <c r="E2836" s="76">
        <v>101.85675999999999</v>
      </c>
      <c r="F2836" s="33">
        <v>0</v>
      </c>
      <c r="G2836" s="90">
        <v>0</v>
      </c>
      <c r="H2836" s="33">
        <v>0</v>
      </c>
      <c r="I2836" s="81">
        <v>3502.11</v>
      </c>
      <c r="J2836" s="200">
        <f>1191.60515-I2836</f>
        <v>-2310.5048500000003</v>
      </c>
    </row>
    <row r="2837" spans="1:10" s="34" customFormat="1" ht="18.75" customHeight="1" x14ac:dyDescent="0.25">
      <c r="A2837" s="74" t="s">
        <v>2388</v>
      </c>
      <c r="B2837" s="70" t="s">
        <v>67</v>
      </c>
      <c r="C2837" s="79">
        <f t="shared" si="166"/>
        <v>451.27258</v>
      </c>
      <c r="D2837" s="79">
        <f t="shared" si="168"/>
        <v>22.201799999999999</v>
      </c>
      <c r="E2837" s="76">
        <v>22.201799999999999</v>
      </c>
      <c r="F2837" s="33">
        <v>0</v>
      </c>
      <c r="G2837" s="90">
        <v>0</v>
      </c>
      <c r="H2837" s="33">
        <v>0</v>
      </c>
      <c r="I2837" s="81">
        <f>840.06+204.65</f>
        <v>1044.71</v>
      </c>
      <c r="J2837" s="200">
        <f>473.47438-I2837</f>
        <v>-571.23562000000004</v>
      </c>
    </row>
    <row r="2838" spans="1:10" s="34" customFormat="1" ht="18.75" customHeight="1" x14ac:dyDescent="0.25">
      <c r="A2838" s="74" t="s">
        <v>2389</v>
      </c>
      <c r="B2838" s="70" t="s">
        <v>67</v>
      </c>
      <c r="C2838" s="79">
        <f t="shared" ref="C2838:C2900" si="169">J2838+I2838-E2838</f>
        <v>553.31233999999995</v>
      </c>
      <c r="D2838" s="79">
        <f t="shared" si="168"/>
        <v>45.206809999999997</v>
      </c>
      <c r="E2838" s="76">
        <v>45.206809999999997</v>
      </c>
      <c r="F2838" s="33">
        <v>0</v>
      </c>
      <c r="G2838" s="90">
        <v>0</v>
      </c>
      <c r="H2838" s="33">
        <v>0</v>
      </c>
      <c r="I2838" s="81"/>
      <c r="J2838" s="200">
        <v>598.51914999999997</v>
      </c>
    </row>
    <row r="2839" spans="1:10" s="34" customFormat="1" ht="18.75" customHeight="1" x14ac:dyDescent="0.25">
      <c r="A2839" s="74" t="s">
        <v>2390</v>
      </c>
      <c r="B2839" s="70" t="s">
        <v>67</v>
      </c>
      <c r="C2839" s="79">
        <f t="shared" si="169"/>
        <v>471.97314999999998</v>
      </c>
      <c r="D2839" s="79">
        <f t="shared" si="168"/>
        <v>31.955599999999997</v>
      </c>
      <c r="E2839" s="76">
        <v>31.955599999999997</v>
      </c>
      <c r="F2839" s="33">
        <v>0</v>
      </c>
      <c r="G2839" s="90">
        <v>0</v>
      </c>
      <c r="H2839" s="33">
        <v>0</v>
      </c>
      <c r="I2839" s="81"/>
      <c r="J2839" s="200">
        <v>503.92874999999998</v>
      </c>
    </row>
    <row r="2840" spans="1:10" s="34" customFormat="1" ht="18.75" customHeight="1" x14ac:dyDescent="0.25">
      <c r="A2840" s="74" t="s">
        <v>2391</v>
      </c>
      <c r="B2840" s="70" t="s">
        <v>67</v>
      </c>
      <c r="C2840" s="79">
        <f t="shared" si="169"/>
        <v>471.70964999999984</v>
      </c>
      <c r="D2840" s="79">
        <f t="shared" si="168"/>
        <v>74.275199999999998</v>
      </c>
      <c r="E2840" s="76">
        <v>74.275199999999998</v>
      </c>
      <c r="F2840" s="33">
        <v>0</v>
      </c>
      <c r="G2840" s="90">
        <v>0</v>
      </c>
      <c r="H2840" s="33">
        <v>0</v>
      </c>
      <c r="I2840" s="81">
        <f>788.57+636.15+287.61+2113.19+31.48</f>
        <v>3857</v>
      </c>
      <c r="J2840" s="200">
        <f>545.98485-I2840</f>
        <v>-3311.0151500000002</v>
      </c>
    </row>
    <row r="2841" spans="1:10" s="34" customFormat="1" ht="18.75" customHeight="1" x14ac:dyDescent="0.25">
      <c r="A2841" s="74" t="s">
        <v>2392</v>
      </c>
      <c r="B2841" s="70" t="s">
        <v>67</v>
      </c>
      <c r="C2841" s="79">
        <f t="shared" si="169"/>
        <v>788.72388000000001</v>
      </c>
      <c r="D2841" s="79">
        <f t="shared" si="168"/>
        <v>63.511800000000001</v>
      </c>
      <c r="E2841" s="76">
        <v>63.511800000000001</v>
      </c>
      <c r="F2841" s="33">
        <v>0</v>
      </c>
      <c r="G2841" s="90">
        <v>0</v>
      </c>
      <c r="H2841" s="33">
        <v>0</v>
      </c>
      <c r="I2841" s="81"/>
      <c r="J2841" s="200">
        <v>852.23568</v>
      </c>
    </row>
    <row r="2842" spans="1:10" s="34" customFormat="1" ht="18.75" customHeight="1" x14ac:dyDescent="0.25">
      <c r="A2842" s="74" t="s">
        <v>2393</v>
      </c>
      <c r="B2842" s="70" t="s">
        <v>67</v>
      </c>
      <c r="C2842" s="79">
        <f t="shared" si="169"/>
        <v>1097.57692</v>
      </c>
      <c r="D2842" s="79">
        <f t="shared" si="168"/>
        <v>64.096760000000003</v>
      </c>
      <c r="E2842" s="76">
        <v>64.096760000000003</v>
      </c>
      <c r="F2842" s="33">
        <v>0</v>
      </c>
      <c r="G2842" s="90">
        <v>0</v>
      </c>
      <c r="H2842" s="33">
        <v>0</v>
      </c>
      <c r="I2842" s="81"/>
      <c r="J2842" s="200">
        <v>1161.6736799999999</v>
      </c>
    </row>
    <row r="2843" spans="1:10" s="34" customFormat="1" ht="18.75" customHeight="1" x14ac:dyDescent="0.25">
      <c r="A2843" s="74" t="s">
        <v>2394</v>
      </c>
      <c r="B2843" s="70" t="s">
        <v>67</v>
      </c>
      <c r="C2843" s="79">
        <f t="shared" si="169"/>
        <v>1178.2584200000001</v>
      </c>
      <c r="D2843" s="79">
        <f t="shared" si="168"/>
        <v>105.50319</v>
      </c>
      <c r="E2843" s="76">
        <v>105.50319</v>
      </c>
      <c r="F2843" s="33">
        <v>0</v>
      </c>
      <c r="G2843" s="90">
        <v>0</v>
      </c>
      <c r="H2843" s="33">
        <v>0</v>
      </c>
      <c r="I2843" s="81"/>
      <c r="J2843" s="200">
        <v>1283.76161</v>
      </c>
    </row>
    <row r="2844" spans="1:10" s="34" customFormat="1" ht="18.75" customHeight="1" x14ac:dyDescent="0.25">
      <c r="A2844" s="74" t="s">
        <v>2395</v>
      </c>
      <c r="B2844" s="70" t="s">
        <v>67</v>
      </c>
      <c r="C2844" s="79">
        <f t="shared" si="169"/>
        <v>557.19150000000002</v>
      </c>
      <c r="D2844" s="79">
        <f t="shared" si="168"/>
        <v>37.537010000000002</v>
      </c>
      <c r="E2844" s="76">
        <v>37.537010000000002</v>
      </c>
      <c r="F2844" s="33">
        <v>0</v>
      </c>
      <c r="G2844" s="90">
        <v>0</v>
      </c>
      <c r="H2844" s="33">
        <v>0</v>
      </c>
      <c r="I2844" s="81"/>
      <c r="J2844" s="200">
        <v>594.72851000000003</v>
      </c>
    </row>
    <row r="2845" spans="1:10" s="34" customFormat="1" ht="18.75" customHeight="1" x14ac:dyDescent="0.25">
      <c r="A2845" s="74" t="s">
        <v>2396</v>
      </c>
      <c r="B2845" s="70" t="s">
        <v>67</v>
      </c>
      <c r="C2845" s="79">
        <f t="shared" si="169"/>
        <v>473.22190000000006</v>
      </c>
      <c r="D2845" s="79">
        <f t="shared" si="168"/>
        <v>60.375660000000003</v>
      </c>
      <c r="E2845" s="76">
        <v>60.375660000000003</v>
      </c>
      <c r="F2845" s="33">
        <v>0</v>
      </c>
      <c r="G2845" s="90">
        <v>0</v>
      </c>
      <c r="H2845" s="33">
        <v>0</v>
      </c>
      <c r="I2845" s="81"/>
      <c r="J2845" s="200">
        <v>533.59756000000004</v>
      </c>
    </row>
    <row r="2846" spans="1:10" s="34" customFormat="1" ht="18.75" customHeight="1" x14ac:dyDescent="0.25">
      <c r="A2846" s="74" t="s">
        <v>2397</v>
      </c>
      <c r="B2846" s="70" t="s">
        <v>67</v>
      </c>
      <c r="C2846" s="79">
        <f t="shared" si="169"/>
        <v>516.01267000000007</v>
      </c>
      <c r="D2846" s="79">
        <f t="shared" si="168"/>
        <v>60.177500000000002</v>
      </c>
      <c r="E2846" s="76">
        <v>60.177500000000002</v>
      </c>
      <c r="F2846" s="33">
        <v>0</v>
      </c>
      <c r="G2846" s="90">
        <v>0</v>
      </c>
      <c r="H2846" s="33">
        <v>0</v>
      </c>
      <c r="I2846" s="81"/>
      <c r="J2846" s="200">
        <v>576.19017000000008</v>
      </c>
    </row>
    <row r="2847" spans="1:10" s="34" customFormat="1" ht="18.75" customHeight="1" x14ac:dyDescent="0.25">
      <c r="A2847" s="74" t="s">
        <v>2398</v>
      </c>
      <c r="B2847" s="70" t="s">
        <v>67</v>
      </c>
      <c r="C2847" s="79">
        <f t="shared" si="169"/>
        <v>644.01980000000003</v>
      </c>
      <c r="D2847" s="79">
        <f t="shared" si="168"/>
        <v>71.494869999999992</v>
      </c>
      <c r="E2847" s="76">
        <v>71.494869999999992</v>
      </c>
      <c r="F2847" s="33">
        <v>0</v>
      </c>
      <c r="G2847" s="90">
        <v>0</v>
      </c>
      <c r="H2847" s="33">
        <v>0</v>
      </c>
      <c r="I2847" s="81"/>
      <c r="J2847" s="200">
        <v>715.51467000000002</v>
      </c>
    </row>
    <row r="2848" spans="1:10" s="34" customFormat="1" ht="18.75" customHeight="1" x14ac:dyDescent="0.25">
      <c r="A2848" s="74" t="s">
        <v>2399</v>
      </c>
      <c r="B2848" s="70" t="s">
        <v>67</v>
      </c>
      <c r="C2848" s="79">
        <f t="shared" si="169"/>
        <v>82.241079999999911</v>
      </c>
      <c r="D2848" s="79">
        <f t="shared" si="168"/>
        <v>2.9076399999999998</v>
      </c>
      <c r="E2848" s="76">
        <v>2.9076399999999998</v>
      </c>
      <c r="F2848" s="33">
        <v>0</v>
      </c>
      <c r="G2848" s="90">
        <v>0</v>
      </c>
      <c r="H2848" s="33">
        <v>0</v>
      </c>
      <c r="I2848" s="81">
        <v>1890.16</v>
      </c>
      <c r="J2848" s="200">
        <f>85.14872-I2848</f>
        <v>-1805.0112800000002</v>
      </c>
    </row>
    <row r="2849" spans="1:10" s="34" customFormat="1" ht="18.75" customHeight="1" x14ac:dyDescent="0.25">
      <c r="A2849" s="74" t="s">
        <v>2400</v>
      </c>
      <c r="B2849" s="70" t="s">
        <v>67</v>
      </c>
      <c r="C2849" s="79">
        <f t="shared" si="169"/>
        <v>583.62663999999995</v>
      </c>
      <c r="D2849" s="79">
        <f t="shared" si="168"/>
        <v>35.57996</v>
      </c>
      <c r="E2849" s="76">
        <v>35.57996</v>
      </c>
      <c r="F2849" s="33">
        <v>0</v>
      </c>
      <c r="G2849" s="90">
        <v>0</v>
      </c>
      <c r="H2849" s="33">
        <v>0</v>
      </c>
      <c r="I2849" s="81"/>
      <c r="J2849" s="200">
        <v>619.20659999999998</v>
      </c>
    </row>
    <row r="2850" spans="1:10" s="34" customFormat="1" ht="18.75" customHeight="1" x14ac:dyDescent="0.25">
      <c r="A2850" s="74" t="s">
        <v>2401</v>
      </c>
      <c r="B2850" s="70" t="s">
        <v>67</v>
      </c>
      <c r="C2850" s="79">
        <f t="shared" si="169"/>
        <v>1073.3313500000002</v>
      </c>
      <c r="D2850" s="79">
        <f t="shared" si="168"/>
        <v>104.04164999999999</v>
      </c>
      <c r="E2850" s="76">
        <v>104.04164999999999</v>
      </c>
      <c r="F2850" s="33">
        <v>0</v>
      </c>
      <c r="G2850" s="90">
        <v>0</v>
      </c>
      <c r="H2850" s="33">
        <v>0</v>
      </c>
      <c r="I2850" s="81"/>
      <c r="J2850" s="200">
        <v>1177.373</v>
      </c>
    </row>
    <row r="2851" spans="1:10" s="34" customFormat="1" ht="18.75" customHeight="1" x14ac:dyDescent="0.25">
      <c r="A2851" s="74" t="s">
        <v>2402</v>
      </c>
      <c r="B2851" s="70" t="s">
        <v>67</v>
      </c>
      <c r="C2851" s="79">
        <f t="shared" si="169"/>
        <v>1097.9109599999999</v>
      </c>
      <c r="D2851" s="79">
        <f t="shared" si="168"/>
        <v>69.657429999999991</v>
      </c>
      <c r="E2851" s="76">
        <v>69.657429999999991</v>
      </c>
      <c r="F2851" s="33">
        <v>0</v>
      </c>
      <c r="G2851" s="90">
        <v>0</v>
      </c>
      <c r="H2851" s="33">
        <v>0</v>
      </c>
      <c r="I2851" s="81">
        <f>2164.8+1909.92+896.46</f>
        <v>4971.18</v>
      </c>
      <c r="J2851" s="200">
        <f>1167.56839-I2851</f>
        <v>-3803.6116100000004</v>
      </c>
    </row>
    <row r="2852" spans="1:10" s="34" customFormat="1" ht="18.75" customHeight="1" x14ac:dyDescent="0.25">
      <c r="A2852" s="74" t="s">
        <v>2403</v>
      </c>
      <c r="B2852" s="70" t="s">
        <v>67</v>
      </c>
      <c r="C2852" s="79">
        <f t="shared" si="169"/>
        <v>628.07160999999996</v>
      </c>
      <c r="D2852" s="79">
        <f t="shared" si="168"/>
        <v>124.06753999999999</v>
      </c>
      <c r="E2852" s="76">
        <v>124.06753999999999</v>
      </c>
      <c r="F2852" s="33">
        <v>0</v>
      </c>
      <c r="G2852" s="90">
        <v>0</v>
      </c>
      <c r="H2852" s="33">
        <v>0</v>
      </c>
      <c r="I2852" s="81"/>
      <c r="J2852" s="200">
        <v>752.13914999999997</v>
      </c>
    </row>
    <row r="2853" spans="1:10" s="34" customFormat="1" ht="18.75" customHeight="1" x14ac:dyDescent="0.25">
      <c r="A2853" s="74" t="s">
        <v>2404</v>
      </c>
      <c r="B2853" s="70" t="s">
        <v>67</v>
      </c>
      <c r="C2853" s="79">
        <f t="shared" si="169"/>
        <v>506.38698999999968</v>
      </c>
      <c r="D2853" s="79">
        <f t="shared" si="168"/>
        <v>32.580799999999996</v>
      </c>
      <c r="E2853" s="76">
        <v>32.580799999999996</v>
      </c>
      <c r="F2853" s="33">
        <v>0</v>
      </c>
      <c r="G2853" s="90">
        <v>0</v>
      </c>
      <c r="H2853" s="33">
        <v>0</v>
      </c>
      <c r="I2853" s="81">
        <f>1073.57+995.6+2629.33+302.88</f>
        <v>5001.38</v>
      </c>
      <c r="J2853" s="200">
        <f>538.96779-I2853</f>
        <v>-4462.4122100000004</v>
      </c>
    </row>
    <row r="2854" spans="1:10" s="34" customFormat="1" ht="18.75" customHeight="1" x14ac:dyDescent="0.25">
      <c r="A2854" s="74" t="s">
        <v>2405</v>
      </c>
      <c r="B2854" s="70" t="s">
        <v>67</v>
      </c>
      <c r="C2854" s="79">
        <f t="shared" si="169"/>
        <v>644.55257000000006</v>
      </c>
      <c r="D2854" s="79">
        <f t="shared" si="168"/>
        <v>93.67756</v>
      </c>
      <c r="E2854" s="76">
        <v>93.67756</v>
      </c>
      <c r="F2854" s="33">
        <v>0</v>
      </c>
      <c r="G2854" s="90">
        <v>0</v>
      </c>
      <c r="H2854" s="33">
        <v>0</v>
      </c>
      <c r="I2854" s="81"/>
      <c r="J2854" s="200">
        <v>738.23013000000003</v>
      </c>
    </row>
    <row r="2855" spans="1:10" s="34" customFormat="1" ht="18.75" customHeight="1" x14ac:dyDescent="0.25">
      <c r="A2855" s="74" t="s">
        <v>2406</v>
      </c>
      <c r="B2855" s="70" t="s">
        <v>67</v>
      </c>
      <c r="C2855" s="79">
        <f t="shared" si="169"/>
        <v>826.88218999999992</v>
      </c>
      <c r="D2855" s="79">
        <f t="shared" si="168"/>
        <v>67.974639999999994</v>
      </c>
      <c r="E2855" s="76">
        <v>67.974639999999994</v>
      </c>
      <c r="F2855" s="33">
        <v>0</v>
      </c>
      <c r="G2855" s="90">
        <v>0</v>
      </c>
      <c r="H2855" s="33">
        <v>0</v>
      </c>
      <c r="I2855" s="81"/>
      <c r="J2855" s="200">
        <v>894.85682999999995</v>
      </c>
    </row>
    <row r="2856" spans="1:10" s="34" customFormat="1" ht="18.75" customHeight="1" x14ac:dyDescent="0.25">
      <c r="A2856" s="74" t="s">
        <v>2407</v>
      </c>
      <c r="B2856" s="70" t="s">
        <v>67</v>
      </c>
      <c r="C2856" s="79">
        <f t="shared" si="169"/>
        <v>1501.1303699999999</v>
      </c>
      <c r="D2856" s="79">
        <f t="shared" si="168"/>
        <v>210.54021</v>
      </c>
      <c r="E2856" s="76">
        <v>210.54021</v>
      </c>
      <c r="F2856" s="33">
        <v>0</v>
      </c>
      <c r="G2856" s="90">
        <v>0</v>
      </c>
      <c r="H2856" s="33">
        <v>0</v>
      </c>
      <c r="I2856" s="81"/>
      <c r="J2856" s="200">
        <v>1711.67058</v>
      </c>
    </row>
    <row r="2857" spans="1:10" s="34" customFormat="1" ht="18.75" customHeight="1" x14ac:dyDescent="0.25">
      <c r="A2857" s="74" t="s">
        <v>2408</v>
      </c>
      <c r="B2857" s="70" t="s">
        <v>67</v>
      </c>
      <c r="C2857" s="79">
        <f t="shared" si="169"/>
        <v>582.50443999999982</v>
      </c>
      <c r="D2857" s="79">
        <f t="shared" si="168"/>
        <v>114.86225</v>
      </c>
      <c r="E2857" s="76">
        <v>114.86225</v>
      </c>
      <c r="F2857" s="33">
        <v>0</v>
      </c>
      <c r="G2857" s="90">
        <v>0</v>
      </c>
      <c r="H2857" s="33">
        <v>0</v>
      </c>
      <c r="I2857" s="81">
        <f>775.07+452.09+621.23+1698.91</f>
        <v>3547.3</v>
      </c>
      <c r="J2857" s="200">
        <f>697.36669-I2857</f>
        <v>-2849.9333100000003</v>
      </c>
    </row>
    <row r="2858" spans="1:10" s="34" customFormat="1" ht="18.75" customHeight="1" x14ac:dyDescent="0.25">
      <c r="A2858" s="74" t="s">
        <v>2409</v>
      </c>
      <c r="B2858" s="70" t="s">
        <v>67</v>
      </c>
      <c r="C2858" s="79">
        <f t="shared" si="169"/>
        <v>716.92493000000002</v>
      </c>
      <c r="D2858" s="79">
        <f t="shared" si="168"/>
        <v>114.24452000000001</v>
      </c>
      <c r="E2858" s="76">
        <v>114.24452000000001</v>
      </c>
      <c r="F2858" s="33">
        <v>0</v>
      </c>
      <c r="G2858" s="90">
        <v>0</v>
      </c>
      <c r="H2858" s="33">
        <v>0</v>
      </c>
      <c r="I2858" s="81"/>
      <c r="J2858" s="200">
        <v>831.16944999999998</v>
      </c>
    </row>
    <row r="2859" spans="1:10" s="34" customFormat="1" ht="18.75" customHeight="1" x14ac:dyDescent="0.25">
      <c r="A2859" s="74" t="s">
        <v>2410</v>
      </c>
      <c r="B2859" s="70" t="s">
        <v>67</v>
      </c>
      <c r="C2859" s="79">
        <f t="shared" si="169"/>
        <v>793.55599999999993</v>
      </c>
      <c r="D2859" s="79">
        <f t="shared" si="168"/>
        <v>52.344949999999997</v>
      </c>
      <c r="E2859" s="76">
        <v>52.344949999999997</v>
      </c>
      <c r="F2859" s="33">
        <v>0</v>
      </c>
      <c r="G2859" s="90">
        <v>0</v>
      </c>
      <c r="H2859" s="33">
        <v>0</v>
      </c>
      <c r="I2859" s="81"/>
      <c r="J2859" s="200">
        <v>845.90094999999997</v>
      </c>
    </row>
    <row r="2860" spans="1:10" s="34" customFormat="1" ht="18.75" customHeight="1" x14ac:dyDescent="0.25">
      <c r="A2860" s="74" t="s">
        <v>2411</v>
      </c>
      <c r="B2860" s="70" t="s">
        <v>67</v>
      </c>
      <c r="C2860" s="79">
        <f t="shared" si="169"/>
        <v>436.08580000000001</v>
      </c>
      <c r="D2860" s="79">
        <f t="shared" si="168"/>
        <v>29.080200000000001</v>
      </c>
      <c r="E2860" s="76">
        <v>29.080200000000001</v>
      </c>
      <c r="F2860" s="33">
        <v>0</v>
      </c>
      <c r="G2860" s="90">
        <v>0</v>
      </c>
      <c r="H2860" s="33">
        <v>0</v>
      </c>
      <c r="I2860" s="81"/>
      <c r="J2860" s="200">
        <v>465.166</v>
      </c>
    </row>
    <row r="2861" spans="1:10" s="34" customFormat="1" ht="18.75" customHeight="1" x14ac:dyDescent="0.25">
      <c r="A2861" s="74" t="s">
        <v>2412</v>
      </c>
      <c r="B2861" s="70" t="s">
        <v>67</v>
      </c>
      <c r="C2861" s="79">
        <f t="shared" si="169"/>
        <v>1017.2452700000001</v>
      </c>
      <c r="D2861" s="79">
        <f t="shared" si="168"/>
        <v>112.88175</v>
      </c>
      <c r="E2861" s="76">
        <v>112.88175</v>
      </c>
      <c r="F2861" s="33">
        <v>0</v>
      </c>
      <c r="G2861" s="90">
        <v>0</v>
      </c>
      <c r="H2861" s="33">
        <v>0</v>
      </c>
      <c r="I2861" s="81"/>
      <c r="J2861" s="200">
        <v>1130.1270200000001</v>
      </c>
    </row>
    <row r="2862" spans="1:10" s="34" customFormat="1" ht="18.75" customHeight="1" x14ac:dyDescent="0.25">
      <c r="A2862" s="74" t="s">
        <v>2413</v>
      </c>
      <c r="B2862" s="70" t="s">
        <v>67</v>
      </c>
      <c r="C2862" s="79">
        <f t="shared" si="169"/>
        <v>771.71091000000001</v>
      </c>
      <c r="D2862" s="79">
        <f t="shared" si="168"/>
        <v>65.69847</v>
      </c>
      <c r="E2862" s="76">
        <v>65.69847</v>
      </c>
      <c r="F2862" s="33">
        <v>0</v>
      </c>
      <c r="G2862" s="90">
        <v>0</v>
      </c>
      <c r="H2862" s="33">
        <v>0</v>
      </c>
      <c r="I2862" s="81"/>
      <c r="J2862" s="200">
        <v>837.40938000000006</v>
      </c>
    </row>
    <row r="2863" spans="1:10" s="34" customFormat="1" ht="18.75" customHeight="1" x14ac:dyDescent="0.25">
      <c r="A2863" s="74" t="s">
        <v>2414</v>
      </c>
      <c r="B2863" s="70" t="s">
        <v>67</v>
      </c>
      <c r="C2863" s="79">
        <f t="shared" si="169"/>
        <v>718.87729999999999</v>
      </c>
      <c r="D2863" s="79">
        <f t="shared" si="168"/>
        <v>42.479970000000002</v>
      </c>
      <c r="E2863" s="76">
        <v>42.479970000000002</v>
      </c>
      <c r="F2863" s="33">
        <v>0</v>
      </c>
      <c r="G2863" s="90">
        <v>0</v>
      </c>
      <c r="H2863" s="33">
        <v>0</v>
      </c>
      <c r="I2863" s="81"/>
      <c r="J2863" s="200">
        <v>761.35726999999997</v>
      </c>
    </row>
    <row r="2864" spans="1:10" s="34" customFormat="1" ht="18.75" customHeight="1" x14ac:dyDescent="0.25">
      <c r="A2864" s="74" t="s">
        <v>2415</v>
      </c>
      <c r="B2864" s="70" t="s">
        <v>67</v>
      </c>
      <c r="C2864" s="79">
        <f t="shared" si="169"/>
        <v>0.6</v>
      </c>
      <c r="D2864" s="79">
        <f t="shared" si="168"/>
        <v>0</v>
      </c>
      <c r="E2864" s="76">
        <v>0</v>
      </c>
      <c r="F2864" s="33">
        <v>0</v>
      </c>
      <c r="G2864" s="90">
        <v>0</v>
      </c>
      <c r="H2864" s="33">
        <v>0</v>
      </c>
      <c r="I2864" s="81"/>
      <c r="J2864" s="200">
        <v>0.6</v>
      </c>
    </row>
    <row r="2865" spans="1:10" s="34" customFormat="1" ht="18.75" customHeight="1" x14ac:dyDescent="0.25">
      <c r="A2865" s="74" t="s">
        <v>2416</v>
      </c>
      <c r="B2865" s="70" t="s">
        <v>67</v>
      </c>
      <c r="C2865" s="79">
        <f t="shared" si="169"/>
        <v>6.6</v>
      </c>
      <c r="D2865" s="79">
        <f t="shared" si="168"/>
        <v>0</v>
      </c>
      <c r="E2865" s="76">
        <v>0</v>
      </c>
      <c r="F2865" s="33">
        <v>0</v>
      </c>
      <c r="G2865" s="90">
        <v>0</v>
      </c>
      <c r="H2865" s="33">
        <v>0</v>
      </c>
      <c r="I2865" s="81"/>
      <c r="J2865" s="200">
        <v>6.6</v>
      </c>
    </row>
    <row r="2866" spans="1:10" s="34" customFormat="1" ht="18.75" customHeight="1" x14ac:dyDescent="0.25">
      <c r="A2866" s="74" t="s">
        <v>2417</v>
      </c>
      <c r="B2866" s="70" t="s">
        <v>77</v>
      </c>
      <c r="C2866" s="79">
        <f t="shared" si="169"/>
        <v>269.34892000000002</v>
      </c>
      <c r="D2866" s="79">
        <f t="shared" si="168"/>
        <v>12.7491</v>
      </c>
      <c r="E2866" s="76">
        <v>12.7491</v>
      </c>
      <c r="F2866" s="33">
        <v>0</v>
      </c>
      <c r="G2866" s="90">
        <v>0</v>
      </c>
      <c r="H2866" s="33">
        <v>0</v>
      </c>
      <c r="I2866" s="81"/>
      <c r="J2866" s="200">
        <v>282.09802000000002</v>
      </c>
    </row>
    <row r="2867" spans="1:10" s="34" customFormat="1" ht="18.75" customHeight="1" x14ac:dyDescent="0.25">
      <c r="A2867" s="74" t="s">
        <v>2418</v>
      </c>
      <c r="B2867" s="70" t="s">
        <v>77</v>
      </c>
      <c r="C2867" s="79">
        <f t="shared" si="169"/>
        <v>346.05025000000001</v>
      </c>
      <c r="D2867" s="79">
        <f t="shared" si="168"/>
        <v>18.580249999999999</v>
      </c>
      <c r="E2867" s="76">
        <v>18.580249999999999</v>
      </c>
      <c r="F2867" s="33">
        <v>0</v>
      </c>
      <c r="G2867" s="90">
        <v>0</v>
      </c>
      <c r="H2867" s="33">
        <v>0</v>
      </c>
      <c r="I2867" s="81"/>
      <c r="J2867" s="200">
        <v>364.63049999999998</v>
      </c>
    </row>
    <row r="2868" spans="1:10" s="34" customFormat="1" ht="18.75" customHeight="1" x14ac:dyDescent="0.25">
      <c r="A2868" s="74" t="s">
        <v>2419</v>
      </c>
      <c r="B2868" s="70" t="s">
        <v>77</v>
      </c>
      <c r="C2868" s="79">
        <f t="shared" si="169"/>
        <v>311.11275000000001</v>
      </c>
      <c r="D2868" s="79">
        <f t="shared" si="168"/>
        <v>14.1661</v>
      </c>
      <c r="E2868" s="76">
        <v>14.1661</v>
      </c>
      <c r="F2868" s="33">
        <v>0</v>
      </c>
      <c r="G2868" s="90">
        <v>0</v>
      </c>
      <c r="H2868" s="33">
        <v>0</v>
      </c>
      <c r="I2868" s="81"/>
      <c r="J2868" s="200">
        <v>325.27884999999998</v>
      </c>
    </row>
    <row r="2869" spans="1:10" s="34" customFormat="1" ht="18.75" customHeight="1" x14ac:dyDescent="0.25">
      <c r="A2869" s="74" t="s">
        <v>2420</v>
      </c>
      <c r="B2869" s="70" t="s">
        <v>77</v>
      </c>
      <c r="C2869" s="79">
        <f t="shared" si="169"/>
        <v>331.57100000000003</v>
      </c>
      <c r="D2869" s="79">
        <f t="shared" si="168"/>
        <v>33.298000000000002</v>
      </c>
      <c r="E2869" s="76">
        <v>33.298000000000002</v>
      </c>
      <c r="F2869" s="33">
        <v>0</v>
      </c>
      <c r="G2869" s="90">
        <v>0</v>
      </c>
      <c r="H2869" s="33">
        <v>0</v>
      </c>
      <c r="I2869" s="81"/>
      <c r="J2869" s="200">
        <v>364.86900000000003</v>
      </c>
    </row>
    <row r="2870" spans="1:10" s="34" customFormat="1" ht="18.75" customHeight="1" x14ac:dyDescent="0.25">
      <c r="A2870" s="74" t="s">
        <v>2421</v>
      </c>
      <c r="B2870" s="70" t="s">
        <v>77</v>
      </c>
      <c r="C2870" s="79">
        <f t="shared" si="169"/>
        <v>301.91815000000003</v>
      </c>
      <c r="D2870" s="79">
        <f t="shared" si="168"/>
        <v>13.2125</v>
      </c>
      <c r="E2870" s="76">
        <v>13.2125</v>
      </c>
      <c r="F2870" s="33">
        <v>0</v>
      </c>
      <c r="G2870" s="90">
        <v>0</v>
      </c>
      <c r="H2870" s="33">
        <v>0</v>
      </c>
      <c r="I2870" s="81"/>
      <c r="J2870" s="200">
        <v>315.13065</v>
      </c>
    </row>
    <row r="2871" spans="1:10" s="34" customFormat="1" ht="18.75" customHeight="1" x14ac:dyDescent="0.25">
      <c r="A2871" s="74" t="s">
        <v>2422</v>
      </c>
      <c r="B2871" s="70" t="s">
        <v>77</v>
      </c>
      <c r="C2871" s="79">
        <f t="shared" si="169"/>
        <v>325.41855000000004</v>
      </c>
      <c r="D2871" s="79">
        <f t="shared" si="168"/>
        <v>12.61895</v>
      </c>
      <c r="E2871" s="76">
        <v>12.61895</v>
      </c>
      <c r="F2871" s="33">
        <v>0</v>
      </c>
      <c r="G2871" s="90">
        <v>0</v>
      </c>
      <c r="H2871" s="33">
        <v>0</v>
      </c>
      <c r="I2871" s="81"/>
      <c r="J2871" s="200">
        <v>338.03750000000002</v>
      </c>
    </row>
    <row r="2872" spans="1:10" s="34" customFormat="1" ht="18.75" customHeight="1" x14ac:dyDescent="0.25">
      <c r="A2872" s="74" t="s">
        <v>2423</v>
      </c>
      <c r="B2872" s="70" t="s">
        <v>77</v>
      </c>
      <c r="C2872" s="79">
        <f t="shared" si="169"/>
        <v>336.42683</v>
      </c>
      <c r="D2872" s="79">
        <f t="shared" si="168"/>
        <v>18.077849999999998</v>
      </c>
      <c r="E2872" s="76">
        <v>18.077849999999998</v>
      </c>
      <c r="F2872" s="33">
        <v>0</v>
      </c>
      <c r="G2872" s="90">
        <v>0</v>
      </c>
      <c r="H2872" s="33">
        <v>0</v>
      </c>
      <c r="I2872" s="81"/>
      <c r="J2872" s="200">
        <v>354.50468000000001</v>
      </c>
    </row>
    <row r="2873" spans="1:10" s="34" customFormat="1" ht="18.75" customHeight="1" x14ac:dyDescent="0.25">
      <c r="A2873" s="74" t="s">
        <v>2424</v>
      </c>
      <c r="B2873" s="70" t="s">
        <v>77</v>
      </c>
      <c r="C2873" s="79">
        <f t="shared" si="169"/>
        <v>323.18369999999999</v>
      </c>
      <c r="D2873" s="79">
        <f t="shared" si="168"/>
        <v>16.604599999999998</v>
      </c>
      <c r="E2873" s="76">
        <v>16.604599999999998</v>
      </c>
      <c r="F2873" s="33">
        <v>0</v>
      </c>
      <c r="G2873" s="90">
        <v>0</v>
      </c>
      <c r="H2873" s="33">
        <v>0</v>
      </c>
      <c r="I2873" s="81"/>
      <c r="J2873" s="200">
        <v>339.78829999999999</v>
      </c>
    </row>
    <row r="2874" spans="1:10" s="34" customFormat="1" ht="18.75" customHeight="1" x14ac:dyDescent="0.25">
      <c r="A2874" s="74" t="s">
        <v>2425</v>
      </c>
      <c r="B2874" s="70" t="s">
        <v>77</v>
      </c>
      <c r="C2874" s="79">
        <f t="shared" si="169"/>
        <v>169.73537999999999</v>
      </c>
      <c r="D2874" s="79">
        <f t="shared" si="168"/>
        <v>9.4770000000000003</v>
      </c>
      <c r="E2874" s="76">
        <v>9.4770000000000003</v>
      </c>
      <c r="F2874" s="33">
        <v>0</v>
      </c>
      <c r="G2874" s="90">
        <v>0</v>
      </c>
      <c r="H2874" s="33">
        <v>0</v>
      </c>
      <c r="I2874" s="81"/>
      <c r="J2874" s="200">
        <v>179.21238</v>
      </c>
    </row>
    <row r="2875" spans="1:10" s="34" customFormat="1" ht="18.75" customHeight="1" x14ac:dyDescent="0.25">
      <c r="A2875" s="74" t="s">
        <v>2426</v>
      </c>
      <c r="B2875" s="70" t="s">
        <v>77</v>
      </c>
      <c r="C2875" s="79">
        <f t="shared" si="169"/>
        <v>329.23319999999995</v>
      </c>
      <c r="D2875" s="79">
        <f t="shared" si="168"/>
        <v>12.44815</v>
      </c>
      <c r="E2875" s="76">
        <v>12.44815</v>
      </c>
      <c r="F2875" s="33">
        <v>0</v>
      </c>
      <c r="G2875" s="90">
        <v>0</v>
      </c>
      <c r="H2875" s="33">
        <v>0</v>
      </c>
      <c r="I2875" s="81"/>
      <c r="J2875" s="200">
        <v>341.68134999999995</v>
      </c>
    </row>
    <row r="2876" spans="1:10" s="34" customFormat="1" ht="18.75" customHeight="1" x14ac:dyDescent="0.25">
      <c r="A2876" s="74" t="s">
        <v>2427</v>
      </c>
      <c r="B2876" s="70" t="s">
        <v>77</v>
      </c>
      <c r="C2876" s="79">
        <f t="shared" si="169"/>
        <v>258.46480000000003</v>
      </c>
      <c r="D2876" s="79">
        <f t="shared" si="168"/>
        <v>12.277850000000001</v>
      </c>
      <c r="E2876" s="76">
        <v>12.277850000000001</v>
      </c>
      <c r="F2876" s="33">
        <v>0</v>
      </c>
      <c r="G2876" s="90">
        <v>0</v>
      </c>
      <c r="H2876" s="33">
        <v>0</v>
      </c>
      <c r="I2876" s="81"/>
      <c r="J2876" s="200">
        <v>270.74265000000003</v>
      </c>
    </row>
    <row r="2877" spans="1:10" s="34" customFormat="1" ht="18.75" customHeight="1" x14ac:dyDescent="0.25">
      <c r="A2877" s="74" t="s">
        <v>2428</v>
      </c>
      <c r="B2877" s="70" t="s">
        <v>77</v>
      </c>
      <c r="C2877" s="79">
        <f t="shared" si="169"/>
        <v>277.6035</v>
      </c>
      <c r="D2877" s="89">
        <v>0</v>
      </c>
      <c r="E2877" s="76">
        <v>20.23865</v>
      </c>
      <c r="F2877" s="33">
        <v>0</v>
      </c>
      <c r="G2877" s="90">
        <v>0</v>
      </c>
      <c r="H2877" s="33">
        <v>0</v>
      </c>
      <c r="I2877" s="81"/>
      <c r="J2877" s="200">
        <v>297.84215</v>
      </c>
    </row>
    <row r="2878" spans="1:10" s="34" customFormat="1" ht="18.75" customHeight="1" x14ac:dyDescent="0.25">
      <c r="A2878" s="74" t="s">
        <v>2429</v>
      </c>
      <c r="B2878" s="70" t="s">
        <v>77</v>
      </c>
      <c r="C2878" s="79">
        <f t="shared" si="169"/>
        <v>291.06932</v>
      </c>
      <c r="D2878" s="89">
        <f>E2878</f>
        <v>17.470099999999999</v>
      </c>
      <c r="E2878" s="76">
        <v>17.470099999999999</v>
      </c>
      <c r="F2878" s="33">
        <v>0</v>
      </c>
      <c r="G2878" s="90">
        <v>0</v>
      </c>
      <c r="H2878" s="33">
        <v>0</v>
      </c>
      <c r="I2878" s="81"/>
      <c r="J2878" s="200">
        <v>308.53942000000001</v>
      </c>
    </row>
    <row r="2879" spans="1:10" s="34" customFormat="1" ht="18.75" customHeight="1" x14ac:dyDescent="0.25">
      <c r="A2879" s="74" t="s">
        <v>2430</v>
      </c>
      <c r="B2879" s="70" t="s">
        <v>77</v>
      </c>
      <c r="C2879" s="79">
        <f t="shared" si="169"/>
        <v>286.62813999999997</v>
      </c>
      <c r="D2879" s="80">
        <f>E2879</f>
        <v>24.2728</v>
      </c>
      <c r="E2879" s="76">
        <v>24.2728</v>
      </c>
      <c r="F2879" s="33">
        <v>0</v>
      </c>
      <c r="G2879" s="90">
        <v>0</v>
      </c>
      <c r="H2879" s="33">
        <v>0</v>
      </c>
      <c r="I2879" s="81"/>
      <c r="J2879" s="200">
        <v>310.90093999999999</v>
      </c>
    </row>
    <row r="2880" spans="1:10" s="34" customFormat="1" ht="18.75" customHeight="1" x14ac:dyDescent="0.25">
      <c r="A2880" s="74" t="s">
        <v>2431</v>
      </c>
      <c r="B2880" s="70" t="s">
        <v>77</v>
      </c>
      <c r="C2880" s="79">
        <f t="shared" si="169"/>
        <v>365.90445000000005</v>
      </c>
      <c r="D2880" s="80">
        <f>E2880</f>
        <v>18.318200000000001</v>
      </c>
      <c r="E2880" s="76">
        <v>18.318200000000001</v>
      </c>
      <c r="F2880" s="33">
        <v>0</v>
      </c>
      <c r="G2880" s="90">
        <v>0</v>
      </c>
      <c r="H2880" s="33">
        <v>0</v>
      </c>
      <c r="I2880" s="81"/>
      <c r="J2880" s="200">
        <v>384.22265000000004</v>
      </c>
    </row>
    <row r="2881" spans="1:10" s="34" customFormat="1" ht="18.75" customHeight="1" x14ac:dyDescent="0.25">
      <c r="A2881" s="74" t="s">
        <v>2432</v>
      </c>
      <c r="B2881" s="70" t="s">
        <v>77</v>
      </c>
      <c r="C2881" s="79">
        <f t="shared" si="169"/>
        <v>310.50304999999997</v>
      </c>
      <c r="D2881" s="79">
        <f>E2881</f>
        <v>15.706899999999999</v>
      </c>
      <c r="E2881" s="76">
        <v>15.706899999999999</v>
      </c>
      <c r="F2881" s="33">
        <v>0</v>
      </c>
      <c r="G2881" s="90">
        <v>0</v>
      </c>
      <c r="H2881" s="33">
        <v>0</v>
      </c>
      <c r="I2881" s="81"/>
      <c r="J2881" s="200">
        <v>326.20994999999999</v>
      </c>
    </row>
    <row r="2882" spans="1:10" s="34" customFormat="1" ht="18.75" customHeight="1" x14ac:dyDescent="0.25">
      <c r="A2882" s="74" t="s">
        <v>2433</v>
      </c>
      <c r="B2882" s="70" t="s">
        <v>77</v>
      </c>
      <c r="C2882" s="79">
        <f t="shared" si="169"/>
        <v>324.42225999999999</v>
      </c>
      <c r="D2882" s="80">
        <v>0</v>
      </c>
      <c r="E2882" s="76">
        <v>15.7211</v>
      </c>
      <c r="F2882" s="33">
        <v>0</v>
      </c>
      <c r="G2882" s="90">
        <v>0</v>
      </c>
      <c r="H2882" s="33">
        <v>0</v>
      </c>
      <c r="I2882" s="81"/>
      <c r="J2882" s="200">
        <v>340.14335999999997</v>
      </c>
    </row>
    <row r="2883" spans="1:10" s="34" customFormat="1" ht="18.75" customHeight="1" x14ac:dyDescent="0.25">
      <c r="A2883" s="74" t="s">
        <v>2434</v>
      </c>
      <c r="B2883" s="70" t="s">
        <v>77</v>
      </c>
      <c r="C2883" s="79">
        <f t="shared" si="169"/>
        <v>360.35039999999998</v>
      </c>
      <c r="D2883" s="79">
        <f t="shared" ref="D2883:D2894" si="170">E2883</f>
        <v>18.181150000000002</v>
      </c>
      <c r="E2883" s="76">
        <v>18.181150000000002</v>
      </c>
      <c r="F2883" s="33">
        <v>0</v>
      </c>
      <c r="G2883" s="90">
        <v>0</v>
      </c>
      <c r="H2883" s="33">
        <v>0</v>
      </c>
      <c r="I2883" s="81"/>
      <c r="J2883" s="200">
        <v>378.53154999999998</v>
      </c>
    </row>
    <row r="2884" spans="1:10" s="34" customFormat="1" ht="18.75" customHeight="1" x14ac:dyDescent="0.25">
      <c r="A2884" s="74" t="s">
        <v>2435</v>
      </c>
      <c r="B2884" s="70" t="s">
        <v>77</v>
      </c>
      <c r="C2884" s="79">
        <f t="shared" si="169"/>
        <v>227.74504999999999</v>
      </c>
      <c r="D2884" s="79">
        <f t="shared" si="170"/>
        <v>12.807600000000001</v>
      </c>
      <c r="E2884" s="76">
        <v>12.807600000000001</v>
      </c>
      <c r="F2884" s="33">
        <v>0</v>
      </c>
      <c r="G2884" s="90">
        <v>0</v>
      </c>
      <c r="H2884" s="33">
        <v>0</v>
      </c>
      <c r="I2884" s="81"/>
      <c r="J2884" s="200">
        <v>240.55265</v>
      </c>
    </row>
    <row r="2885" spans="1:10" s="34" customFormat="1" ht="18.75" customHeight="1" x14ac:dyDescent="0.25">
      <c r="A2885" s="74" t="s">
        <v>2436</v>
      </c>
      <c r="B2885" s="70" t="s">
        <v>77</v>
      </c>
      <c r="C2885" s="79">
        <f t="shared" si="169"/>
        <v>295.46165000000002</v>
      </c>
      <c r="D2885" s="79">
        <f t="shared" si="170"/>
        <v>12.922649999999999</v>
      </c>
      <c r="E2885" s="76">
        <v>12.922649999999999</v>
      </c>
      <c r="F2885" s="33">
        <v>0</v>
      </c>
      <c r="G2885" s="90">
        <v>0</v>
      </c>
      <c r="H2885" s="33">
        <v>0</v>
      </c>
      <c r="I2885" s="81"/>
      <c r="J2885" s="200">
        <v>308.3843</v>
      </c>
    </row>
    <row r="2886" spans="1:10" s="34" customFormat="1" ht="18.75" customHeight="1" x14ac:dyDescent="0.25">
      <c r="A2886" s="74" t="s">
        <v>2437</v>
      </c>
      <c r="B2886" s="70" t="s">
        <v>77</v>
      </c>
      <c r="C2886" s="79">
        <f t="shared" si="169"/>
        <v>315.53869000000003</v>
      </c>
      <c r="D2886" s="80">
        <f t="shared" si="170"/>
        <v>10.145200000000001</v>
      </c>
      <c r="E2886" s="76">
        <v>10.145200000000001</v>
      </c>
      <c r="F2886" s="33">
        <v>0</v>
      </c>
      <c r="G2886" s="90">
        <v>0</v>
      </c>
      <c r="H2886" s="33">
        <v>0</v>
      </c>
      <c r="I2886" s="81"/>
      <c r="J2886" s="200">
        <v>325.68389000000002</v>
      </c>
    </row>
    <row r="2887" spans="1:10" s="34" customFormat="1" ht="18.75" customHeight="1" x14ac:dyDescent="0.25">
      <c r="A2887" s="74" t="s">
        <v>2438</v>
      </c>
      <c r="B2887" s="70" t="s">
        <v>77</v>
      </c>
      <c r="C2887" s="79">
        <f t="shared" si="169"/>
        <v>1307.6751499999998</v>
      </c>
      <c r="D2887" s="80">
        <f t="shared" si="170"/>
        <v>58.92801</v>
      </c>
      <c r="E2887" s="76">
        <v>58.92801</v>
      </c>
      <c r="F2887" s="33">
        <v>0</v>
      </c>
      <c r="G2887" s="90">
        <v>0</v>
      </c>
      <c r="H2887" s="33">
        <v>0</v>
      </c>
      <c r="I2887" s="81"/>
      <c r="J2887" s="200">
        <v>1366.6031599999999</v>
      </c>
    </row>
    <row r="2888" spans="1:10" s="34" customFormat="1" ht="18.75" customHeight="1" x14ac:dyDescent="0.25">
      <c r="A2888" s="74" t="s">
        <v>2439</v>
      </c>
      <c r="B2888" s="70" t="s">
        <v>77</v>
      </c>
      <c r="C2888" s="79">
        <f t="shared" si="169"/>
        <v>720.73176999999998</v>
      </c>
      <c r="D2888" s="80">
        <f t="shared" si="170"/>
        <v>71.99963000000001</v>
      </c>
      <c r="E2888" s="76">
        <v>71.99963000000001</v>
      </c>
      <c r="F2888" s="33">
        <v>0</v>
      </c>
      <c r="G2888" s="90">
        <v>0</v>
      </c>
      <c r="H2888" s="33">
        <v>0</v>
      </c>
      <c r="I2888" s="81"/>
      <c r="J2888" s="200">
        <v>792.73140000000001</v>
      </c>
    </row>
    <row r="2889" spans="1:10" s="34" customFormat="1" ht="18.75" customHeight="1" x14ac:dyDescent="0.25">
      <c r="A2889" s="74" t="s">
        <v>2440</v>
      </c>
      <c r="B2889" s="70" t="s">
        <v>77</v>
      </c>
      <c r="C2889" s="79">
        <f t="shared" si="169"/>
        <v>228.92445000000001</v>
      </c>
      <c r="D2889" s="80">
        <f t="shared" si="170"/>
        <v>12.49015</v>
      </c>
      <c r="E2889" s="76">
        <v>12.49015</v>
      </c>
      <c r="F2889" s="33">
        <v>0</v>
      </c>
      <c r="G2889" s="90">
        <v>0</v>
      </c>
      <c r="H2889" s="33">
        <v>0</v>
      </c>
      <c r="I2889" s="81"/>
      <c r="J2889" s="200">
        <v>241.41460000000001</v>
      </c>
    </row>
    <row r="2890" spans="1:10" s="34" customFormat="1" ht="18.75" customHeight="1" x14ac:dyDescent="0.25">
      <c r="A2890" s="74" t="s">
        <v>2441</v>
      </c>
      <c r="B2890" s="70" t="s">
        <v>77</v>
      </c>
      <c r="C2890" s="79">
        <f t="shared" si="169"/>
        <v>739.20780000000002</v>
      </c>
      <c r="D2890" s="79">
        <f t="shared" si="170"/>
        <v>70.072000000000003</v>
      </c>
      <c r="E2890" s="76">
        <v>70.072000000000003</v>
      </c>
      <c r="F2890" s="33">
        <v>0</v>
      </c>
      <c r="G2890" s="90">
        <v>0</v>
      </c>
      <c r="H2890" s="33">
        <v>0</v>
      </c>
      <c r="I2890" s="81"/>
      <c r="J2890" s="200">
        <v>809.27980000000002</v>
      </c>
    </row>
    <row r="2891" spans="1:10" s="34" customFormat="1" ht="18.75" customHeight="1" x14ac:dyDescent="0.25">
      <c r="A2891" s="74" t="s">
        <v>2442</v>
      </c>
      <c r="B2891" s="70" t="s">
        <v>77</v>
      </c>
      <c r="C2891" s="79">
        <f t="shared" si="169"/>
        <v>402.62071000000003</v>
      </c>
      <c r="D2891" s="79">
        <f t="shared" si="170"/>
        <v>44.053989999999999</v>
      </c>
      <c r="E2891" s="76">
        <v>44.053989999999999</v>
      </c>
      <c r="F2891" s="33">
        <v>0</v>
      </c>
      <c r="G2891" s="90">
        <v>0</v>
      </c>
      <c r="H2891" s="33">
        <v>0</v>
      </c>
      <c r="I2891" s="81"/>
      <c r="J2891" s="200">
        <v>446.67470000000003</v>
      </c>
    </row>
    <row r="2892" spans="1:10" s="34" customFormat="1" ht="18.75" customHeight="1" x14ac:dyDescent="0.25">
      <c r="A2892" s="74" t="s">
        <v>2443</v>
      </c>
      <c r="B2892" s="70" t="s">
        <v>77</v>
      </c>
      <c r="C2892" s="79">
        <f t="shared" si="169"/>
        <v>305.13684999999998</v>
      </c>
      <c r="D2892" s="79">
        <f t="shared" si="170"/>
        <v>17.27515</v>
      </c>
      <c r="E2892" s="76">
        <v>17.27515</v>
      </c>
      <c r="F2892" s="33">
        <v>0</v>
      </c>
      <c r="G2892" s="90">
        <v>0</v>
      </c>
      <c r="H2892" s="33">
        <v>0</v>
      </c>
      <c r="I2892" s="81"/>
      <c r="J2892" s="200">
        <v>322.41199999999998</v>
      </c>
    </row>
    <row r="2893" spans="1:10" s="34" customFormat="1" ht="18.75" customHeight="1" x14ac:dyDescent="0.25">
      <c r="A2893" s="74" t="s">
        <v>2444</v>
      </c>
      <c r="B2893" s="70" t="s">
        <v>77</v>
      </c>
      <c r="C2893" s="79">
        <f t="shared" si="169"/>
        <v>369.50139000000001</v>
      </c>
      <c r="D2893" s="79">
        <f t="shared" si="170"/>
        <v>31.883009999999999</v>
      </c>
      <c r="E2893" s="76">
        <v>31.883009999999999</v>
      </c>
      <c r="F2893" s="33">
        <v>0</v>
      </c>
      <c r="G2893" s="90">
        <v>0</v>
      </c>
      <c r="H2893" s="33">
        <v>0</v>
      </c>
      <c r="I2893" s="81"/>
      <c r="J2893" s="200">
        <v>401.38440000000003</v>
      </c>
    </row>
    <row r="2894" spans="1:10" s="34" customFormat="1" ht="18.75" customHeight="1" x14ac:dyDescent="0.25">
      <c r="A2894" s="74" t="s">
        <v>2445</v>
      </c>
      <c r="B2894" s="70" t="s">
        <v>77</v>
      </c>
      <c r="C2894" s="79">
        <f t="shared" si="169"/>
        <v>944.25475000000006</v>
      </c>
      <c r="D2894" s="79">
        <f t="shared" si="170"/>
        <v>49.446150000000003</v>
      </c>
      <c r="E2894" s="76">
        <v>49.446150000000003</v>
      </c>
      <c r="F2894" s="33">
        <v>0</v>
      </c>
      <c r="G2894" s="90">
        <v>0</v>
      </c>
      <c r="H2894" s="33">
        <v>0</v>
      </c>
      <c r="I2894" s="81"/>
      <c r="J2894" s="200">
        <v>993.70090000000005</v>
      </c>
    </row>
    <row r="2895" spans="1:10" s="34" customFormat="1" ht="18.75" customHeight="1" x14ac:dyDescent="0.25">
      <c r="A2895" s="74" t="s">
        <v>2446</v>
      </c>
      <c r="B2895" s="70" t="s">
        <v>77</v>
      </c>
      <c r="C2895" s="79">
        <f t="shared" si="169"/>
        <v>923.87338</v>
      </c>
      <c r="D2895" s="80">
        <v>0</v>
      </c>
      <c r="E2895" s="76">
        <v>45.352849999999997</v>
      </c>
      <c r="F2895" s="33">
        <v>0</v>
      </c>
      <c r="G2895" s="90">
        <v>0</v>
      </c>
      <c r="H2895" s="33">
        <v>0</v>
      </c>
      <c r="I2895" s="81"/>
      <c r="J2895" s="200">
        <v>969.22622999999999</v>
      </c>
    </row>
    <row r="2896" spans="1:10" s="34" customFormat="1" ht="18.75" customHeight="1" x14ac:dyDescent="0.25">
      <c r="A2896" s="74" t="s">
        <v>2447</v>
      </c>
      <c r="B2896" s="70" t="s">
        <v>77</v>
      </c>
      <c r="C2896" s="79">
        <f t="shared" si="169"/>
        <v>819.29419999999993</v>
      </c>
      <c r="D2896" s="79">
        <f>E2896</f>
        <v>52.823260000000005</v>
      </c>
      <c r="E2896" s="76">
        <v>52.823260000000005</v>
      </c>
      <c r="F2896" s="33">
        <v>0</v>
      </c>
      <c r="G2896" s="90">
        <v>0</v>
      </c>
      <c r="H2896" s="33">
        <v>0</v>
      </c>
      <c r="I2896" s="81"/>
      <c r="J2896" s="200">
        <v>872.11745999999994</v>
      </c>
    </row>
    <row r="2897" spans="1:10" s="34" customFormat="1" ht="18.75" customHeight="1" x14ac:dyDescent="0.25">
      <c r="A2897" s="74" t="s">
        <v>2448</v>
      </c>
      <c r="B2897" s="70" t="s">
        <v>77</v>
      </c>
      <c r="C2897" s="79">
        <f t="shared" si="169"/>
        <v>457.50342000000001</v>
      </c>
      <c r="D2897" s="80">
        <v>0</v>
      </c>
      <c r="E2897" s="76">
        <v>37.7453</v>
      </c>
      <c r="F2897" s="33">
        <v>0</v>
      </c>
      <c r="G2897" s="90">
        <v>0</v>
      </c>
      <c r="H2897" s="33">
        <v>0</v>
      </c>
      <c r="I2897" s="81"/>
      <c r="J2897" s="200">
        <v>495.24871999999999</v>
      </c>
    </row>
    <row r="2898" spans="1:10" s="34" customFormat="1" ht="18.75" customHeight="1" x14ac:dyDescent="0.25">
      <c r="A2898" s="74" t="s">
        <v>2449</v>
      </c>
      <c r="B2898" s="70" t="s">
        <v>77</v>
      </c>
      <c r="C2898" s="79">
        <f t="shared" si="169"/>
        <v>326.22185999999999</v>
      </c>
      <c r="D2898" s="79">
        <f t="shared" ref="D2898:D2918" si="171">E2898</f>
        <v>17.24004</v>
      </c>
      <c r="E2898" s="76">
        <v>17.24004</v>
      </c>
      <c r="F2898" s="33">
        <v>0</v>
      </c>
      <c r="G2898" s="90">
        <v>0</v>
      </c>
      <c r="H2898" s="33">
        <v>0</v>
      </c>
      <c r="I2898" s="81"/>
      <c r="J2898" s="200">
        <v>343.46190000000001</v>
      </c>
    </row>
    <row r="2899" spans="1:10" s="34" customFormat="1" ht="18.75" customHeight="1" x14ac:dyDescent="0.25">
      <c r="A2899" s="74" t="s">
        <v>2450</v>
      </c>
      <c r="B2899" s="70" t="s">
        <v>77</v>
      </c>
      <c r="C2899" s="79">
        <f t="shared" si="169"/>
        <v>121.55131999999999</v>
      </c>
      <c r="D2899" s="79">
        <f t="shared" si="171"/>
        <v>9.0201000000000011</v>
      </c>
      <c r="E2899" s="76">
        <v>9.0201000000000011</v>
      </c>
      <c r="F2899" s="33">
        <v>0</v>
      </c>
      <c r="G2899" s="90">
        <v>0</v>
      </c>
      <c r="H2899" s="33">
        <v>0</v>
      </c>
      <c r="I2899" s="81"/>
      <c r="J2899" s="200">
        <v>130.57141999999999</v>
      </c>
    </row>
    <row r="2900" spans="1:10" s="34" customFormat="1" ht="18.75" customHeight="1" x14ac:dyDescent="0.25">
      <c r="A2900" s="74" t="s">
        <v>2451</v>
      </c>
      <c r="B2900" s="70" t="s">
        <v>77</v>
      </c>
      <c r="C2900" s="79">
        <f t="shared" si="169"/>
        <v>183.76564999999999</v>
      </c>
      <c r="D2900" s="79">
        <f t="shared" si="171"/>
        <v>7.3859500000000002</v>
      </c>
      <c r="E2900" s="76">
        <v>7.3859500000000002</v>
      </c>
      <c r="F2900" s="33">
        <v>0</v>
      </c>
      <c r="G2900" s="90">
        <v>0</v>
      </c>
      <c r="H2900" s="33">
        <v>0</v>
      </c>
      <c r="I2900" s="81"/>
      <c r="J2900" s="200">
        <v>191.1516</v>
      </c>
    </row>
    <row r="2901" spans="1:10" s="34" customFormat="1" ht="18.75" customHeight="1" x14ac:dyDescent="0.25">
      <c r="A2901" s="74" t="s">
        <v>2452</v>
      </c>
      <c r="B2901" s="70" t="s">
        <v>77</v>
      </c>
      <c r="C2901" s="79">
        <f t="shared" ref="C2901:C2962" si="172">J2901+I2901-E2901</f>
        <v>169.31394999999998</v>
      </c>
      <c r="D2901" s="80">
        <f t="shared" si="171"/>
        <v>14.161100000000001</v>
      </c>
      <c r="E2901" s="76">
        <v>14.161100000000001</v>
      </c>
      <c r="F2901" s="33">
        <v>0</v>
      </c>
      <c r="G2901" s="90">
        <v>0</v>
      </c>
      <c r="H2901" s="33">
        <v>0</v>
      </c>
      <c r="I2901" s="81"/>
      <c r="J2901" s="200">
        <v>183.47504999999998</v>
      </c>
    </row>
    <row r="2902" spans="1:10" s="34" customFormat="1" ht="18.75" customHeight="1" x14ac:dyDescent="0.25">
      <c r="A2902" s="74" t="s">
        <v>2453</v>
      </c>
      <c r="B2902" s="70" t="s">
        <v>77</v>
      </c>
      <c r="C2902" s="79">
        <f t="shared" si="172"/>
        <v>64.265050000000016</v>
      </c>
      <c r="D2902" s="80">
        <f t="shared" si="171"/>
        <v>2.2828000000000004</v>
      </c>
      <c r="E2902" s="76">
        <v>2.2828000000000004</v>
      </c>
      <c r="F2902" s="33">
        <v>0</v>
      </c>
      <c r="G2902" s="90">
        <v>0</v>
      </c>
      <c r="H2902" s="33">
        <v>0</v>
      </c>
      <c r="I2902" s="81"/>
      <c r="J2902" s="200">
        <v>66.547850000000011</v>
      </c>
    </row>
    <row r="2903" spans="1:10" s="34" customFormat="1" ht="18.75" customHeight="1" x14ac:dyDescent="0.25">
      <c r="A2903" s="74" t="s">
        <v>2454</v>
      </c>
      <c r="B2903" s="70" t="s">
        <v>77</v>
      </c>
      <c r="C2903" s="79">
        <f t="shared" si="172"/>
        <v>83.174449999999993</v>
      </c>
      <c r="D2903" s="80">
        <f t="shared" si="171"/>
        <v>5.3064999999999998</v>
      </c>
      <c r="E2903" s="76">
        <v>5.3064999999999998</v>
      </c>
      <c r="F2903" s="33">
        <v>0</v>
      </c>
      <c r="G2903" s="90">
        <v>0</v>
      </c>
      <c r="H2903" s="33">
        <v>0</v>
      </c>
      <c r="I2903" s="81"/>
      <c r="J2903" s="200">
        <v>88.480949999999993</v>
      </c>
    </row>
    <row r="2904" spans="1:10" s="34" customFormat="1" ht="18.75" customHeight="1" x14ac:dyDescent="0.25">
      <c r="A2904" s="74" t="s">
        <v>2455</v>
      </c>
      <c r="B2904" s="70" t="s">
        <v>77</v>
      </c>
      <c r="C2904" s="79">
        <f t="shared" si="172"/>
        <v>169.08170000000001</v>
      </c>
      <c r="D2904" s="79">
        <f t="shared" si="171"/>
        <v>8.7795499999999986</v>
      </c>
      <c r="E2904" s="76">
        <v>8.7795499999999986</v>
      </c>
      <c r="F2904" s="33">
        <v>0</v>
      </c>
      <c r="G2904" s="90">
        <v>0</v>
      </c>
      <c r="H2904" s="33">
        <v>0</v>
      </c>
      <c r="I2904" s="81"/>
      <c r="J2904" s="200">
        <v>177.86125000000001</v>
      </c>
    </row>
    <row r="2905" spans="1:10" s="34" customFormat="1" ht="18.75" customHeight="1" x14ac:dyDescent="0.25">
      <c r="A2905" s="74" t="s">
        <v>2456</v>
      </c>
      <c r="B2905" s="70" t="s">
        <v>77</v>
      </c>
      <c r="C2905" s="79">
        <f t="shared" si="172"/>
        <v>132.31829999999999</v>
      </c>
      <c r="D2905" s="79">
        <f t="shared" si="171"/>
        <v>7.6543999999999999</v>
      </c>
      <c r="E2905" s="76">
        <v>7.6543999999999999</v>
      </c>
      <c r="F2905" s="33">
        <v>0</v>
      </c>
      <c r="G2905" s="90">
        <v>0</v>
      </c>
      <c r="H2905" s="33">
        <v>0</v>
      </c>
      <c r="I2905" s="81"/>
      <c r="J2905" s="200">
        <v>139.9727</v>
      </c>
    </row>
    <row r="2906" spans="1:10" s="34" customFormat="1" ht="18.75" customHeight="1" x14ac:dyDescent="0.25">
      <c r="A2906" s="74" t="s">
        <v>2457</v>
      </c>
      <c r="B2906" s="70" t="s">
        <v>77</v>
      </c>
      <c r="C2906" s="79">
        <f t="shared" si="172"/>
        <v>127.0898</v>
      </c>
      <c r="D2906" s="79">
        <f t="shared" si="171"/>
        <v>7.0279499999999997</v>
      </c>
      <c r="E2906" s="76">
        <v>7.0279499999999997</v>
      </c>
      <c r="F2906" s="33">
        <v>0</v>
      </c>
      <c r="G2906" s="90">
        <v>0</v>
      </c>
      <c r="H2906" s="33">
        <v>0</v>
      </c>
      <c r="I2906" s="81"/>
      <c r="J2906" s="200">
        <v>134.11775</v>
      </c>
    </row>
    <row r="2907" spans="1:10" s="34" customFormat="1" ht="18.75" customHeight="1" x14ac:dyDescent="0.25">
      <c r="A2907" s="74" t="s">
        <v>2458</v>
      </c>
      <c r="B2907" s="70" t="s">
        <v>77</v>
      </c>
      <c r="C2907" s="79">
        <f t="shared" si="172"/>
        <v>120.41104999999999</v>
      </c>
      <c r="D2907" s="79">
        <f t="shared" si="171"/>
        <v>5.2038500000000001</v>
      </c>
      <c r="E2907" s="76">
        <v>5.2038500000000001</v>
      </c>
      <c r="F2907" s="33">
        <v>0</v>
      </c>
      <c r="G2907" s="90">
        <v>0</v>
      </c>
      <c r="H2907" s="33">
        <v>0</v>
      </c>
      <c r="I2907" s="81"/>
      <c r="J2907" s="200">
        <v>125.61489999999999</v>
      </c>
    </row>
    <row r="2908" spans="1:10" s="34" customFormat="1" ht="18.75" customHeight="1" x14ac:dyDescent="0.25">
      <c r="A2908" s="74" t="s">
        <v>2459</v>
      </c>
      <c r="B2908" s="70" t="s">
        <v>77</v>
      </c>
      <c r="C2908" s="79">
        <f t="shared" si="172"/>
        <v>338.51514000000003</v>
      </c>
      <c r="D2908" s="79">
        <f t="shared" si="171"/>
        <v>18.411249999999999</v>
      </c>
      <c r="E2908" s="76">
        <v>18.411249999999999</v>
      </c>
      <c r="F2908" s="33">
        <v>0</v>
      </c>
      <c r="G2908" s="90">
        <v>0</v>
      </c>
      <c r="H2908" s="33">
        <v>0</v>
      </c>
      <c r="I2908" s="81"/>
      <c r="J2908" s="200">
        <v>356.92639000000003</v>
      </c>
    </row>
    <row r="2909" spans="1:10" s="34" customFormat="1" ht="18.75" customHeight="1" x14ac:dyDescent="0.25">
      <c r="A2909" s="74" t="s">
        <v>2460</v>
      </c>
      <c r="B2909" s="70" t="s">
        <v>77</v>
      </c>
      <c r="C2909" s="79">
        <f t="shared" si="172"/>
        <v>293.39886999999999</v>
      </c>
      <c r="D2909" s="79">
        <f t="shared" si="171"/>
        <v>16.849</v>
      </c>
      <c r="E2909" s="76">
        <v>16.849</v>
      </c>
      <c r="F2909" s="33">
        <v>0</v>
      </c>
      <c r="G2909" s="90">
        <v>0</v>
      </c>
      <c r="H2909" s="33">
        <v>0</v>
      </c>
      <c r="I2909" s="81"/>
      <c r="J2909" s="200">
        <v>310.24786999999998</v>
      </c>
    </row>
    <row r="2910" spans="1:10" s="34" customFormat="1" ht="18.75" customHeight="1" x14ac:dyDescent="0.25">
      <c r="A2910" s="74" t="s">
        <v>2461</v>
      </c>
      <c r="B2910" s="70" t="s">
        <v>77</v>
      </c>
      <c r="C2910" s="79">
        <f t="shared" si="172"/>
        <v>3.1874000000000002</v>
      </c>
      <c r="D2910" s="79">
        <f t="shared" si="171"/>
        <v>0</v>
      </c>
      <c r="E2910" s="76">
        <v>0</v>
      </c>
      <c r="F2910" s="33">
        <v>0</v>
      </c>
      <c r="G2910" s="90">
        <v>0</v>
      </c>
      <c r="H2910" s="33">
        <v>0</v>
      </c>
      <c r="I2910" s="81"/>
      <c r="J2910" s="200">
        <v>3.1874000000000002</v>
      </c>
    </row>
    <row r="2911" spans="1:10" s="34" customFormat="1" ht="18.75" customHeight="1" x14ac:dyDescent="0.25">
      <c r="A2911" s="74" t="s">
        <v>2462</v>
      </c>
      <c r="B2911" s="70" t="s">
        <v>77</v>
      </c>
      <c r="C2911" s="79">
        <f t="shared" si="172"/>
        <v>16.745500000000003</v>
      </c>
      <c r="D2911" s="80">
        <f t="shared" si="171"/>
        <v>0.93340000000000001</v>
      </c>
      <c r="E2911" s="76">
        <v>0.93340000000000001</v>
      </c>
      <c r="F2911" s="33">
        <v>0</v>
      </c>
      <c r="G2911" s="90">
        <v>0</v>
      </c>
      <c r="H2911" s="33">
        <v>0</v>
      </c>
      <c r="I2911" s="81"/>
      <c r="J2911" s="200">
        <v>17.678900000000002</v>
      </c>
    </row>
    <row r="2912" spans="1:10" s="34" customFormat="1" ht="18.75" customHeight="1" x14ac:dyDescent="0.25">
      <c r="A2912" s="74" t="s">
        <v>2463</v>
      </c>
      <c r="B2912" s="70" t="s">
        <v>77</v>
      </c>
      <c r="C2912" s="79">
        <f t="shared" si="172"/>
        <v>19.780899999999999</v>
      </c>
      <c r="D2912" s="79">
        <f t="shared" si="171"/>
        <v>0.69810000000000005</v>
      </c>
      <c r="E2912" s="76">
        <v>0.69810000000000005</v>
      </c>
      <c r="F2912" s="33">
        <v>0</v>
      </c>
      <c r="G2912" s="90">
        <v>0</v>
      </c>
      <c r="H2912" s="33">
        <v>0</v>
      </c>
      <c r="I2912" s="81"/>
      <c r="J2912" s="200">
        <v>20.478999999999999</v>
      </c>
    </row>
    <row r="2913" spans="1:10" s="34" customFormat="1" ht="18.75" customHeight="1" x14ac:dyDescent="0.25">
      <c r="A2913" s="74" t="s">
        <v>2464</v>
      </c>
      <c r="B2913" s="70" t="s">
        <v>77</v>
      </c>
      <c r="C2913" s="79">
        <f t="shared" si="172"/>
        <v>25.704599999999999</v>
      </c>
      <c r="D2913" s="79">
        <f t="shared" si="171"/>
        <v>0.93079999999999996</v>
      </c>
      <c r="E2913" s="76">
        <v>0.93079999999999996</v>
      </c>
      <c r="F2913" s="33">
        <v>0</v>
      </c>
      <c r="G2913" s="90">
        <v>0</v>
      </c>
      <c r="H2913" s="33">
        <v>0</v>
      </c>
      <c r="I2913" s="81"/>
      <c r="J2913" s="200">
        <v>26.635400000000001</v>
      </c>
    </row>
    <row r="2914" spans="1:10" s="34" customFormat="1" ht="18.75" customHeight="1" x14ac:dyDescent="0.25">
      <c r="A2914" s="74" t="s">
        <v>2465</v>
      </c>
      <c r="B2914" s="70" t="s">
        <v>77</v>
      </c>
      <c r="C2914" s="79">
        <f t="shared" si="172"/>
        <v>51.96405</v>
      </c>
      <c r="D2914" s="79">
        <f t="shared" si="171"/>
        <v>0.95074999999999998</v>
      </c>
      <c r="E2914" s="76">
        <v>0.95074999999999998</v>
      </c>
      <c r="F2914" s="33">
        <v>0</v>
      </c>
      <c r="G2914" s="90">
        <v>0</v>
      </c>
      <c r="H2914" s="33">
        <v>0</v>
      </c>
      <c r="I2914" s="81"/>
      <c r="J2914" s="200">
        <v>52.9148</v>
      </c>
    </row>
    <row r="2915" spans="1:10" s="34" customFormat="1" ht="18.75" customHeight="1" x14ac:dyDescent="0.25">
      <c r="A2915" s="74" t="s">
        <v>1014</v>
      </c>
      <c r="B2915" s="70" t="s">
        <v>77</v>
      </c>
      <c r="C2915" s="79">
        <f t="shared" si="172"/>
        <v>93.623650000000012</v>
      </c>
      <c r="D2915" s="79">
        <f t="shared" si="171"/>
        <v>2.47715</v>
      </c>
      <c r="E2915" s="76">
        <v>2.47715</v>
      </c>
      <c r="F2915" s="33">
        <v>0</v>
      </c>
      <c r="G2915" s="90">
        <v>0</v>
      </c>
      <c r="H2915" s="33">
        <v>0</v>
      </c>
      <c r="I2915" s="81"/>
      <c r="J2915" s="200">
        <v>96.100800000000007</v>
      </c>
    </row>
    <row r="2916" spans="1:10" s="34" customFormat="1" ht="18.75" customHeight="1" x14ac:dyDescent="0.25">
      <c r="A2916" s="74" t="s">
        <v>2466</v>
      </c>
      <c r="B2916" s="70" t="s">
        <v>77</v>
      </c>
      <c r="C2916" s="79">
        <f t="shared" si="172"/>
        <v>326.13270000000006</v>
      </c>
      <c r="D2916" s="80">
        <f t="shared" si="171"/>
        <v>16.04175</v>
      </c>
      <c r="E2916" s="76">
        <v>16.04175</v>
      </c>
      <c r="F2916" s="33">
        <v>0</v>
      </c>
      <c r="G2916" s="90">
        <v>0</v>
      </c>
      <c r="H2916" s="33">
        <v>0</v>
      </c>
      <c r="I2916" s="81"/>
      <c r="J2916" s="200">
        <v>342.17445000000004</v>
      </c>
    </row>
    <row r="2917" spans="1:10" s="34" customFormat="1" ht="18.75" customHeight="1" x14ac:dyDescent="0.25">
      <c r="A2917" s="74" t="s">
        <v>2467</v>
      </c>
      <c r="B2917" s="70" t="s">
        <v>77</v>
      </c>
      <c r="C2917" s="79">
        <f t="shared" si="172"/>
        <v>76.960599999999999</v>
      </c>
      <c r="D2917" s="79">
        <f t="shared" si="171"/>
        <v>29.461200000000002</v>
      </c>
      <c r="E2917" s="76">
        <v>29.461200000000002</v>
      </c>
      <c r="F2917" s="33">
        <v>0</v>
      </c>
      <c r="G2917" s="90">
        <v>0</v>
      </c>
      <c r="H2917" s="33">
        <v>0</v>
      </c>
      <c r="I2917" s="81"/>
      <c r="J2917" s="200">
        <v>106.4218</v>
      </c>
    </row>
    <row r="2918" spans="1:10" s="34" customFormat="1" ht="18.75" customHeight="1" x14ac:dyDescent="0.25">
      <c r="A2918" s="74" t="s">
        <v>2468</v>
      </c>
      <c r="B2918" s="70" t="s">
        <v>77</v>
      </c>
      <c r="C2918" s="79">
        <f t="shared" si="172"/>
        <v>306.58789999999999</v>
      </c>
      <c r="D2918" s="79">
        <f t="shared" si="171"/>
        <v>17.551200000000001</v>
      </c>
      <c r="E2918" s="76">
        <v>17.551200000000001</v>
      </c>
      <c r="F2918" s="33">
        <v>0</v>
      </c>
      <c r="G2918" s="90">
        <v>0</v>
      </c>
      <c r="H2918" s="33">
        <v>0</v>
      </c>
      <c r="I2918" s="81"/>
      <c r="J2918" s="200">
        <v>324.13909999999998</v>
      </c>
    </row>
    <row r="2919" spans="1:10" s="34" customFormat="1" ht="18.75" customHeight="1" x14ac:dyDescent="0.25">
      <c r="A2919" s="74" t="s">
        <v>2469</v>
      </c>
      <c r="B2919" s="70" t="s">
        <v>77</v>
      </c>
      <c r="C2919" s="79">
        <f t="shared" si="172"/>
        <v>274.88837000000001</v>
      </c>
      <c r="D2919" s="80">
        <v>0</v>
      </c>
      <c r="E2919" s="76">
        <v>18.361630000000002</v>
      </c>
      <c r="F2919" s="33">
        <v>0</v>
      </c>
      <c r="G2919" s="90">
        <v>0</v>
      </c>
      <c r="H2919" s="33">
        <v>0</v>
      </c>
      <c r="I2919" s="81"/>
      <c r="J2919" s="200">
        <v>293.25</v>
      </c>
    </row>
    <row r="2920" spans="1:10" s="34" customFormat="1" ht="18.75" customHeight="1" x14ac:dyDescent="0.25">
      <c r="A2920" s="74" t="s">
        <v>2470</v>
      </c>
      <c r="B2920" s="70" t="s">
        <v>77</v>
      </c>
      <c r="C2920" s="79">
        <f t="shared" si="172"/>
        <v>274.23806000000002</v>
      </c>
      <c r="D2920" s="79">
        <f>E2920</f>
        <v>24.523900000000001</v>
      </c>
      <c r="E2920" s="76">
        <v>24.523900000000001</v>
      </c>
      <c r="F2920" s="33">
        <v>0</v>
      </c>
      <c r="G2920" s="90">
        <v>0</v>
      </c>
      <c r="H2920" s="33">
        <v>0</v>
      </c>
      <c r="I2920" s="81"/>
      <c r="J2920" s="200">
        <v>298.76196000000004</v>
      </c>
    </row>
    <row r="2921" spans="1:10" s="34" customFormat="1" ht="18.75" customHeight="1" x14ac:dyDescent="0.25">
      <c r="A2921" s="74" t="s">
        <v>2471</v>
      </c>
      <c r="B2921" s="70" t="s">
        <v>77</v>
      </c>
      <c r="C2921" s="79">
        <f t="shared" si="172"/>
        <v>427.11030000000005</v>
      </c>
      <c r="D2921" s="79">
        <f>E2921</f>
        <v>41.431849999999997</v>
      </c>
      <c r="E2921" s="76">
        <v>41.431849999999997</v>
      </c>
      <c r="F2921" s="33">
        <v>0</v>
      </c>
      <c r="G2921" s="90">
        <v>0</v>
      </c>
      <c r="H2921" s="33">
        <v>0</v>
      </c>
      <c r="I2921" s="81"/>
      <c r="J2921" s="200">
        <v>468.54215000000005</v>
      </c>
    </row>
    <row r="2922" spans="1:10" s="34" customFormat="1" ht="18.75" customHeight="1" x14ac:dyDescent="0.25">
      <c r="A2922" s="74" t="s">
        <v>2472</v>
      </c>
      <c r="B2922" s="70" t="s">
        <v>77</v>
      </c>
      <c r="C2922" s="79">
        <f t="shared" si="172"/>
        <v>564.86154999999997</v>
      </c>
      <c r="D2922" s="79">
        <f>E2922</f>
        <v>29.296200000000002</v>
      </c>
      <c r="E2922" s="76">
        <v>29.296200000000002</v>
      </c>
      <c r="F2922" s="33">
        <v>0</v>
      </c>
      <c r="G2922" s="90">
        <v>0</v>
      </c>
      <c r="H2922" s="33">
        <v>0</v>
      </c>
      <c r="I2922" s="81"/>
      <c r="J2922" s="200">
        <v>594.15774999999996</v>
      </c>
    </row>
    <row r="2923" spans="1:10" s="34" customFormat="1" ht="18.75" customHeight="1" x14ac:dyDescent="0.25">
      <c r="A2923" s="74" t="s">
        <v>2473</v>
      </c>
      <c r="B2923" s="70" t="s">
        <v>77</v>
      </c>
      <c r="C2923" s="79">
        <f t="shared" si="172"/>
        <v>836.45880000000011</v>
      </c>
      <c r="D2923" s="80">
        <v>0</v>
      </c>
      <c r="E2923" s="76">
        <v>42.88785</v>
      </c>
      <c r="F2923" s="33">
        <v>0</v>
      </c>
      <c r="G2923" s="90">
        <v>0</v>
      </c>
      <c r="H2923" s="33">
        <v>0</v>
      </c>
      <c r="I2923" s="81"/>
      <c r="J2923" s="200">
        <v>879.34665000000007</v>
      </c>
    </row>
    <row r="2924" spans="1:10" s="34" customFormat="1" ht="18.75" customHeight="1" x14ac:dyDescent="0.25">
      <c r="A2924" s="74" t="s">
        <v>2474</v>
      </c>
      <c r="B2924" s="70" t="s">
        <v>77</v>
      </c>
      <c r="C2924" s="79">
        <f t="shared" si="172"/>
        <v>153.03142</v>
      </c>
      <c r="D2924" s="79">
        <f t="shared" ref="D2924:D2980" si="173">E2924</f>
        <v>4.9094499999999996</v>
      </c>
      <c r="E2924" s="76">
        <v>4.9094499999999996</v>
      </c>
      <c r="F2924" s="33">
        <v>0</v>
      </c>
      <c r="G2924" s="90">
        <v>0</v>
      </c>
      <c r="H2924" s="33">
        <v>0</v>
      </c>
      <c r="I2924" s="81"/>
      <c r="J2924" s="200">
        <v>157.94086999999999</v>
      </c>
    </row>
    <row r="2925" spans="1:10" s="34" customFormat="1" ht="18.75" customHeight="1" x14ac:dyDescent="0.25">
      <c r="A2925" s="74" t="s">
        <v>2496</v>
      </c>
      <c r="B2925" s="183" t="s">
        <v>64</v>
      </c>
      <c r="C2925" s="79">
        <f t="shared" si="172"/>
        <v>9.0302999999999969</v>
      </c>
      <c r="D2925" s="79">
        <f t="shared" si="173"/>
        <v>37.297899999999998</v>
      </c>
      <c r="E2925" s="76">
        <v>37.297899999999998</v>
      </c>
      <c r="F2925" s="33">
        <v>0</v>
      </c>
      <c r="G2925" s="90">
        <v>0</v>
      </c>
      <c r="H2925" s="33">
        <v>0</v>
      </c>
      <c r="I2925" s="81"/>
      <c r="J2925" s="200">
        <v>46.328199999999995</v>
      </c>
    </row>
    <row r="2926" spans="1:10" s="34" customFormat="1" ht="18.75" customHeight="1" x14ac:dyDescent="0.25">
      <c r="A2926" s="74" t="s">
        <v>2497</v>
      </c>
      <c r="B2926" s="183" t="s">
        <v>64</v>
      </c>
      <c r="C2926" s="79">
        <f t="shared" si="172"/>
        <v>6.9814000000000007</v>
      </c>
      <c r="D2926" s="79">
        <f t="shared" si="173"/>
        <v>0.30810000000000004</v>
      </c>
      <c r="E2926" s="76">
        <v>0.30810000000000004</v>
      </c>
      <c r="F2926" s="33">
        <v>0</v>
      </c>
      <c r="G2926" s="90">
        <v>0</v>
      </c>
      <c r="H2926" s="33">
        <v>0</v>
      </c>
      <c r="I2926" s="81"/>
      <c r="J2926" s="200">
        <v>7.2895000000000003</v>
      </c>
    </row>
    <row r="2927" spans="1:10" s="34" customFormat="1" ht="18.75" customHeight="1" x14ac:dyDescent="0.25">
      <c r="A2927" s="74" t="s">
        <v>2498</v>
      </c>
      <c r="B2927" s="183" t="s">
        <v>64</v>
      </c>
      <c r="C2927" s="79">
        <f t="shared" si="172"/>
        <v>132.37010000000001</v>
      </c>
      <c r="D2927" s="79">
        <f t="shared" si="173"/>
        <v>12.60135</v>
      </c>
      <c r="E2927" s="76">
        <v>12.60135</v>
      </c>
      <c r="F2927" s="33">
        <v>0</v>
      </c>
      <c r="G2927" s="90">
        <v>0</v>
      </c>
      <c r="H2927" s="33">
        <v>0</v>
      </c>
      <c r="I2927" s="81"/>
      <c r="J2927" s="200">
        <v>144.97145</v>
      </c>
    </row>
    <row r="2928" spans="1:10" s="34" customFormat="1" ht="18.75" customHeight="1" x14ac:dyDescent="0.25">
      <c r="A2928" s="74" t="s">
        <v>2499</v>
      </c>
      <c r="B2928" s="183" t="s">
        <v>64</v>
      </c>
      <c r="C2928" s="79">
        <f t="shared" si="172"/>
        <v>227.81235000000001</v>
      </c>
      <c r="D2928" s="79">
        <f t="shared" si="173"/>
        <v>17.1831</v>
      </c>
      <c r="E2928" s="76">
        <v>17.1831</v>
      </c>
      <c r="F2928" s="33">
        <v>0</v>
      </c>
      <c r="G2928" s="90">
        <v>0</v>
      </c>
      <c r="H2928" s="33">
        <v>0</v>
      </c>
      <c r="I2928" s="81"/>
      <c r="J2928" s="200">
        <v>244.99545000000001</v>
      </c>
    </row>
    <row r="2929" spans="1:10" s="34" customFormat="1" ht="18.75" customHeight="1" x14ac:dyDescent="0.25">
      <c r="A2929" s="74" t="s">
        <v>2500</v>
      </c>
      <c r="B2929" s="183" t="s">
        <v>64</v>
      </c>
      <c r="C2929" s="79">
        <f t="shared" si="172"/>
        <v>41.255300000000005</v>
      </c>
      <c r="D2929" s="79">
        <f t="shared" si="173"/>
        <v>2.3022499999999999</v>
      </c>
      <c r="E2929" s="76">
        <v>2.3022499999999999</v>
      </c>
      <c r="F2929" s="33">
        <v>0</v>
      </c>
      <c r="G2929" s="90">
        <v>0</v>
      </c>
      <c r="H2929" s="33">
        <v>0</v>
      </c>
      <c r="I2929" s="81"/>
      <c r="J2929" s="200">
        <v>43.557550000000006</v>
      </c>
    </row>
    <row r="2930" spans="1:10" s="34" customFormat="1" ht="18.75" customHeight="1" x14ac:dyDescent="0.25">
      <c r="A2930" s="74" t="s">
        <v>2501</v>
      </c>
      <c r="B2930" s="183" t="s">
        <v>64</v>
      </c>
      <c r="C2930" s="79">
        <f t="shared" si="172"/>
        <v>54.933750000000003</v>
      </c>
      <c r="D2930" s="79">
        <f t="shared" si="173"/>
        <v>8.6752500000000001</v>
      </c>
      <c r="E2930" s="76">
        <v>8.6752500000000001</v>
      </c>
      <c r="F2930" s="33">
        <v>0</v>
      </c>
      <c r="G2930" s="90">
        <v>0</v>
      </c>
      <c r="H2930" s="33">
        <v>0</v>
      </c>
      <c r="I2930" s="81"/>
      <c r="J2930" s="200">
        <v>63.609000000000002</v>
      </c>
    </row>
    <row r="2931" spans="1:10" s="34" customFormat="1" ht="18.75" customHeight="1" x14ac:dyDescent="0.25">
      <c r="A2931" s="74" t="s">
        <v>2502</v>
      </c>
      <c r="B2931" s="183" t="s">
        <v>64</v>
      </c>
      <c r="C2931" s="79">
        <f t="shared" si="172"/>
        <v>102.71004000000001</v>
      </c>
      <c r="D2931" s="79">
        <f t="shared" si="173"/>
        <v>4.3381499999999997</v>
      </c>
      <c r="E2931" s="76">
        <v>4.3381499999999997</v>
      </c>
      <c r="F2931" s="33">
        <v>0</v>
      </c>
      <c r="G2931" s="90">
        <v>0</v>
      </c>
      <c r="H2931" s="33">
        <v>0</v>
      </c>
      <c r="I2931" s="81"/>
      <c r="J2931" s="200">
        <v>107.04819000000001</v>
      </c>
    </row>
    <row r="2932" spans="1:10" s="34" customFormat="1" ht="18.75" customHeight="1" x14ac:dyDescent="0.25">
      <c r="A2932" s="74" t="s">
        <v>2503</v>
      </c>
      <c r="B2932" s="183" t="s">
        <v>64</v>
      </c>
      <c r="C2932" s="79">
        <f t="shared" si="172"/>
        <v>239.50119000000001</v>
      </c>
      <c r="D2932" s="80">
        <f t="shared" si="173"/>
        <v>10.59825</v>
      </c>
      <c r="E2932" s="76">
        <v>10.59825</v>
      </c>
      <c r="F2932" s="33">
        <v>0</v>
      </c>
      <c r="G2932" s="90">
        <v>0</v>
      </c>
      <c r="H2932" s="33">
        <v>0</v>
      </c>
      <c r="I2932" s="81"/>
      <c r="J2932" s="200">
        <v>250.09944000000002</v>
      </c>
    </row>
    <row r="2933" spans="1:10" s="34" customFormat="1" ht="18.75" customHeight="1" x14ac:dyDescent="0.25">
      <c r="A2933" s="74" t="s">
        <v>2504</v>
      </c>
      <c r="B2933" s="183" t="s">
        <v>64</v>
      </c>
      <c r="C2933" s="79">
        <f t="shared" si="172"/>
        <v>148.42849999999999</v>
      </c>
      <c r="D2933" s="79">
        <f t="shared" si="173"/>
        <v>4.0501500000000004</v>
      </c>
      <c r="E2933" s="76">
        <v>4.0501500000000004</v>
      </c>
      <c r="F2933" s="33">
        <v>0</v>
      </c>
      <c r="G2933" s="90">
        <v>0</v>
      </c>
      <c r="H2933" s="33">
        <v>0</v>
      </c>
      <c r="I2933" s="81"/>
      <c r="J2933" s="200">
        <v>152.47864999999999</v>
      </c>
    </row>
    <row r="2934" spans="1:10" s="34" customFormat="1" ht="18.75" customHeight="1" x14ac:dyDescent="0.25">
      <c r="A2934" s="74" t="s">
        <v>215</v>
      </c>
      <c r="B2934" s="183" t="s">
        <v>64</v>
      </c>
      <c r="C2934" s="79">
        <f t="shared" si="172"/>
        <v>116.28989999999999</v>
      </c>
      <c r="D2934" s="79">
        <f t="shared" si="173"/>
        <v>10.50475</v>
      </c>
      <c r="E2934" s="76">
        <v>10.50475</v>
      </c>
      <c r="F2934" s="33">
        <v>0</v>
      </c>
      <c r="G2934" s="90">
        <v>0</v>
      </c>
      <c r="H2934" s="33">
        <v>0</v>
      </c>
      <c r="I2934" s="81"/>
      <c r="J2934" s="200">
        <v>126.79464999999999</v>
      </c>
    </row>
    <row r="2935" spans="1:10" s="34" customFormat="1" ht="18.75" customHeight="1" x14ac:dyDescent="0.25">
      <c r="A2935" s="74" t="s">
        <v>2505</v>
      </c>
      <c r="B2935" s="183" t="s">
        <v>64</v>
      </c>
      <c r="C2935" s="79">
        <f t="shared" si="172"/>
        <v>39.645049999999998</v>
      </c>
      <c r="D2935" s="79">
        <f t="shared" si="173"/>
        <v>2.3211500000000003</v>
      </c>
      <c r="E2935" s="76">
        <v>2.3211500000000003</v>
      </c>
      <c r="F2935" s="33">
        <v>0</v>
      </c>
      <c r="G2935" s="90">
        <v>0</v>
      </c>
      <c r="H2935" s="33">
        <v>0</v>
      </c>
      <c r="I2935" s="81"/>
      <c r="J2935" s="200">
        <v>41.966200000000001</v>
      </c>
    </row>
    <row r="2936" spans="1:10" s="34" customFormat="1" ht="18.75" customHeight="1" x14ac:dyDescent="0.25">
      <c r="A2936" s="74" t="s">
        <v>2506</v>
      </c>
      <c r="B2936" s="183" t="s">
        <v>64</v>
      </c>
      <c r="C2936" s="79">
        <f t="shared" si="172"/>
        <v>40.263849999999998</v>
      </c>
      <c r="D2936" s="79">
        <f t="shared" si="173"/>
        <v>28.279299999999999</v>
      </c>
      <c r="E2936" s="76">
        <v>28.279299999999999</v>
      </c>
      <c r="F2936" s="33">
        <v>0</v>
      </c>
      <c r="G2936" s="90">
        <v>0</v>
      </c>
      <c r="H2936" s="33">
        <v>0</v>
      </c>
      <c r="I2936" s="81"/>
      <c r="J2936" s="200">
        <v>68.543149999999997</v>
      </c>
    </row>
    <row r="2937" spans="1:10" s="34" customFormat="1" ht="18.75" customHeight="1" x14ac:dyDescent="0.25">
      <c r="A2937" s="74" t="s">
        <v>2507</v>
      </c>
      <c r="B2937" s="183" t="s">
        <v>64</v>
      </c>
      <c r="C2937" s="79">
        <f t="shared" si="172"/>
        <v>75.051059999999993</v>
      </c>
      <c r="D2937" s="79">
        <f t="shared" si="173"/>
        <v>2.5141999999999998</v>
      </c>
      <c r="E2937" s="76">
        <v>2.5141999999999998</v>
      </c>
      <c r="F2937" s="33">
        <v>0</v>
      </c>
      <c r="G2937" s="90">
        <v>0</v>
      </c>
      <c r="H2937" s="33">
        <v>0</v>
      </c>
      <c r="I2937" s="81"/>
      <c r="J2937" s="200">
        <v>77.565259999999995</v>
      </c>
    </row>
    <row r="2938" spans="1:10" s="34" customFormat="1" ht="18.75" customHeight="1" x14ac:dyDescent="0.25">
      <c r="A2938" s="74" t="s">
        <v>2508</v>
      </c>
      <c r="B2938" s="183" t="s">
        <v>64</v>
      </c>
      <c r="C2938" s="79">
        <f t="shared" si="172"/>
        <v>110.33374999999999</v>
      </c>
      <c r="D2938" s="79">
        <f t="shared" si="173"/>
        <v>15.966700000000001</v>
      </c>
      <c r="E2938" s="76">
        <v>15.966700000000001</v>
      </c>
      <c r="F2938" s="33">
        <v>0</v>
      </c>
      <c r="G2938" s="90">
        <v>0</v>
      </c>
      <c r="H2938" s="33">
        <v>0</v>
      </c>
      <c r="I2938" s="81"/>
      <c r="J2938" s="200">
        <v>126.30045</v>
      </c>
    </row>
    <row r="2939" spans="1:10" s="34" customFormat="1" ht="18.75" customHeight="1" x14ac:dyDescent="0.25">
      <c r="A2939" s="74" t="s">
        <v>2509</v>
      </c>
      <c r="B2939" s="183" t="s">
        <v>64</v>
      </c>
      <c r="C2939" s="79">
        <f t="shared" si="172"/>
        <v>8.74</v>
      </c>
      <c r="D2939" s="79">
        <f t="shared" si="173"/>
        <v>0</v>
      </c>
      <c r="E2939" s="76">
        <v>0</v>
      </c>
      <c r="F2939" s="33">
        <v>0</v>
      </c>
      <c r="G2939" s="90">
        <v>0</v>
      </c>
      <c r="H2939" s="33">
        <v>0</v>
      </c>
      <c r="I2939" s="81"/>
      <c r="J2939" s="200">
        <v>8.74</v>
      </c>
    </row>
    <row r="2940" spans="1:10" s="34" customFormat="1" ht="18.75" customHeight="1" x14ac:dyDescent="0.25">
      <c r="A2940" s="74" t="s">
        <v>2510</v>
      </c>
      <c r="B2940" s="183" t="s">
        <v>64</v>
      </c>
      <c r="C2940" s="79">
        <f t="shared" si="172"/>
        <v>8.4861000000000004</v>
      </c>
      <c r="D2940" s="79">
        <f t="shared" si="173"/>
        <v>0</v>
      </c>
      <c r="E2940" s="76">
        <v>0</v>
      </c>
      <c r="F2940" s="33">
        <v>0</v>
      </c>
      <c r="G2940" s="90">
        <v>0</v>
      </c>
      <c r="H2940" s="33">
        <v>0</v>
      </c>
      <c r="I2940" s="81"/>
      <c r="J2940" s="200">
        <v>8.4861000000000004</v>
      </c>
    </row>
    <row r="2941" spans="1:10" s="34" customFormat="1" ht="18.75" customHeight="1" x14ac:dyDescent="0.25">
      <c r="A2941" s="74" t="s">
        <v>2511</v>
      </c>
      <c r="B2941" s="183" t="s">
        <v>64</v>
      </c>
      <c r="C2941" s="79">
        <f t="shared" si="172"/>
        <v>36.186700000000002</v>
      </c>
      <c r="D2941" s="79">
        <f t="shared" si="173"/>
        <v>3.7500999999999998</v>
      </c>
      <c r="E2941" s="76">
        <v>3.7500999999999998</v>
      </c>
      <c r="F2941" s="33">
        <v>0</v>
      </c>
      <c r="G2941" s="90">
        <v>0</v>
      </c>
      <c r="H2941" s="33">
        <v>0</v>
      </c>
      <c r="I2941" s="81"/>
      <c r="J2941" s="200">
        <v>39.936800000000005</v>
      </c>
    </row>
    <row r="2942" spans="1:10" s="34" customFormat="1" ht="18.75" customHeight="1" x14ac:dyDescent="0.25">
      <c r="A2942" s="74" t="s">
        <v>2512</v>
      </c>
      <c r="B2942" s="183" t="s">
        <v>64</v>
      </c>
      <c r="C2942" s="79">
        <f t="shared" si="172"/>
        <v>211.66723999999999</v>
      </c>
      <c r="D2942" s="79">
        <f t="shared" si="173"/>
        <v>35.140430000000002</v>
      </c>
      <c r="E2942" s="76">
        <v>35.140430000000002</v>
      </c>
      <c r="F2942" s="33">
        <v>0</v>
      </c>
      <c r="G2942" s="90">
        <v>0</v>
      </c>
      <c r="H2942" s="33">
        <v>0</v>
      </c>
      <c r="I2942" s="81"/>
      <c r="J2942" s="200">
        <v>246.80767</v>
      </c>
    </row>
    <row r="2943" spans="1:10" s="34" customFormat="1" ht="18.75" customHeight="1" x14ac:dyDescent="0.25">
      <c r="A2943" s="74" t="s">
        <v>2513</v>
      </c>
      <c r="B2943" s="183" t="s">
        <v>64</v>
      </c>
      <c r="C2943" s="79">
        <f t="shared" si="172"/>
        <v>365.52519999999998</v>
      </c>
      <c r="D2943" s="79">
        <f t="shared" si="173"/>
        <v>45.477350000000001</v>
      </c>
      <c r="E2943" s="76">
        <v>45.477350000000001</v>
      </c>
      <c r="F2943" s="33">
        <v>0</v>
      </c>
      <c r="G2943" s="90">
        <v>0</v>
      </c>
      <c r="H2943" s="33">
        <v>0</v>
      </c>
      <c r="I2943" s="81"/>
      <c r="J2943" s="200">
        <v>411.00254999999999</v>
      </c>
    </row>
    <row r="2944" spans="1:10" s="34" customFormat="1" ht="18.75" customHeight="1" x14ac:dyDescent="0.25">
      <c r="A2944" s="74" t="s">
        <v>2514</v>
      </c>
      <c r="B2944" s="183" t="s">
        <v>64</v>
      </c>
      <c r="C2944" s="79">
        <f t="shared" si="172"/>
        <v>418.38570000000004</v>
      </c>
      <c r="D2944" s="79">
        <f t="shared" si="173"/>
        <v>21.837</v>
      </c>
      <c r="E2944" s="76">
        <v>21.837</v>
      </c>
      <c r="F2944" s="33">
        <v>0</v>
      </c>
      <c r="G2944" s="90">
        <v>0</v>
      </c>
      <c r="H2944" s="33">
        <v>0</v>
      </c>
      <c r="I2944" s="81"/>
      <c r="J2944" s="200">
        <v>440.22270000000003</v>
      </c>
    </row>
    <row r="2945" spans="1:82" s="34" customFormat="1" ht="18.75" customHeight="1" x14ac:dyDescent="0.25">
      <c r="A2945" s="74" t="s">
        <v>2515</v>
      </c>
      <c r="B2945" s="183" t="s">
        <v>64</v>
      </c>
      <c r="C2945" s="79">
        <f t="shared" si="172"/>
        <v>282.74900000000002</v>
      </c>
      <c r="D2945" s="79">
        <f t="shared" si="173"/>
        <v>16.579999999999998</v>
      </c>
      <c r="E2945" s="76">
        <v>16.579999999999998</v>
      </c>
      <c r="F2945" s="33">
        <v>0</v>
      </c>
      <c r="G2945" s="90">
        <v>0</v>
      </c>
      <c r="H2945" s="33">
        <v>0</v>
      </c>
      <c r="I2945" s="81"/>
      <c r="J2945" s="200">
        <v>299.32900000000001</v>
      </c>
    </row>
    <row r="2946" spans="1:82" s="34" customFormat="1" ht="18.75" customHeight="1" x14ac:dyDescent="0.25">
      <c r="A2946" s="74" t="s">
        <v>2516</v>
      </c>
      <c r="B2946" s="183" t="s">
        <v>64</v>
      </c>
      <c r="C2946" s="79">
        <f t="shared" si="172"/>
        <v>94.950249999999997</v>
      </c>
      <c r="D2946" s="79">
        <f t="shared" si="173"/>
        <v>4.2797000000000001</v>
      </c>
      <c r="E2946" s="76">
        <v>4.2797000000000001</v>
      </c>
      <c r="F2946" s="33">
        <v>0</v>
      </c>
      <c r="G2946" s="90">
        <v>0</v>
      </c>
      <c r="H2946" s="33">
        <v>0</v>
      </c>
      <c r="I2946" s="81"/>
      <c r="J2946" s="200">
        <v>99.229950000000002</v>
      </c>
    </row>
    <row r="2947" spans="1:82" s="34" customFormat="1" ht="18.75" customHeight="1" x14ac:dyDescent="0.25">
      <c r="A2947" s="74" t="s">
        <v>2517</v>
      </c>
      <c r="B2947" s="183" t="s">
        <v>64</v>
      </c>
      <c r="C2947" s="79">
        <f t="shared" si="172"/>
        <v>66.601299999999995</v>
      </c>
      <c r="D2947" s="79">
        <f t="shared" si="173"/>
        <v>6.5661000000000005</v>
      </c>
      <c r="E2947" s="76">
        <v>6.5661000000000005</v>
      </c>
      <c r="F2947" s="33">
        <v>0</v>
      </c>
      <c r="G2947" s="90">
        <v>0</v>
      </c>
      <c r="H2947" s="33">
        <v>0</v>
      </c>
      <c r="I2947" s="81"/>
      <c r="J2947" s="200">
        <v>73.167400000000001</v>
      </c>
    </row>
    <row r="2948" spans="1:82" s="34" customFormat="1" ht="18.75" customHeight="1" x14ac:dyDescent="0.25">
      <c r="A2948" s="74" t="s">
        <v>2518</v>
      </c>
      <c r="B2948" s="183" t="s">
        <v>64</v>
      </c>
      <c r="C2948" s="79">
        <f t="shared" si="172"/>
        <v>119.6887</v>
      </c>
      <c r="D2948" s="79">
        <f t="shared" si="173"/>
        <v>5.5522999999999998</v>
      </c>
      <c r="E2948" s="76">
        <v>5.5522999999999998</v>
      </c>
      <c r="F2948" s="33">
        <v>0</v>
      </c>
      <c r="G2948" s="90">
        <v>0</v>
      </c>
      <c r="H2948" s="33">
        <v>0</v>
      </c>
      <c r="I2948" s="81"/>
      <c r="J2948" s="200">
        <v>125.241</v>
      </c>
    </row>
    <row r="2949" spans="1:82" s="34" customFormat="1" ht="18.75" customHeight="1" x14ac:dyDescent="0.25">
      <c r="A2949" s="74" t="s">
        <v>2519</v>
      </c>
      <c r="B2949" s="183" t="s">
        <v>64</v>
      </c>
      <c r="C2949" s="79">
        <f t="shared" si="172"/>
        <v>99.792550000000006</v>
      </c>
      <c r="D2949" s="79">
        <f t="shared" si="173"/>
        <v>3.6023000000000001</v>
      </c>
      <c r="E2949" s="76">
        <v>3.6023000000000001</v>
      </c>
      <c r="F2949" s="33">
        <v>0</v>
      </c>
      <c r="G2949" s="90">
        <v>0</v>
      </c>
      <c r="H2949" s="33">
        <v>0</v>
      </c>
      <c r="I2949" s="81"/>
      <c r="J2949" s="200">
        <v>103.39485000000001</v>
      </c>
    </row>
    <row r="2950" spans="1:82" s="34" customFormat="1" ht="18.75" customHeight="1" x14ac:dyDescent="0.25">
      <c r="A2950" s="74" t="s">
        <v>2520</v>
      </c>
      <c r="B2950" s="183" t="s">
        <v>64</v>
      </c>
      <c r="C2950" s="79">
        <f t="shared" si="172"/>
        <v>21.197400000000002</v>
      </c>
      <c r="D2950" s="79">
        <f t="shared" si="173"/>
        <v>2.77725</v>
      </c>
      <c r="E2950" s="76">
        <v>2.77725</v>
      </c>
      <c r="F2950" s="33">
        <v>0</v>
      </c>
      <c r="G2950" s="90">
        <v>0</v>
      </c>
      <c r="H2950" s="33">
        <v>0</v>
      </c>
      <c r="I2950" s="81"/>
      <c r="J2950" s="200">
        <v>23.97465</v>
      </c>
    </row>
    <row r="2951" spans="1:82" s="34" customFormat="1" ht="18.75" customHeight="1" x14ac:dyDescent="0.25">
      <c r="A2951" s="74" t="s">
        <v>2521</v>
      </c>
      <c r="B2951" s="183" t="s">
        <v>64</v>
      </c>
      <c r="C2951" s="79">
        <f t="shared" si="172"/>
        <v>24.356300000000001</v>
      </c>
      <c r="D2951" s="79">
        <f t="shared" si="173"/>
        <v>0</v>
      </c>
      <c r="E2951" s="76">
        <v>0</v>
      </c>
      <c r="F2951" s="33">
        <v>0</v>
      </c>
      <c r="G2951" s="90">
        <v>0</v>
      </c>
      <c r="H2951" s="33">
        <v>0</v>
      </c>
      <c r="I2951" s="81"/>
      <c r="J2951" s="200">
        <v>24.356300000000001</v>
      </c>
    </row>
    <row r="2952" spans="1:82" s="34" customFormat="1" ht="18.75" customHeight="1" x14ac:dyDescent="0.25">
      <c r="A2952" s="74" t="s">
        <v>2522</v>
      </c>
      <c r="B2952" s="183" t="s">
        <v>64</v>
      </c>
      <c r="C2952" s="79">
        <f t="shared" si="172"/>
        <v>54.050339999999998</v>
      </c>
      <c r="D2952" s="79">
        <f t="shared" si="173"/>
        <v>3.3351500000000001</v>
      </c>
      <c r="E2952" s="76">
        <v>3.3351500000000001</v>
      </c>
      <c r="F2952" s="33">
        <v>0</v>
      </c>
      <c r="G2952" s="90">
        <v>0</v>
      </c>
      <c r="H2952" s="33">
        <v>0</v>
      </c>
      <c r="I2952" s="81"/>
      <c r="J2952" s="200">
        <v>57.385489999999997</v>
      </c>
    </row>
    <row r="2953" spans="1:82" s="34" customFormat="1" ht="18.75" customHeight="1" x14ac:dyDescent="0.25">
      <c r="A2953" s="74" t="s">
        <v>2523</v>
      </c>
      <c r="B2953" s="183" t="s">
        <v>64</v>
      </c>
      <c r="C2953" s="79">
        <f t="shared" si="172"/>
        <v>166.26291999999998</v>
      </c>
      <c r="D2953" s="79">
        <f t="shared" si="173"/>
        <v>14.4438</v>
      </c>
      <c r="E2953" s="76">
        <v>14.4438</v>
      </c>
      <c r="F2953" s="33">
        <v>0</v>
      </c>
      <c r="G2953" s="90">
        <v>0</v>
      </c>
      <c r="H2953" s="33">
        <v>0</v>
      </c>
      <c r="I2953" s="81"/>
      <c r="J2953" s="200">
        <v>180.70671999999999</v>
      </c>
    </row>
    <row r="2954" spans="1:82" s="34" customFormat="1" ht="18.75" customHeight="1" x14ac:dyDescent="0.25">
      <c r="A2954" s="74" t="s">
        <v>1008</v>
      </c>
      <c r="B2954" s="183" t="s">
        <v>64</v>
      </c>
      <c r="C2954" s="79">
        <f t="shared" si="172"/>
        <v>121.84820000000001</v>
      </c>
      <c r="D2954" s="79">
        <f t="shared" si="173"/>
        <v>9.5277000000000012</v>
      </c>
      <c r="E2954" s="76">
        <v>9.5277000000000012</v>
      </c>
      <c r="F2954" s="33">
        <v>0</v>
      </c>
      <c r="G2954" s="90">
        <v>0</v>
      </c>
      <c r="H2954" s="33">
        <v>0</v>
      </c>
      <c r="I2954" s="81"/>
      <c r="J2954" s="200">
        <v>131.3759</v>
      </c>
    </row>
    <row r="2955" spans="1:82" s="34" customFormat="1" ht="18.75" customHeight="1" x14ac:dyDescent="0.25">
      <c r="A2955" s="74" t="s">
        <v>2524</v>
      </c>
      <c r="B2955" s="183" t="s">
        <v>64</v>
      </c>
      <c r="C2955" s="79">
        <f t="shared" si="172"/>
        <v>114.8818</v>
      </c>
      <c r="D2955" s="80">
        <f t="shared" si="173"/>
        <v>12.96025</v>
      </c>
      <c r="E2955" s="76">
        <v>12.96025</v>
      </c>
      <c r="F2955" s="33">
        <v>0</v>
      </c>
      <c r="G2955" s="90">
        <v>0</v>
      </c>
      <c r="H2955" s="33">
        <v>0</v>
      </c>
      <c r="I2955" s="81"/>
      <c r="J2955" s="200">
        <v>127.84205</v>
      </c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X2955" s="23"/>
      <c r="Y2955" s="23"/>
      <c r="Z2955" s="23"/>
      <c r="AA2955" s="23"/>
      <c r="AB2955" s="23"/>
      <c r="AC2955" s="23"/>
      <c r="AD2955" s="23"/>
      <c r="AE2955" s="23"/>
      <c r="AF2955" s="23"/>
      <c r="AG2955" s="23"/>
      <c r="AH2955" s="23"/>
      <c r="AI2955" s="23"/>
      <c r="AJ2955" s="23"/>
      <c r="AK2955" s="23"/>
      <c r="AL2955" s="23"/>
      <c r="AM2955" s="23"/>
      <c r="AN2955" s="23"/>
      <c r="AO2955" s="23"/>
      <c r="AP2955" s="23"/>
      <c r="AQ2955" s="23"/>
      <c r="AR2955" s="23"/>
      <c r="AS2955" s="23"/>
      <c r="AT2955" s="23"/>
      <c r="AU2955" s="23"/>
      <c r="AV2955" s="23"/>
      <c r="AW2955" s="23"/>
      <c r="AX2955" s="23"/>
      <c r="AY2955" s="23"/>
      <c r="AZ2955" s="23"/>
      <c r="BA2955" s="23"/>
      <c r="BB2955" s="23"/>
      <c r="BC2955" s="23"/>
      <c r="BD2955" s="23"/>
      <c r="BE2955" s="23"/>
      <c r="BF2955" s="23"/>
      <c r="BG2955" s="23"/>
      <c r="BH2955" s="23"/>
      <c r="BI2955" s="23"/>
      <c r="BJ2955" s="23"/>
      <c r="BK2955" s="23"/>
      <c r="BL2955" s="23"/>
      <c r="BM2955" s="23"/>
      <c r="BN2955" s="23"/>
      <c r="BO2955" s="23"/>
      <c r="BP2955" s="23"/>
      <c r="BQ2955" s="23"/>
      <c r="BR2955" s="23"/>
      <c r="BS2955" s="23"/>
      <c r="BT2955" s="23"/>
      <c r="BU2955" s="23"/>
      <c r="BV2955" s="23"/>
      <c r="BW2955" s="23"/>
      <c r="BX2955" s="23"/>
      <c r="BY2955" s="23"/>
      <c r="BZ2955" s="23"/>
      <c r="CA2955" s="23"/>
      <c r="CB2955" s="23"/>
      <c r="CC2955" s="23"/>
      <c r="CD2955" s="23"/>
    </row>
    <row r="2956" spans="1:82" s="34" customFormat="1" ht="18.75" customHeight="1" x14ac:dyDescent="0.25">
      <c r="A2956" s="74" t="s">
        <v>2525</v>
      </c>
      <c r="B2956" s="183" t="s">
        <v>64</v>
      </c>
      <c r="C2956" s="79">
        <f t="shared" si="172"/>
        <v>112.95645000000002</v>
      </c>
      <c r="D2956" s="79">
        <f t="shared" si="173"/>
        <v>10.60815</v>
      </c>
      <c r="E2956" s="76">
        <v>10.60815</v>
      </c>
      <c r="F2956" s="33">
        <v>0</v>
      </c>
      <c r="G2956" s="90">
        <v>0</v>
      </c>
      <c r="H2956" s="33">
        <v>0</v>
      </c>
      <c r="I2956" s="81"/>
      <c r="J2956" s="200">
        <v>123.56460000000001</v>
      </c>
    </row>
    <row r="2957" spans="1:82" s="34" customFormat="1" ht="18.75" customHeight="1" x14ac:dyDescent="0.25">
      <c r="A2957" s="74" t="s">
        <v>2526</v>
      </c>
      <c r="B2957" s="183" t="s">
        <v>64</v>
      </c>
      <c r="C2957" s="79">
        <f t="shared" si="172"/>
        <v>178.11664999999999</v>
      </c>
      <c r="D2957" s="79">
        <f t="shared" si="173"/>
        <v>17.4039</v>
      </c>
      <c r="E2957" s="76">
        <v>17.4039</v>
      </c>
      <c r="F2957" s="33">
        <v>0</v>
      </c>
      <c r="G2957" s="90">
        <v>0</v>
      </c>
      <c r="H2957" s="33">
        <v>0</v>
      </c>
      <c r="I2957" s="81"/>
      <c r="J2957" s="200">
        <v>195.52054999999999</v>
      </c>
    </row>
    <row r="2958" spans="1:82" s="34" customFormat="1" ht="18.75" customHeight="1" x14ac:dyDescent="0.25">
      <c r="A2958" s="74" t="s">
        <v>2527</v>
      </c>
      <c r="B2958" s="183" t="s">
        <v>64</v>
      </c>
      <c r="C2958" s="79">
        <f t="shared" si="172"/>
        <v>35.183</v>
      </c>
      <c r="D2958" s="79">
        <f t="shared" si="173"/>
        <v>1.4950000000000001</v>
      </c>
      <c r="E2958" s="76">
        <v>1.4950000000000001</v>
      </c>
      <c r="F2958" s="33">
        <v>0</v>
      </c>
      <c r="G2958" s="90">
        <v>0</v>
      </c>
      <c r="H2958" s="33">
        <v>0</v>
      </c>
      <c r="I2958" s="81"/>
      <c r="J2958" s="200">
        <v>36.677999999999997</v>
      </c>
    </row>
    <row r="2959" spans="1:82" s="34" customFormat="1" ht="18.75" customHeight="1" x14ac:dyDescent="0.25">
      <c r="A2959" s="74" t="s">
        <v>2528</v>
      </c>
      <c r="B2959" s="183" t="s">
        <v>64</v>
      </c>
      <c r="C2959" s="79">
        <f t="shared" si="172"/>
        <v>427.36874999999998</v>
      </c>
      <c r="D2959" s="79">
        <f t="shared" si="173"/>
        <v>17.372</v>
      </c>
      <c r="E2959" s="76">
        <v>17.372</v>
      </c>
      <c r="F2959" s="33">
        <v>0</v>
      </c>
      <c r="G2959" s="90">
        <v>0</v>
      </c>
      <c r="H2959" s="33">
        <v>0</v>
      </c>
      <c r="I2959" s="81"/>
      <c r="J2959" s="200">
        <v>444.74074999999999</v>
      </c>
    </row>
    <row r="2960" spans="1:82" s="34" customFormat="1" ht="18.75" customHeight="1" x14ac:dyDescent="0.25">
      <c r="A2960" s="74" t="s">
        <v>2529</v>
      </c>
      <c r="B2960" s="183" t="s">
        <v>64</v>
      </c>
      <c r="C2960" s="79">
        <f t="shared" si="172"/>
        <v>131.38819999999998</v>
      </c>
      <c r="D2960" s="79">
        <f t="shared" si="173"/>
        <v>32.057600000000001</v>
      </c>
      <c r="E2960" s="76">
        <v>32.057600000000001</v>
      </c>
      <c r="F2960" s="33">
        <v>0</v>
      </c>
      <c r="G2960" s="90">
        <v>0</v>
      </c>
      <c r="H2960" s="33">
        <v>0</v>
      </c>
      <c r="I2960" s="81"/>
      <c r="J2960" s="200">
        <v>163.44579999999999</v>
      </c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  <c r="W2960" s="23"/>
      <c r="X2960" s="23"/>
      <c r="Y2960" s="23"/>
      <c r="Z2960" s="23"/>
      <c r="AA2960" s="23"/>
      <c r="AB2960" s="23"/>
      <c r="AC2960" s="23"/>
      <c r="AD2960" s="23"/>
      <c r="AE2960" s="23"/>
      <c r="AF2960" s="23"/>
      <c r="AG2960" s="23"/>
      <c r="AH2960" s="23"/>
      <c r="AI2960" s="23"/>
      <c r="AJ2960" s="23"/>
      <c r="AK2960" s="23"/>
      <c r="AL2960" s="23"/>
      <c r="AM2960" s="23"/>
      <c r="AN2960" s="23"/>
      <c r="AO2960" s="23"/>
      <c r="AP2960" s="23"/>
      <c r="AQ2960" s="23"/>
      <c r="AR2960" s="23"/>
      <c r="AS2960" s="23"/>
      <c r="AT2960" s="23"/>
      <c r="AU2960" s="23"/>
      <c r="AV2960" s="23"/>
      <c r="AW2960" s="23"/>
      <c r="AX2960" s="23"/>
      <c r="AY2960" s="23"/>
      <c r="AZ2960" s="23"/>
      <c r="BA2960" s="23"/>
      <c r="BB2960" s="23"/>
      <c r="BC2960" s="23"/>
      <c r="BD2960" s="23"/>
      <c r="BE2960" s="23"/>
      <c r="BF2960" s="23"/>
      <c r="BG2960" s="23"/>
      <c r="BH2960" s="23"/>
      <c r="BI2960" s="23"/>
      <c r="BJ2960" s="23"/>
      <c r="BK2960" s="23"/>
      <c r="BL2960" s="23"/>
      <c r="BM2960" s="23"/>
      <c r="BN2960" s="23"/>
      <c r="BO2960" s="23"/>
      <c r="BP2960" s="23"/>
      <c r="BQ2960" s="23"/>
      <c r="BR2960" s="23"/>
      <c r="BS2960" s="23"/>
      <c r="BT2960" s="23"/>
      <c r="BU2960" s="23"/>
      <c r="BV2960" s="23"/>
      <c r="BW2960" s="23"/>
      <c r="BX2960" s="23"/>
      <c r="BY2960" s="23"/>
      <c r="BZ2960" s="23"/>
      <c r="CA2960" s="23"/>
      <c r="CB2960" s="23"/>
      <c r="CC2960" s="23"/>
      <c r="CD2960" s="23"/>
    </row>
    <row r="2961" spans="1:10" s="34" customFormat="1" ht="18.75" customHeight="1" x14ac:dyDescent="0.25">
      <c r="A2961" s="74" t="s">
        <v>2530</v>
      </c>
      <c r="B2961" s="183" t="s">
        <v>64</v>
      </c>
      <c r="C2961" s="79">
        <f t="shared" si="172"/>
        <v>127.00509999999998</v>
      </c>
      <c r="D2961" s="79">
        <f t="shared" si="173"/>
        <v>8.79955</v>
      </c>
      <c r="E2961" s="76">
        <v>8.79955</v>
      </c>
      <c r="F2961" s="33">
        <v>0</v>
      </c>
      <c r="G2961" s="90">
        <v>0</v>
      </c>
      <c r="H2961" s="33">
        <v>0</v>
      </c>
      <c r="I2961" s="81"/>
      <c r="J2961" s="200">
        <v>135.80464999999998</v>
      </c>
    </row>
    <row r="2962" spans="1:10" s="34" customFormat="1" ht="18.75" customHeight="1" x14ac:dyDescent="0.25">
      <c r="A2962" s="74" t="s">
        <v>2531</v>
      </c>
      <c r="B2962" s="183" t="s">
        <v>64</v>
      </c>
      <c r="C2962" s="79">
        <f t="shared" si="172"/>
        <v>136.74259999999998</v>
      </c>
      <c r="D2962" s="79">
        <f t="shared" si="173"/>
        <v>15.016200000000001</v>
      </c>
      <c r="E2962" s="76">
        <v>15.016200000000001</v>
      </c>
      <c r="F2962" s="33">
        <v>0</v>
      </c>
      <c r="G2962" s="90">
        <v>0</v>
      </c>
      <c r="H2962" s="33">
        <v>0</v>
      </c>
      <c r="I2962" s="81"/>
      <c r="J2962" s="200">
        <v>151.75879999999998</v>
      </c>
    </row>
    <row r="2963" spans="1:10" s="34" customFormat="1" ht="18.75" customHeight="1" x14ac:dyDescent="0.25">
      <c r="A2963" s="74" t="s">
        <v>2532</v>
      </c>
      <c r="B2963" s="183" t="s">
        <v>64</v>
      </c>
      <c r="C2963" s="79">
        <f t="shared" ref="C2963:C3018" si="174">J2963+I2963-E2963</f>
        <v>51.683400000000056</v>
      </c>
      <c r="D2963" s="79">
        <f t="shared" si="173"/>
        <v>9.7475499999999986</v>
      </c>
      <c r="E2963" s="76">
        <v>9.7475499999999986</v>
      </c>
      <c r="F2963" s="33">
        <v>0</v>
      </c>
      <c r="G2963" s="90">
        <v>0</v>
      </c>
      <c r="H2963" s="33">
        <v>0</v>
      </c>
      <c r="I2963" s="81">
        <v>1062.3599999999999</v>
      </c>
      <c r="J2963" s="200">
        <f>61.43095-I2963</f>
        <v>-1000.9290499999998</v>
      </c>
    </row>
    <row r="2964" spans="1:10" s="34" customFormat="1" ht="18.75" customHeight="1" x14ac:dyDescent="0.25">
      <c r="A2964" s="74" t="s">
        <v>2533</v>
      </c>
      <c r="B2964" s="183" t="s">
        <v>64</v>
      </c>
      <c r="C2964" s="79">
        <f t="shared" si="174"/>
        <v>21.455149999999929</v>
      </c>
      <c r="D2964" s="79">
        <f t="shared" si="173"/>
        <v>1.8290999999999999</v>
      </c>
      <c r="E2964" s="76">
        <v>1.8290999999999999</v>
      </c>
      <c r="F2964" s="33">
        <v>0</v>
      </c>
      <c r="G2964" s="90">
        <v>0</v>
      </c>
      <c r="H2964" s="33">
        <v>0</v>
      </c>
      <c r="I2964" s="81">
        <v>1051.42</v>
      </c>
      <c r="J2964" s="200">
        <f>23.28425-I2964</f>
        <v>-1028.1357500000001</v>
      </c>
    </row>
    <row r="2965" spans="1:10" s="34" customFormat="1" ht="18.75" customHeight="1" x14ac:dyDescent="0.25">
      <c r="A2965" s="74" t="s">
        <v>3440</v>
      </c>
      <c r="B2965" s="183" t="s">
        <v>64</v>
      </c>
      <c r="C2965" s="79">
        <f t="shared" si="174"/>
        <v>55.355400000000003</v>
      </c>
      <c r="D2965" s="79">
        <f t="shared" si="173"/>
        <v>1.9272499999999999</v>
      </c>
      <c r="E2965" s="76">
        <v>1.9272499999999999</v>
      </c>
      <c r="F2965" s="33">
        <v>0</v>
      </c>
      <c r="G2965" s="90">
        <v>0</v>
      </c>
      <c r="H2965" s="33">
        <v>0</v>
      </c>
      <c r="I2965" s="81"/>
      <c r="J2965" s="200">
        <v>57.282650000000004</v>
      </c>
    </row>
    <row r="2966" spans="1:10" s="34" customFormat="1" ht="18.75" customHeight="1" x14ac:dyDescent="0.25">
      <c r="A2966" s="74" t="s">
        <v>2534</v>
      </c>
      <c r="B2966" s="183" t="s">
        <v>64</v>
      </c>
      <c r="C2966" s="79">
        <f t="shared" si="174"/>
        <v>123.98915000000001</v>
      </c>
      <c r="D2966" s="79">
        <f t="shared" si="173"/>
        <v>33.249600000000001</v>
      </c>
      <c r="E2966" s="76">
        <v>33.249600000000001</v>
      </c>
      <c r="F2966" s="33">
        <v>0</v>
      </c>
      <c r="G2966" s="90">
        <v>0</v>
      </c>
      <c r="H2966" s="33">
        <v>0</v>
      </c>
      <c r="I2966" s="81"/>
      <c r="J2966" s="200">
        <v>157.23875000000001</v>
      </c>
    </row>
    <row r="2967" spans="1:10" s="34" customFormat="1" ht="18.75" customHeight="1" x14ac:dyDescent="0.25">
      <c r="A2967" s="74" t="s">
        <v>2535</v>
      </c>
      <c r="B2967" s="183" t="s">
        <v>64</v>
      </c>
      <c r="C2967" s="79">
        <f t="shared" si="174"/>
        <v>95.45989999999999</v>
      </c>
      <c r="D2967" s="79">
        <f t="shared" si="173"/>
        <v>3.8057500000000002</v>
      </c>
      <c r="E2967" s="76">
        <v>3.8057500000000002</v>
      </c>
      <c r="F2967" s="33">
        <v>0</v>
      </c>
      <c r="G2967" s="90">
        <v>0</v>
      </c>
      <c r="H2967" s="33">
        <v>0</v>
      </c>
      <c r="I2967" s="81"/>
      <c r="J2967" s="200">
        <v>99.265649999999994</v>
      </c>
    </row>
    <row r="2968" spans="1:10" s="34" customFormat="1" ht="18.75" customHeight="1" x14ac:dyDescent="0.25">
      <c r="A2968" s="74" t="s">
        <v>2536</v>
      </c>
      <c r="B2968" s="183" t="s">
        <v>64</v>
      </c>
      <c r="C2968" s="79">
        <f t="shared" si="174"/>
        <v>67.966700000000131</v>
      </c>
      <c r="D2968" s="79">
        <f t="shared" si="173"/>
        <v>22.862500000000001</v>
      </c>
      <c r="E2968" s="76">
        <v>22.862500000000001</v>
      </c>
      <c r="F2968" s="33">
        <v>0</v>
      </c>
      <c r="G2968" s="90">
        <v>0</v>
      </c>
      <c r="H2968" s="33">
        <v>0</v>
      </c>
      <c r="I2968" s="81">
        <f>1284.06+1510.8</f>
        <v>2794.8599999999997</v>
      </c>
      <c r="J2968" s="200">
        <f>90.8292-I2968</f>
        <v>-2704.0307999999995</v>
      </c>
    </row>
    <row r="2969" spans="1:10" s="34" customFormat="1" ht="18.75" customHeight="1" x14ac:dyDescent="0.25">
      <c r="A2969" s="74" t="s">
        <v>2537</v>
      </c>
      <c r="B2969" s="183" t="s">
        <v>64</v>
      </c>
      <c r="C2969" s="79">
        <f t="shared" si="174"/>
        <v>140.12514999999996</v>
      </c>
      <c r="D2969" s="79">
        <f t="shared" si="173"/>
        <v>16.53895</v>
      </c>
      <c r="E2969" s="76">
        <v>16.53895</v>
      </c>
      <c r="F2969" s="33">
        <v>0</v>
      </c>
      <c r="G2969" s="90">
        <v>0</v>
      </c>
      <c r="H2969" s="33">
        <v>0</v>
      </c>
      <c r="I2969" s="81">
        <f>1276.18+1534.96</f>
        <v>2811.1400000000003</v>
      </c>
      <c r="J2969" s="200">
        <f>156.6641-I2969</f>
        <v>-2654.4759000000004</v>
      </c>
    </row>
    <row r="2970" spans="1:10" s="34" customFormat="1" ht="18.75" customHeight="1" x14ac:dyDescent="0.25">
      <c r="A2970" s="74" t="s">
        <v>683</v>
      </c>
      <c r="B2970" s="183" t="s">
        <v>64</v>
      </c>
      <c r="C2970" s="79">
        <f t="shared" si="174"/>
        <v>77.910399999999896</v>
      </c>
      <c r="D2970" s="79">
        <f t="shared" si="173"/>
        <v>9.4577999999999989</v>
      </c>
      <c r="E2970" s="76">
        <v>9.4577999999999989</v>
      </c>
      <c r="F2970" s="33">
        <v>0</v>
      </c>
      <c r="G2970" s="90">
        <v>0</v>
      </c>
      <c r="H2970" s="33">
        <v>0</v>
      </c>
      <c r="I2970" s="81">
        <f>1210.56+1562.24</f>
        <v>2772.8</v>
      </c>
      <c r="J2970" s="200">
        <f>87.3682-I2970</f>
        <v>-2685.4318000000003</v>
      </c>
    </row>
    <row r="2971" spans="1:10" s="34" customFormat="1" ht="18.75" customHeight="1" x14ac:dyDescent="0.25">
      <c r="A2971" s="74" t="s">
        <v>2538</v>
      </c>
      <c r="B2971" s="183" t="s">
        <v>64</v>
      </c>
      <c r="C2971" s="79">
        <f t="shared" si="174"/>
        <v>147.9282</v>
      </c>
      <c r="D2971" s="80">
        <f t="shared" si="173"/>
        <v>8.0151500000000002</v>
      </c>
      <c r="E2971" s="76">
        <v>8.0151500000000002</v>
      </c>
      <c r="F2971" s="33">
        <v>0</v>
      </c>
      <c r="G2971" s="90">
        <v>0</v>
      </c>
      <c r="H2971" s="33">
        <v>0</v>
      </c>
      <c r="I2971" s="81">
        <f>1207.87+1465.72</f>
        <v>2673.59</v>
      </c>
      <c r="J2971" s="200">
        <f>155.94335-I2971</f>
        <v>-2517.6466500000001</v>
      </c>
    </row>
    <row r="2972" spans="1:10" s="34" customFormat="1" ht="18.75" customHeight="1" x14ac:dyDescent="0.25">
      <c r="A2972" s="74" t="s">
        <v>2539</v>
      </c>
      <c r="B2972" s="183" t="s">
        <v>64</v>
      </c>
      <c r="C2972" s="79">
        <f t="shared" si="174"/>
        <v>0</v>
      </c>
      <c r="D2972" s="79">
        <f t="shared" si="173"/>
        <v>0</v>
      </c>
      <c r="E2972" s="76">
        <v>0</v>
      </c>
      <c r="F2972" s="33">
        <v>0</v>
      </c>
      <c r="G2972" s="90">
        <v>0</v>
      </c>
      <c r="H2972" s="33">
        <v>0</v>
      </c>
      <c r="I2972" s="81">
        <f>1224.09+874.89</f>
        <v>2098.98</v>
      </c>
      <c r="J2972" s="200">
        <f>0-I2972</f>
        <v>-2098.98</v>
      </c>
    </row>
    <row r="2973" spans="1:10" s="34" customFormat="1" ht="18.75" customHeight="1" x14ac:dyDescent="0.25">
      <c r="A2973" s="74" t="s">
        <v>2540</v>
      </c>
      <c r="B2973" s="183" t="s">
        <v>64</v>
      </c>
      <c r="C2973" s="79">
        <f t="shared" si="174"/>
        <v>90.841800000000006</v>
      </c>
      <c r="D2973" s="80">
        <f t="shared" si="173"/>
        <v>15.870649999999999</v>
      </c>
      <c r="E2973" s="76">
        <v>15.870649999999999</v>
      </c>
      <c r="F2973" s="33">
        <v>0</v>
      </c>
      <c r="G2973" s="90">
        <v>0</v>
      </c>
      <c r="H2973" s="33">
        <v>0</v>
      </c>
      <c r="I2973" s="81"/>
      <c r="J2973" s="200">
        <v>106.71245</v>
      </c>
    </row>
    <row r="2974" spans="1:10" s="34" customFormat="1" ht="18.75" customHeight="1" x14ac:dyDescent="0.25">
      <c r="A2974" s="74" t="s">
        <v>2705</v>
      </c>
      <c r="B2974" s="74" t="s">
        <v>3140</v>
      </c>
      <c r="C2974" s="79">
        <f t="shared" si="174"/>
        <v>461.93835000000001</v>
      </c>
      <c r="D2974" s="79">
        <f t="shared" si="173"/>
        <v>26.581150000000001</v>
      </c>
      <c r="E2974" s="76">
        <v>26.581150000000001</v>
      </c>
      <c r="F2974" s="33">
        <v>0</v>
      </c>
      <c r="G2974" s="90">
        <v>0</v>
      </c>
      <c r="H2974" s="33">
        <v>0</v>
      </c>
      <c r="I2974" s="81"/>
      <c r="J2974" s="200">
        <v>488.51949999999999</v>
      </c>
    </row>
    <row r="2975" spans="1:10" s="34" customFormat="1" ht="18.75" customHeight="1" x14ac:dyDescent="0.25">
      <c r="A2975" s="74" t="s">
        <v>2706</v>
      </c>
      <c r="B2975" s="74" t="s">
        <v>3140</v>
      </c>
      <c r="C2975" s="79">
        <f t="shared" si="174"/>
        <v>422.21547999999996</v>
      </c>
      <c r="D2975" s="79">
        <f t="shared" si="173"/>
        <v>33.810490000000001</v>
      </c>
      <c r="E2975" s="76">
        <v>33.810490000000001</v>
      </c>
      <c r="F2975" s="33">
        <v>0</v>
      </c>
      <c r="G2975" s="90">
        <v>0</v>
      </c>
      <c r="H2975" s="33">
        <v>0</v>
      </c>
      <c r="I2975" s="81"/>
      <c r="J2975" s="200">
        <v>456.02596999999997</v>
      </c>
    </row>
    <row r="2976" spans="1:10" s="34" customFormat="1" ht="18.75" customHeight="1" x14ac:dyDescent="0.25">
      <c r="A2976" s="74" t="s">
        <v>2707</v>
      </c>
      <c r="B2976" s="74" t="s">
        <v>3140</v>
      </c>
      <c r="C2976" s="79">
        <f t="shared" si="174"/>
        <v>541.57929999999999</v>
      </c>
      <c r="D2976" s="79">
        <f t="shared" si="173"/>
        <v>23.338249999999999</v>
      </c>
      <c r="E2976" s="76">
        <v>23.338249999999999</v>
      </c>
      <c r="F2976" s="33">
        <v>0</v>
      </c>
      <c r="G2976" s="90">
        <v>0</v>
      </c>
      <c r="H2976" s="33">
        <v>0</v>
      </c>
      <c r="I2976" s="81"/>
      <c r="J2976" s="200">
        <v>564.91755000000001</v>
      </c>
    </row>
    <row r="2977" spans="1:10" s="34" customFormat="1" ht="18.75" customHeight="1" x14ac:dyDescent="0.25">
      <c r="A2977" s="74" t="s">
        <v>2708</v>
      </c>
      <c r="B2977" s="74" t="s">
        <v>3140</v>
      </c>
      <c r="C2977" s="79">
        <f t="shared" si="174"/>
        <v>359.13554999999997</v>
      </c>
      <c r="D2977" s="80">
        <f t="shared" si="173"/>
        <v>10.266879999999999</v>
      </c>
      <c r="E2977" s="76">
        <v>10.266879999999999</v>
      </c>
      <c r="F2977" s="33">
        <v>0</v>
      </c>
      <c r="G2977" s="90">
        <v>0</v>
      </c>
      <c r="H2977" s="33">
        <v>0</v>
      </c>
      <c r="I2977" s="81"/>
      <c r="J2977" s="200">
        <v>369.40242999999998</v>
      </c>
    </row>
    <row r="2978" spans="1:10" s="34" customFormat="1" ht="18.75" customHeight="1" x14ac:dyDescent="0.25">
      <c r="A2978" s="74" t="s">
        <v>2709</v>
      </c>
      <c r="B2978" s="74" t="s">
        <v>3140</v>
      </c>
      <c r="C2978" s="79">
        <f t="shared" si="174"/>
        <v>511.16145000000012</v>
      </c>
      <c r="D2978" s="80">
        <f t="shared" si="173"/>
        <v>20.973599999999998</v>
      </c>
      <c r="E2978" s="76">
        <v>20.973599999999998</v>
      </c>
      <c r="F2978" s="33">
        <v>0</v>
      </c>
      <c r="G2978" s="90">
        <v>0</v>
      </c>
      <c r="H2978" s="33">
        <v>0</v>
      </c>
      <c r="I2978" s="81"/>
      <c r="J2978" s="200">
        <v>532.13505000000009</v>
      </c>
    </row>
    <row r="2979" spans="1:10" s="34" customFormat="1" ht="18.75" customHeight="1" x14ac:dyDescent="0.25">
      <c r="A2979" s="74" t="s">
        <v>2710</v>
      </c>
      <c r="B2979" s="74" t="s">
        <v>3140</v>
      </c>
      <c r="C2979" s="79">
        <f t="shared" si="174"/>
        <v>486.50614999999999</v>
      </c>
      <c r="D2979" s="79">
        <f t="shared" si="173"/>
        <v>33.650199999999998</v>
      </c>
      <c r="E2979" s="76">
        <v>33.650199999999998</v>
      </c>
      <c r="F2979" s="33">
        <v>0</v>
      </c>
      <c r="G2979" s="90">
        <v>0</v>
      </c>
      <c r="H2979" s="33">
        <v>0</v>
      </c>
      <c r="I2979" s="81"/>
      <c r="J2979" s="200">
        <v>520.15634999999997</v>
      </c>
    </row>
    <row r="2980" spans="1:10" s="34" customFormat="1" ht="18.75" customHeight="1" x14ac:dyDescent="0.25">
      <c r="A2980" s="74" t="s">
        <v>2711</v>
      </c>
      <c r="B2980" s="74" t="s">
        <v>3140</v>
      </c>
      <c r="C2980" s="79">
        <f t="shared" si="174"/>
        <v>484.79639999999995</v>
      </c>
      <c r="D2980" s="79">
        <f t="shared" si="173"/>
        <v>41.216449999999995</v>
      </c>
      <c r="E2980" s="76">
        <v>41.216449999999995</v>
      </c>
      <c r="F2980" s="33">
        <v>0</v>
      </c>
      <c r="G2980" s="90">
        <v>0</v>
      </c>
      <c r="H2980" s="33">
        <v>0</v>
      </c>
      <c r="I2980" s="81"/>
      <c r="J2980" s="200">
        <v>526.01284999999996</v>
      </c>
    </row>
    <row r="2981" spans="1:10" s="34" customFormat="1" ht="18.75" customHeight="1" x14ac:dyDescent="0.25">
      <c r="A2981" s="74" t="s">
        <v>2712</v>
      </c>
      <c r="B2981" s="74" t="s">
        <v>3140</v>
      </c>
      <c r="C2981" s="79">
        <f t="shared" si="174"/>
        <v>430.69304999999997</v>
      </c>
      <c r="D2981" s="79">
        <f t="shared" ref="D2981:D3041" si="175">E2981</f>
        <v>34.21575</v>
      </c>
      <c r="E2981" s="76">
        <v>34.21575</v>
      </c>
      <c r="F2981" s="33">
        <v>0</v>
      </c>
      <c r="G2981" s="90">
        <v>0</v>
      </c>
      <c r="H2981" s="33">
        <v>0</v>
      </c>
      <c r="I2981" s="81"/>
      <c r="J2981" s="200">
        <v>464.90879999999999</v>
      </c>
    </row>
    <row r="2982" spans="1:10" s="34" customFormat="1" ht="18.75" customHeight="1" x14ac:dyDescent="0.25">
      <c r="A2982" s="74" t="s">
        <v>2713</v>
      </c>
      <c r="B2982" s="74" t="s">
        <v>3140</v>
      </c>
      <c r="C2982" s="79">
        <f t="shared" si="174"/>
        <v>99.90894999999999</v>
      </c>
      <c r="D2982" s="79">
        <f t="shared" si="175"/>
        <v>3.9649999999999999</v>
      </c>
      <c r="E2982" s="76">
        <v>3.9649999999999999</v>
      </c>
      <c r="F2982" s="33">
        <v>0</v>
      </c>
      <c r="G2982" s="90">
        <v>0</v>
      </c>
      <c r="H2982" s="33">
        <v>0</v>
      </c>
      <c r="I2982" s="81"/>
      <c r="J2982" s="200">
        <v>103.87394999999999</v>
      </c>
    </row>
    <row r="2983" spans="1:10" s="34" customFormat="1" ht="18.75" customHeight="1" x14ac:dyDescent="0.25">
      <c r="A2983" s="74" t="s">
        <v>2714</v>
      </c>
      <c r="B2983" s="74" t="s">
        <v>3140</v>
      </c>
      <c r="C2983" s="79">
        <f t="shared" si="174"/>
        <v>138.45735000000002</v>
      </c>
      <c r="D2983" s="79">
        <f t="shared" si="175"/>
        <v>4.6312499999999996</v>
      </c>
      <c r="E2983" s="76">
        <v>4.6312499999999996</v>
      </c>
      <c r="F2983" s="33">
        <v>0</v>
      </c>
      <c r="G2983" s="90">
        <v>0</v>
      </c>
      <c r="H2983" s="33">
        <v>0</v>
      </c>
      <c r="I2983" s="81"/>
      <c r="J2983" s="200">
        <v>143.08860000000001</v>
      </c>
    </row>
    <row r="2984" spans="1:10" s="34" customFormat="1" ht="18.75" customHeight="1" x14ac:dyDescent="0.25">
      <c r="A2984" s="74" t="s">
        <v>2715</v>
      </c>
      <c r="B2984" s="74" t="s">
        <v>3140</v>
      </c>
      <c r="C2984" s="79">
        <f t="shared" si="174"/>
        <v>30.587299999999999</v>
      </c>
      <c r="D2984" s="79">
        <f t="shared" si="175"/>
        <v>0</v>
      </c>
      <c r="E2984" s="76">
        <v>0</v>
      </c>
      <c r="F2984" s="33">
        <v>0</v>
      </c>
      <c r="G2984" s="90">
        <v>0</v>
      </c>
      <c r="H2984" s="33">
        <v>0</v>
      </c>
      <c r="I2984" s="81"/>
      <c r="J2984" s="200">
        <v>30.587299999999999</v>
      </c>
    </row>
    <row r="2985" spans="1:10" s="34" customFormat="1" ht="18.75" customHeight="1" x14ac:dyDescent="0.25">
      <c r="A2985" s="74" t="s">
        <v>2716</v>
      </c>
      <c r="B2985" s="74" t="s">
        <v>3140</v>
      </c>
      <c r="C2985" s="79">
        <f t="shared" si="174"/>
        <v>118.99029999999999</v>
      </c>
      <c r="D2985" s="79">
        <f t="shared" si="175"/>
        <v>6.00535</v>
      </c>
      <c r="E2985" s="76">
        <v>6.00535</v>
      </c>
      <c r="F2985" s="33">
        <v>0</v>
      </c>
      <c r="G2985" s="90">
        <v>0</v>
      </c>
      <c r="H2985" s="33">
        <v>0</v>
      </c>
      <c r="I2985" s="81"/>
      <c r="J2985" s="200">
        <v>124.99565</v>
      </c>
    </row>
    <row r="2986" spans="1:10" s="34" customFormat="1" ht="18.75" customHeight="1" x14ac:dyDescent="0.25">
      <c r="A2986" s="74" t="s">
        <v>2666</v>
      </c>
      <c r="B2986" s="74" t="s">
        <v>3140</v>
      </c>
      <c r="C2986" s="79">
        <f t="shared" si="174"/>
        <v>64.653750000000002</v>
      </c>
      <c r="D2986" s="79">
        <f t="shared" si="175"/>
        <v>3.1928000000000001</v>
      </c>
      <c r="E2986" s="76">
        <v>3.1928000000000001</v>
      </c>
      <c r="F2986" s="33">
        <v>0</v>
      </c>
      <c r="G2986" s="90">
        <v>0</v>
      </c>
      <c r="H2986" s="33">
        <v>0</v>
      </c>
      <c r="I2986" s="81"/>
      <c r="J2986" s="200">
        <v>67.846550000000008</v>
      </c>
    </row>
    <row r="2987" spans="1:10" s="34" customFormat="1" ht="18.75" customHeight="1" x14ac:dyDescent="0.25">
      <c r="A2987" s="74" t="s">
        <v>2717</v>
      </c>
      <c r="B2987" s="74" t="s">
        <v>3140</v>
      </c>
      <c r="C2987" s="79">
        <f t="shared" si="174"/>
        <v>29.680150000000001</v>
      </c>
      <c r="D2987" s="79">
        <f t="shared" si="175"/>
        <v>0.80145</v>
      </c>
      <c r="E2987" s="76">
        <v>0.80145</v>
      </c>
      <c r="F2987" s="33">
        <v>0</v>
      </c>
      <c r="G2987" s="90">
        <v>0</v>
      </c>
      <c r="H2987" s="33">
        <v>0</v>
      </c>
      <c r="I2987" s="81"/>
      <c r="J2987" s="200">
        <v>30.4816</v>
      </c>
    </row>
    <row r="2988" spans="1:10" s="34" customFormat="1" ht="18.75" customHeight="1" x14ac:dyDescent="0.25">
      <c r="A2988" s="74" t="s">
        <v>2614</v>
      </c>
      <c r="B2988" s="74" t="s">
        <v>3140</v>
      </c>
      <c r="C2988" s="79">
        <f t="shared" si="174"/>
        <v>10.608000000000001</v>
      </c>
      <c r="D2988" s="79">
        <f t="shared" si="175"/>
        <v>0</v>
      </c>
      <c r="E2988" s="76">
        <v>0</v>
      </c>
      <c r="F2988" s="33">
        <v>0</v>
      </c>
      <c r="G2988" s="90">
        <v>0</v>
      </c>
      <c r="H2988" s="33">
        <v>0</v>
      </c>
      <c r="I2988" s="81"/>
      <c r="J2988" s="200">
        <v>10.608000000000001</v>
      </c>
    </row>
    <row r="2989" spans="1:10" s="34" customFormat="1" ht="18.75" customHeight="1" x14ac:dyDescent="0.25">
      <c r="A2989" s="74" t="s">
        <v>2719</v>
      </c>
      <c r="B2989" s="74" t="s">
        <v>3140</v>
      </c>
      <c r="C2989" s="79">
        <f t="shared" si="174"/>
        <v>26.794150000000002</v>
      </c>
      <c r="D2989" s="80">
        <f t="shared" si="175"/>
        <v>1.1499999999999999</v>
      </c>
      <c r="E2989" s="76">
        <v>1.1499999999999999</v>
      </c>
      <c r="F2989" s="33">
        <v>0</v>
      </c>
      <c r="G2989" s="90">
        <v>0</v>
      </c>
      <c r="H2989" s="33">
        <v>0</v>
      </c>
      <c r="I2989" s="81"/>
      <c r="J2989" s="200">
        <v>27.94415</v>
      </c>
    </row>
    <row r="2990" spans="1:10" s="34" customFormat="1" ht="18.75" customHeight="1" x14ac:dyDescent="0.25">
      <c r="A2990" s="74" t="s">
        <v>2720</v>
      </c>
      <c r="B2990" s="74" t="s">
        <v>3140</v>
      </c>
      <c r="C2990" s="79">
        <f t="shared" si="174"/>
        <v>4.1230000000000002</v>
      </c>
      <c r="D2990" s="79">
        <f t="shared" si="175"/>
        <v>0</v>
      </c>
      <c r="E2990" s="76">
        <v>0</v>
      </c>
      <c r="F2990" s="33">
        <v>0</v>
      </c>
      <c r="G2990" s="90">
        <v>0</v>
      </c>
      <c r="H2990" s="33">
        <v>0</v>
      </c>
      <c r="I2990" s="81"/>
      <c r="J2990" s="200">
        <v>4.1230000000000002</v>
      </c>
    </row>
    <row r="2991" spans="1:10" s="34" customFormat="1" ht="18.75" customHeight="1" x14ac:dyDescent="0.25">
      <c r="A2991" s="74" t="s">
        <v>2721</v>
      </c>
      <c r="B2991" s="74" t="s">
        <v>3140</v>
      </c>
      <c r="C2991" s="79">
        <f t="shared" si="174"/>
        <v>87.084649999999996</v>
      </c>
      <c r="D2991" s="79">
        <f t="shared" si="175"/>
        <v>2.1430500000000001</v>
      </c>
      <c r="E2991" s="76">
        <v>2.1430500000000001</v>
      </c>
      <c r="F2991" s="33">
        <v>0</v>
      </c>
      <c r="G2991" s="90">
        <v>0</v>
      </c>
      <c r="H2991" s="33">
        <v>0</v>
      </c>
      <c r="I2991" s="81"/>
      <c r="J2991" s="200">
        <v>89.227699999999999</v>
      </c>
    </row>
    <row r="2992" spans="1:10" s="34" customFormat="1" ht="18.75" customHeight="1" x14ac:dyDescent="0.25">
      <c r="A2992" s="74" t="s">
        <v>2722</v>
      </c>
      <c r="B2992" s="74" t="s">
        <v>3140</v>
      </c>
      <c r="C2992" s="79">
        <f t="shared" si="174"/>
        <v>17.256749999999997</v>
      </c>
      <c r="D2992" s="79">
        <f t="shared" si="175"/>
        <v>1.4228499999999999</v>
      </c>
      <c r="E2992" s="76">
        <v>1.4228499999999999</v>
      </c>
      <c r="F2992" s="33">
        <v>0</v>
      </c>
      <c r="G2992" s="90">
        <v>0</v>
      </c>
      <c r="H2992" s="33">
        <v>0</v>
      </c>
      <c r="I2992" s="81"/>
      <c r="J2992" s="200">
        <v>18.679599999999997</v>
      </c>
    </row>
    <row r="2993" spans="1:10" s="34" customFormat="1" ht="18.75" customHeight="1" x14ac:dyDescent="0.25">
      <c r="A2993" s="74" t="s">
        <v>2723</v>
      </c>
      <c r="B2993" s="74" t="s">
        <v>3140</v>
      </c>
      <c r="C2993" s="79">
        <f t="shared" si="174"/>
        <v>15.343350000000001</v>
      </c>
      <c r="D2993" s="79">
        <f t="shared" si="175"/>
        <v>5.5550500000000005</v>
      </c>
      <c r="E2993" s="76">
        <v>5.5550500000000005</v>
      </c>
      <c r="F2993" s="33">
        <v>0</v>
      </c>
      <c r="G2993" s="90">
        <v>0</v>
      </c>
      <c r="H2993" s="33">
        <v>0</v>
      </c>
      <c r="I2993" s="81"/>
      <c r="J2993" s="200">
        <v>20.898400000000002</v>
      </c>
    </row>
    <row r="2994" spans="1:10" s="34" customFormat="1" ht="18.75" customHeight="1" x14ac:dyDescent="0.25">
      <c r="A2994" s="74" t="s">
        <v>2724</v>
      </c>
      <c r="B2994" s="74" t="s">
        <v>3140</v>
      </c>
      <c r="C2994" s="79">
        <f t="shared" si="174"/>
        <v>35.406200000000005</v>
      </c>
      <c r="D2994" s="79">
        <f t="shared" si="175"/>
        <v>0.83979999999999999</v>
      </c>
      <c r="E2994" s="76">
        <v>0.83979999999999999</v>
      </c>
      <c r="F2994" s="33">
        <v>0</v>
      </c>
      <c r="G2994" s="90">
        <v>0</v>
      </c>
      <c r="H2994" s="33">
        <v>0</v>
      </c>
      <c r="I2994" s="81"/>
      <c r="J2994" s="200">
        <v>36.246000000000002</v>
      </c>
    </row>
    <row r="2995" spans="1:10" s="34" customFormat="1" ht="18.75" customHeight="1" x14ac:dyDescent="0.25">
      <c r="A2995" s="74" t="s">
        <v>2804</v>
      </c>
      <c r="B2995" s="183" t="s">
        <v>3152</v>
      </c>
      <c r="C2995" s="79">
        <f t="shared" si="174"/>
        <v>79.089150000000004</v>
      </c>
      <c r="D2995" s="79">
        <f t="shared" si="175"/>
        <v>4.8743999999999996</v>
      </c>
      <c r="E2995" s="76">
        <v>4.8743999999999996</v>
      </c>
      <c r="F2995" s="33">
        <v>0</v>
      </c>
      <c r="G2995" s="90">
        <v>0</v>
      </c>
      <c r="H2995" s="33">
        <v>0</v>
      </c>
      <c r="I2995" s="81"/>
      <c r="J2995" s="200">
        <v>83.963549999999998</v>
      </c>
    </row>
    <row r="2996" spans="1:10" s="34" customFormat="1" ht="18.75" customHeight="1" x14ac:dyDescent="0.25">
      <c r="A2996" s="74" t="s">
        <v>3183</v>
      </c>
      <c r="B2996" s="183" t="s">
        <v>3198</v>
      </c>
      <c r="C2996" s="79">
        <f t="shared" si="174"/>
        <v>26.643800000000002</v>
      </c>
      <c r="D2996" s="79">
        <f t="shared" si="175"/>
        <v>2.1941999999999999</v>
      </c>
      <c r="E2996" s="76">
        <v>2.1941999999999999</v>
      </c>
      <c r="F2996" s="33">
        <v>0</v>
      </c>
      <c r="G2996" s="90">
        <v>0</v>
      </c>
      <c r="H2996" s="33">
        <v>0</v>
      </c>
      <c r="I2996" s="81"/>
      <c r="J2996" s="200">
        <v>28.838000000000001</v>
      </c>
    </row>
    <row r="2997" spans="1:10" s="34" customFormat="1" ht="18.75" customHeight="1" x14ac:dyDescent="0.25">
      <c r="A2997" s="74" t="s">
        <v>3184</v>
      </c>
      <c r="B2997" s="183" t="s">
        <v>3198</v>
      </c>
      <c r="C2997" s="79">
        <f t="shared" si="174"/>
        <v>143.40055000000001</v>
      </c>
      <c r="D2997" s="79">
        <f t="shared" si="175"/>
        <v>6.1136999999999997</v>
      </c>
      <c r="E2997" s="76">
        <v>6.1136999999999997</v>
      </c>
      <c r="F2997" s="33">
        <v>0</v>
      </c>
      <c r="G2997" s="90">
        <v>0</v>
      </c>
      <c r="H2997" s="33">
        <v>0</v>
      </c>
      <c r="I2997" s="81"/>
      <c r="J2997" s="200">
        <v>149.51425</v>
      </c>
    </row>
    <row r="2998" spans="1:10" s="34" customFormat="1" ht="18.75" customHeight="1" x14ac:dyDescent="0.25">
      <c r="A2998" s="74" t="s">
        <v>3185</v>
      </c>
      <c r="B2998" s="183" t="s">
        <v>3198</v>
      </c>
      <c r="C2998" s="79">
        <f t="shared" si="174"/>
        <v>70.87530000000001</v>
      </c>
      <c r="D2998" s="79">
        <f t="shared" si="175"/>
        <v>11.8658</v>
      </c>
      <c r="E2998" s="76">
        <v>11.8658</v>
      </c>
      <c r="F2998" s="33">
        <v>0</v>
      </c>
      <c r="G2998" s="90">
        <v>0</v>
      </c>
      <c r="H2998" s="33">
        <v>0</v>
      </c>
      <c r="I2998" s="81"/>
      <c r="J2998" s="200">
        <v>82.741100000000003</v>
      </c>
    </row>
    <row r="2999" spans="1:10" s="34" customFormat="1" ht="18.75" customHeight="1" x14ac:dyDescent="0.25">
      <c r="A2999" s="74" t="s">
        <v>3186</v>
      </c>
      <c r="B2999" s="183" t="s">
        <v>3198</v>
      </c>
      <c r="C2999" s="79">
        <f t="shared" si="174"/>
        <v>113.7791</v>
      </c>
      <c r="D2999" s="79">
        <f t="shared" si="175"/>
        <v>0</v>
      </c>
      <c r="E2999" s="76">
        <v>0</v>
      </c>
      <c r="F2999" s="33"/>
      <c r="G2999" s="90">
        <v>0</v>
      </c>
      <c r="H2999" s="33"/>
      <c r="I2999" s="81"/>
      <c r="J2999" s="200">
        <v>113.7791</v>
      </c>
    </row>
    <row r="3000" spans="1:10" s="34" customFormat="1" ht="18.75" customHeight="1" x14ac:dyDescent="0.25">
      <c r="A3000" s="74" t="s">
        <v>3187</v>
      </c>
      <c r="B3000" s="183" t="s">
        <v>3198</v>
      </c>
      <c r="C3000" s="79">
        <f t="shared" si="174"/>
        <v>119.87010000000001</v>
      </c>
      <c r="D3000" s="79">
        <f t="shared" si="175"/>
        <v>9.8973999999999993</v>
      </c>
      <c r="E3000" s="76">
        <v>9.8973999999999993</v>
      </c>
      <c r="F3000" s="33">
        <v>0</v>
      </c>
      <c r="G3000" s="90">
        <v>0</v>
      </c>
      <c r="H3000" s="33">
        <v>0</v>
      </c>
      <c r="I3000" s="81"/>
      <c r="J3000" s="200">
        <v>129.76750000000001</v>
      </c>
    </row>
    <row r="3001" spans="1:10" s="34" customFormat="1" ht="18.75" customHeight="1" x14ac:dyDescent="0.25">
      <c r="A3001" s="74" t="s">
        <v>3188</v>
      </c>
      <c r="B3001" s="183" t="s">
        <v>3198</v>
      </c>
      <c r="C3001" s="79">
        <f t="shared" si="174"/>
        <v>132.02625</v>
      </c>
      <c r="D3001" s="79">
        <f t="shared" si="175"/>
        <v>8.8942499999999995</v>
      </c>
      <c r="E3001" s="76">
        <v>8.8942499999999995</v>
      </c>
      <c r="F3001" s="33">
        <v>0</v>
      </c>
      <c r="G3001" s="90">
        <v>0</v>
      </c>
      <c r="H3001" s="33">
        <v>0</v>
      </c>
      <c r="I3001" s="81"/>
      <c r="J3001" s="200">
        <v>140.9205</v>
      </c>
    </row>
    <row r="3002" spans="1:10" s="34" customFormat="1" ht="18.75" customHeight="1" x14ac:dyDescent="0.25">
      <c r="A3002" s="74" t="s">
        <v>3189</v>
      </c>
      <c r="B3002" s="183" t="s">
        <v>3198</v>
      </c>
      <c r="C3002" s="79">
        <f t="shared" si="174"/>
        <v>188.13926000000001</v>
      </c>
      <c r="D3002" s="79">
        <f t="shared" si="175"/>
        <v>17.489049999999999</v>
      </c>
      <c r="E3002" s="76">
        <v>17.489049999999999</v>
      </c>
      <c r="F3002" s="33">
        <v>0</v>
      </c>
      <c r="G3002" s="90">
        <v>0</v>
      </c>
      <c r="H3002" s="33">
        <v>0</v>
      </c>
      <c r="I3002" s="81"/>
      <c r="J3002" s="200">
        <v>205.62831</v>
      </c>
    </row>
    <row r="3003" spans="1:10" s="34" customFormat="1" ht="18.75" customHeight="1" x14ac:dyDescent="0.25">
      <c r="A3003" s="74" t="s">
        <v>3190</v>
      </c>
      <c r="B3003" s="183" t="s">
        <v>3198</v>
      </c>
      <c r="C3003" s="79">
        <f t="shared" si="174"/>
        <v>87.491499999999988</v>
      </c>
      <c r="D3003" s="79">
        <f t="shared" si="175"/>
        <v>7.8043999999999993</v>
      </c>
      <c r="E3003" s="76">
        <v>7.8043999999999993</v>
      </c>
      <c r="F3003" s="33">
        <v>0</v>
      </c>
      <c r="G3003" s="90">
        <v>0</v>
      </c>
      <c r="H3003" s="33">
        <v>0</v>
      </c>
      <c r="I3003" s="81"/>
      <c r="J3003" s="200">
        <v>95.295899999999989</v>
      </c>
    </row>
    <row r="3004" spans="1:10" s="34" customFormat="1" ht="18.75" customHeight="1" x14ac:dyDescent="0.25">
      <c r="A3004" s="74" t="s">
        <v>3191</v>
      </c>
      <c r="B3004" s="183" t="s">
        <v>3198</v>
      </c>
      <c r="C3004" s="79">
        <f t="shared" si="174"/>
        <v>44.044849999999997</v>
      </c>
      <c r="D3004" s="79">
        <f t="shared" si="175"/>
        <v>0</v>
      </c>
      <c r="E3004" s="76">
        <v>0</v>
      </c>
      <c r="F3004" s="33">
        <v>0</v>
      </c>
      <c r="G3004" s="90">
        <v>0</v>
      </c>
      <c r="H3004" s="33">
        <v>0</v>
      </c>
      <c r="I3004" s="81"/>
      <c r="J3004" s="200">
        <v>44.044849999999997</v>
      </c>
    </row>
    <row r="3005" spans="1:10" s="34" customFormat="1" ht="18.75" customHeight="1" x14ac:dyDescent="0.25">
      <c r="A3005" s="74" t="s">
        <v>3192</v>
      </c>
      <c r="B3005" s="183" t="s">
        <v>3198</v>
      </c>
      <c r="C3005" s="79">
        <f t="shared" si="174"/>
        <v>145.41005000000001</v>
      </c>
      <c r="D3005" s="79">
        <f t="shared" si="175"/>
        <v>7.3048500000000001</v>
      </c>
      <c r="E3005" s="76">
        <v>7.3048500000000001</v>
      </c>
      <c r="F3005" s="33">
        <v>0</v>
      </c>
      <c r="G3005" s="90">
        <v>0</v>
      </c>
      <c r="H3005" s="33">
        <v>0</v>
      </c>
      <c r="I3005" s="81"/>
      <c r="J3005" s="200">
        <v>152.7149</v>
      </c>
    </row>
    <row r="3006" spans="1:10" s="34" customFormat="1" ht="18.75" customHeight="1" x14ac:dyDescent="0.25">
      <c r="A3006" s="74" t="s">
        <v>3193</v>
      </c>
      <c r="B3006" s="183" t="s">
        <v>3198</v>
      </c>
      <c r="C3006" s="79">
        <f t="shared" si="174"/>
        <v>197.87870000000001</v>
      </c>
      <c r="D3006" s="79">
        <f t="shared" si="175"/>
        <v>14.113799999999999</v>
      </c>
      <c r="E3006" s="76">
        <v>14.113799999999999</v>
      </c>
      <c r="F3006" s="33">
        <v>0</v>
      </c>
      <c r="G3006" s="90">
        <v>0</v>
      </c>
      <c r="H3006" s="33">
        <v>0</v>
      </c>
      <c r="I3006" s="81"/>
      <c r="J3006" s="200">
        <v>211.99250000000001</v>
      </c>
    </row>
    <row r="3007" spans="1:10" s="34" customFormat="1" ht="18.75" customHeight="1" x14ac:dyDescent="0.25">
      <c r="A3007" s="74" t="s">
        <v>3194</v>
      </c>
      <c r="B3007" s="183" t="s">
        <v>3198</v>
      </c>
      <c r="C3007" s="79">
        <f t="shared" si="174"/>
        <v>134.01705000000001</v>
      </c>
      <c r="D3007" s="79">
        <f t="shared" si="175"/>
        <v>4.1305500000000004</v>
      </c>
      <c r="E3007" s="76">
        <v>4.1305500000000004</v>
      </c>
      <c r="F3007" s="33">
        <v>0</v>
      </c>
      <c r="G3007" s="90">
        <v>0</v>
      </c>
      <c r="H3007" s="33">
        <v>0</v>
      </c>
      <c r="I3007" s="81"/>
      <c r="J3007" s="200">
        <v>138.14760000000001</v>
      </c>
    </row>
    <row r="3008" spans="1:10" s="34" customFormat="1" ht="18.75" customHeight="1" x14ac:dyDescent="0.25">
      <c r="A3008" s="74" t="s">
        <v>2630</v>
      </c>
      <c r="B3008" s="183" t="s">
        <v>3138</v>
      </c>
      <c r="C3008" s="79">
        <f t="shared" si="174"/>
        <v>60.217649999999999</v>
      </c>
      <c r="D3008" s="79">
        <f t="shared" si="175"/>
        <v>0</v>
      </c>
      <c r="E3008" s="76">
        <v>0</v>
      </c>
      <c r="F3008" s="33">
        <v>0</v>
      </c>
      <c r="G3008" s="90">
        <v>0</v>
      </c>
      <c r="H3008" s="33">
        <v>0</v>
      </c>
      <c r="I3008" s="81"/>
      <c r="J3008" s="200">
        <v>60.217649999999999</v>
      </c>
    </row>
    <row r="3009" spans="1:10" s="34" customFormat="1" ht="18.75" customHeight="1" x14ac:dyDescent="0.25">
      <c r="A3009" s="74" t="s">
        <v>2631</v>
      </c>
      <c r="B3009" s="183" t="s">
        <v>3138</v>
      </c>
      <c r="C3009" s="79">
        <f t="shared" si="174"/>
        <v>213.18169</v>
      </c>
      <c r="D3009" s="79">
        <f t="shared" si="175"/>
        <v>20.649429999999999</v>
      </c>
      <c r="E3009" s="76">
        <v>20.649429999999999</v>
      </c>
      <c r="F3009" s="33">
        <v>0</v>
      </c>
      <c r="G3009" s="90">
        <v>0</v>
      </c>
      <c r="H3009" s="33">
        <v>0</v>
      </c>
      <c r="I3009" s="81"/>
      <c r="J3009" s="200">
        <v>233.83112</v>
      </c>
    </row>
    <row r="3010" spans="1:10" s="34" customFormat="1" ht="18.75" customHeight="1" x14ac:dyDescent="0.25">
      <c r="A3010" s="74" t="s">
        <v>2632</v>
      </c>
      <c r="B3010" s="183" t="s">
        <v>3138</v>
      </c>
      <c r="C3010" s="79">
        <f t="shared" si="174"/>
        <v>1490.5854099999999</v>
      </c>
      <c r="D3010" s="79">
        <f t="shared" si="175"/>
        <v>111.50604</v>
      </c>
      <c r="E3010" s="76">
        <v>111.50604</v>
      </c>
      <c r="F3010" s="33">
        <v>0</v>
      </c>
      <c r="G3010" s="90">
        <v>0</v>
      </c>
      <c r="H3010" s="33">
        <v>0</v>
      </c>
      <c r="I3010" s="81"/>
      <c r="J3010" s="200">
        <v>1602.0914499999999</v>
      </c>
    </row>
    <row r="3011" spans="1:10" s="34" customFormat="1" ht="18.75" customHeight="1" x14ac:dyDescent="0.25">
      <c r="A3011" s="74" t="s">
        <v>2633</v>
      </c>
      <c r="B3011" s="183" t="s">
        <v>3138</v>
      </c>
      <c r="C3011" s="79">
        <f t="shared" si="174"/>
        <v>1466.8919800000001</v>
      </c>
      <c r="D3011" s="79">
        <f t="shared" si="175"/>
        <v>108.85342</v>
      </c>
      <c r="E3011" s="76">
        <v>108.85342</v>
      </c>
      <c r="F3011" s="33">
        <v>0</v>
      </c>
      <c r="G3011" s="90">
        <v>0</v>
      </c>
      <c r="H3011" s="33">
        <v>0</v>
      </c>
      <c r="I3011" s="81"/>
      <c r="J3011" s="200">
        <v>1575.7454</v>
      </c>
    </row>
    <row r="3012" spans="1:10" s="34" customFormat="1" ht="18.75" customHeight="1" x14ac:dyDescent="0.25">
      <c r="A3012" s="74" t="s">
        <v>2634</v>
      </c>
      <c r="B3012" s="183" t="s">
        <v>3138</v>
      </c>
      <c r="C3012" s="79">
        <f t="shared" si="174"/>
        <v>248.59320000000002</v>
      </c>
      <c r="D3012" s="79">
        <f t="shared" si="175"/>
        <v>10.7735</v>
      </c>
      <c r="E3012" s="76">
        <v>10.7735</v>
      </c>
      <c r="F3012" s="33">
        <v>0</v>
      </c>
      <c r="G3012" s="90">
        <v>0</v>
      </c>
      <c r="H3012" s="33">
        <v>0</v>
      </c>
      <c r="I3012" s="81"/>
      <c r="J3012" s="200">
        <v>259.36670000000004</v>
      </c>
    </row>
    <row r="3013" spans="1:10" s="34" customFormat="1" ht="18.75" customHeight="1" x14ac:dyDescent="0.25">
      <c r="A3013" s="74" t="s">
        <v>2635</v>
      </c>
      <c r="B3013" s="183" t="s">
        <v>3138</v>
      </c>
      <c r="C3013" s="79">
        <f t="shared" si="174"/>
        <v>214.75182999999998</v>
      </c>
      <c r="D3013" s="79">
        <f t="shared" si="175"/>
        <v>9.4948499999999996</v>
      </c>
      <c r="E3013" s="76">
        <v>9.4948499999999996</v>
      </c>
      <c r="F3013" s="33">
        <v>0</v>
      </c>
      <c r="G3013" s="90">
        <v>0</v>
      </c>
      <c r="H3013" s="33">
        <v>0</v>
      </c>
      <c r="I3013" s="81"/>
      <c r="J3013" s="200">
        <v>224.24668</v>
      </c>
    </row>
    <row r="3014" spans="1:10" s="34" customFormat="1" ht="18.75" customHeight="1" x14ac:dyDescent="0.25">
      <c r="A3014" s="74" t="s">
        <v>2636</v>
      </c>
      <c r="B3014" s="183" t="s">
        <v>3138</v>
      </c>
      <c r="C3014" s="79">
        <f t="shared" si="174"/>
        <v>891.36406999999997</v>
      </c>
      <c r="D3014" s="79">
        <f t="shared" si="175"/>
        <v>115.35810000000001</v>
      </c>
      <c r="E3014" s="76">
        <v>115.35810000000001</v>
      </c>
      <c r="F3014" s="33">
        <v>0</v>
      </c>
      <c r="G3014" s="90">
        <v>0</v>
      </c>
      <c r="H3014" s="33">
        <v>0</v>
      </c>
      <c r="I3014" s="81"/>
      <c r="J3014" s="200">
        <v>1006.72217</v>
      </c>
    </row>
    <row r="3015" spans="1:10" s="34" customFormat="1" ht="18.75" customHeight="1" x14ac:dyDescent="0.25">
      <c r="A3015" s="74" t="s">
        <v>2637</v>
      </c>
      <c r="B3015" s="183" t="s">
        <v>3138</v>
      </c>
      <c r="C3015" s="79">
        <f t="shared" si="174"/>
        <v>117.33712000000001</v>
      </c>
      <c r="D3015" s="79">
        <f t="shared" si="175"/>
        <v>5.8028999999999993</v>
      </c>
      <c r="E3015" s="76">
        <v>5.8028999999999993</v>
      </c>
      <c r="F3015" s="33">
        <v>0</v>
      </c>
      <c r="G3015" s="90">
        <v>0</v>
      </c>
      <c r="H3015" s="33">
        <v>0</v>
      </c>
      <c r="I3015" s="81"/>
      <c r="J3015" s="200">
        <v>123.14002000000001</v>
      </c>
    </row>
    <row r="3016" spans="1:10" s="34" customFormat="1" ht="18.75" customHeight="1" x14ac:dyDescent="0.25">
      <c r="A3016" s="74" t="s">
        <v>2638</v>
      </c>
      <c r="B3016" s="183" t="s">
        <v>3138</v>
      </c>
      <c r="C3016" s="79">
        <f t="shared" si="174"/>
        <v>293.87442999999996</v>
      </c>
      <c r="D3016" s="79">
        <f t="shared" si="175"/>
        <v>13.47505</v>
      </c>
      <c r="E3016" s="76">
        <v>13.47505</v>
      </c>
      <c r="F3016" s="33">
        <v>0</v>
      </c>
      <c r="G3016" s="90">
        <v>0</v>
      </c>
      <c r="H3016" s="33">
        <v>0</v>
      </c>
      <c r="I3016" s="81"/>
      <c r="J3016" s="200">
        <v>307.34947999999997</v>
      </c>
    </row>
    <row r="3017" spans="1:10" s="34" customFormat="1" ht="18.75" customHeight="1" x14ac:dyDescent="0.25">
      <c r="A3017" s="74" t="s">
        <v>2639</v>
      </c>
      <c r="B3017" s="183" t="s">
        <v>3138</v>
      </c>
      <c r="C3017" s="79">
        <f t="shared" si="174"/>
        <v>123.6057</v>
      </c>
      <c r="D3017" s="79">
        <f t="shared" si="175"/>
        <v>7.1416000000000004</v>
      </c>
      <c r="E3017" s="76">
        <v>7.1416000000000004</v>
      </c>
      <c r="F3017" s="33">
        <v>0</v>
      </c>
      <c r="G3017" s="90">
        <v>0</v>
      </c>
      <c r="H3017" s="33">
        <v>0</v>
      </c>
      <c r="I3017" s="81"/>
      <c r="J3017" s="200">
        <v>130.7473</v>
      </c>
    </row>
    <row r="3018" spans="1:10" s="34" customFormat="1" ht="18.75" customHeight="1" x14ac:dyDescent="0.25">
      <c r="A3018" s="74" t="s">
        <v>2640</v>
      </c>
      <c r="B3018" s="183" t="s">
        <v>3138</v>
      </c>
      <c r="C3018" s="79">
        <f t="shared" si="174"/>
        <v>268.73110000000003</v>
      </c>
      <c r="D3018" s="79">
        <f t="shared" si="175"/>
        <v>21.750900000000001</v>
      </c>
      <c r="E3018" s="76">
        <v>21.750900000000001</v>
      </c>
      <c r="F3018" s="33">
        <v>0</v>
      </c>
      <c r="G3018" s="90">
        <v>0</v>
      </c>
      <c r="H3018" s="33">
        <v>0</v>
      </c>
      <c r="I3018" s="81"/>
      <c r="J3018" s="200">
        <v>290.48200000000003</v>
      </c>
    </row>
    <row r="3019" spans="1:10" s="34" customFormat="1" ht="18.75" customHeight="1" x14ac:dyDescent="0.25">
      <c r="A3019" s="74" t="s">
        <v>2641</v>
      </c>
      <c r="B3019" s="183" t="s">
        <v>3138</v>
      </c>
      <c r="C3019" s="79">
        <f t="shared" ref="C3019:C3080" si="176">J3019+I3019-E3019</f>
        <v>348.52324999999996</v>
      </c>
      <c r="D3019" s="79">
        <f t="shared" si="175"/>
        <v>16.926749999999998</v>
      </c>
      <c r="E3019" s="76">
        <v>16.926749999999998</v>
      </c>
      <c r="F3019" s="33">
        <v>0</v>
      </c>
      <c r="G3019" s="90">
        <v>0</v>
      </c>
      <c r="H3019" s="33">
        <v>0</v>
      </c>
      <c r="I3019" s="81"/>
      <c r="J3019" s="200">
        <v>365.45</v>
      </c>
    </row>
    <row r="3020" spans="1:10" s="34" customFormat="1" ht="18.75" customHeight="1" x14ac:dyDescent="0.25">
      <c r="A3020" s="74" t="s">
        <v>2642</v>
      </c>
      <c r="B3020" s="183" t="s">
        <v>3138</v>
      </c>
      <c r="C3020" s="79">
        <f t="shared" si="176"/>
        <v>197.55245000000002</v>
      </c>
      <c r="D3020" s="79">
        <f t="shared" si="175"/>
        <v>11.742000000000001</v>
      </c>
      <c r="E3020" s="76">
        <v>11.742000000000001</v>
      </c>
      <c r="F3020" s="33">
        <v>0</v>
      </c>
      <c r="G3020" s="90">
        <v>0</v>
      </c>
      <c r="H3020" s="33">
        <v>0</v>
      </c>
      <c r="I3020" s="81"/>
      <c r="J3020" s="200">
        <v>209.29445000000001</v>
      </c>
    </row>
    <row r="3021" spans="1:10" s="34" customFormat="1" ht="18.75" customHeight="1" x14ac:dyDescent="0.25">
      <c r="A3021" s="74" t="s">
        <v>2643</v>
      </c>
      <c r="B3021" s="183" t="s">
        <v>3138</v>
      </c>
      <c r="C3021" s="79">
        <f t="shared" si="176"/>
        <v>157.53274999999999</v>
      </c>
      <c r="D3021" s="79">
        <f t="shared" si="175"/>
        <v>8.27</v>
      </c>
      <c r="E3021" s="76">
        <v>8.27</v>
      </c>
      <c r="F3021" s="33">
        <v>0</v>
      </c>
      <c r="G3021" s="90">
        <v>0</v>
      </c>
      <c r="H3021" s="33">
        <v>0</v>
      </c>
      <c r="I3021" s="81"/>
      <c r="J3021" s="200">
        <v>165.80275</v>
      </c>
    </row>
    <row r="3022" spans="1:10" s="34" customFormat="1" ht="18.75" customHeight="1" x14ac:dyDescent="0.25">
      <c r="A3022" s="74" t="s">
        <v>2644</v>
      </c>
      <c r="B3022" s="183" t="s">
        <v>3138</v>
      </c>
      <c r="C3022" s="79">
        <f t="shared" si="176"/>
        <v>735.03758999999991</v>
      </c>
      <c r="D3022" s="79">
        <f t="shared" si="175"/>
        <v>42.8504</v>
      </c>
      <c r="E3022" s="76">
        <v>42.8504</v>
      </c>
      <c r="F3022" s="33">
        <v>0</v>
      </c>
      <c r="G3022" s="90">
        <v>0</v>
      </c>
      <c r="H3022" s="33">
        <v>0</v>
      </c>
      <c r="I3022" s="81"/>
      <c r="J3022" s="200">
        <v>777.88798999999995</v>
      </c>
    </row>
    <row r="3023" spans="1:10" s="34" customFormat="1" ht="18.75" customHeight="1" x14ac:dyDescent="0.25">
      <c r="A3023" s="74" t="s">
        <v>2645</v>
      </c>
      <c r="B3023" s="183" t="s">
        <v>3138</v>
      </c>
      <c r="C3023" s="79">
        <f t="shared" si="176"/>
        <v>208.60454999999999</v>
      </c>
      <c r="D3023" s="79">
        <f t="shared" si="175"/>
        <v>7.9189999999999996</v>
      </c>
      <c r="E3023" s="76">
        <v>7.9189999999999996</v>
      </c>
      <c r="F3023" s="33">
        <v>0</v>
      </c>
      <c r="G3023" s="90">
        <v>0</v>
      </c>
      <c r="H3023" s="33">
        <v>0</v>
      </c>
      <c r="I3023" s="81"/>
      <c r="J3023" s="200">
        <v>216.52355</v>
      </c>
    </row>
    <row r="3024" spans="1:10" s="34" customFormat="1" ht="18.75" customHeight="1" x14ac:dyDescent="0.25">
      <c r="A3024" s="74" t="s">
        <v>2646</v>
      </c>
      <c r="B3024" s="183" t="s">
        <v>3138</v>
      </c>
      <c r="C3024" s="79">
        <f t="shared" si="176"/>
        <v>228.29159999999999</v>
      </c>
      <c r="D3024" s="79">
        <f t="shared" si="175"/>
        <v>20.619209999999999</v>
      </c>
      <c r="E3024" s="76">
        <v>20.619209999999999</v>
      </c>
      <c r="F3024" s="33">
        <v>0</v>
      </c>
      <c r="G3024" s="90">
        <v>0</v>
      </c>
      <c r="H3024" s="33">
        <v>0</v>
      </c>
      <c r="I3024" s="81"/>
      <c r="J3024" s="200">
        <v>248.91081</v>
      </c>
    </row>
    <row r="3025" spans="1:10" s="34" customFormat="1" ht="18.75" customHeight="1" x14ac:dyDescent="0.25">
      <c r="A3025" s="74" t="s">
        <v>2647</v>
      </c>
      <c r="B3025" s="183" t="s">
        <v>3138</v>
      </c>
      <c r="C3025" s="79">
        <f t="shared" si="176"/>
        <v>43.545749999999998</v>
      </c>
      <c r="D3025" s="79">
        <f t="shared" si="175"/>
        <v>16.671900000000001</v>
      </c>
      <c r="E3025" s="76">
        <v>16.671900000000001</v>
      </c>
      <c r="F3025" s="33">
        <v>0</v>
      </c>
      <c r="G3025" s="90">
        <v>0</v>
      </c>
      <c r="H3025" s="33">
        <v>0</v>
      </c>
      <c r="I3025" s="81"/>
      <c r="J3025" s="200">
        <v>60.217649999999999</v>
      </c>
    </row>
    <row r="3026" spans="1:10" s="34" customFormat="1" ht="18.75" customHeight="1" x14ac:dyDescent="0.25">
      <c r="A3026" s="74" t="s">
        <v>2648</v>
      </c>
      <c r="B3026" s="183" t="s">
        <v>3138</v>
      </c>
      <c r="C3026" s="79">
        <f t="shared" si="176"/>
        <v>165.3313</v>
      </c>
      <c r="D3026" s="79">
        <f t="shared" si="175"/>
        <v>6.1606999999999994</v>
      </c>
      <c r="E3026" s="76">
        <v>6.1606999999999994</v>
      </c>
      <c r="F3026" s="33">
        <v>0</v>
      </c>
      <c r="G3026" s="90">
        <v>0</v>
      </c>
      <c r="H3026" s="33">
        <v>0</v>
      </c>
      <c r="I3026" s="81"/>
      <c r="J3026" s="200">
        <v>171.49199999999999</v>
      </c>
    </row>
    <row r="3027" spans="1:10" s="34" customFormat="1" ht="18.75" customHeight="1" x14ac:dyDescent="0.25">
      <c r="A3027" s="74" t="s">
        <v>2649</v>
      </c>
      <c r="B3027" s="183" t="s">
        <v>3138</v>
      </c>
      <c r="C3027" s="79">
        <f t="shared" si="176"/>
        <v>236.26409999999998</v>
      </c>
      <c r="D3027" s="79">
        <f t="shared" si="175"/>
        <v>11.83705</v>
      </c>
      <c r="E3027" s="76">
        <v>11.83705</v>
      </c>
      <c r="F3027" s="33">
        <v>0</v>
      </c>
      <c r="G3027" s="90">
        <v>0</v>
      </c>
      <c r="H3027" s="33">
        <v>0</v>
      </c>
      <c r="I3027" s="81"/>
      <c r="J3027" s="200">
        <v>248.10114999999999</v>
      </c>
    </row>
    <row r="3028" spans="1:10" s="34" customFormat="1" ht="18.75" customHeight="1" x14ac:dyDescent="0.25">
      <c r="A3028" s="74" t="s">
        <v>2650</v>
      </c>
      <c r="B3028" s="183" t="s">
        <v>3138</v>
      </c>
      <c r="C3028" s="79">
        <f t="shared" si="176"/>
        <v>73.339649999999992</v>
      </c>
      <c r="D3028" s="80">
        <f t="shared" si="175"/>
        <v>12.204499999999999</v>
      </c>
      <c r="E3028" s="76">
        <v>12.204499999999999</v>
      </c>
      <c r="F3028" s="33">
        <v>0</v>
      </c>
      <c r="G3028" s="90">
        <v>0</v>
      </c>
      <c r="H3028" s="33">
        <v>0</v>
      </c>
      <c r="I3028" s="81"/>
      <c r="J3028" s="200">
        <v>85.544149999999988</v>
      </c>
    </row>
    <row r="3029" spans="1:10" s="34" customFormat="1" ht="18.75" customHeight="1" x14ac:dyDescent="0.25">
      <c r="A3029" s="74" t="s">
        <v>2651</v>
      </c>
      <c r="B3029" s="183" t="s">
        <v>3138</v>
      </c>
      <c r="C3029" s="79">
        <f t="shared" si="176"/>
        <v>255.26644999999999</v>
      </c>
      <c r="D3029" s="79">
        <f t="shared" si="175"/>
        <v>12.36285</v>
      </c>
      <c r="E3029" s="76">
        <v>12.36285</v>
      </c>
      <c r="F3029" s="33">
        <v>0</v>
      </c>
      <c r="G3029" s="90">
        <v>0</v>
      </c>
      <c r="H3029" s="33">
        <v>0</v>
      </c>
      <c r="I3029" s="81"/>
      <c r="J3029" s="200">
        <v>267.6293</v>
      </c>
    </row>
    <row r="3030" spans="1:10" s="34" customFormat="1" ht="18.75" customHeight="1" x14ac:dyDescent="0.25">
      <c r="A3030" s="74" t="s">
        <v>2652</v>
      </c>
      <c r="B3030" s="183" t="s">
        <v>3138</v>
      </c>
      <c r="C3030" s="79">
        <f t="shared" si="176"/>
        <v>1095.81684</v>
      </c>
      <c r="D3030" s="79">
        <f t="shared" si="175"/>
        <v>57.976059999999997</v>
      </c>
      <c r="E3030" s="76">
        <v>57.976059999999997</v>
      </c>
      <c r="F3030" s="33">
        <v>0</v>
      </c>
      <c r="G3030" s="90">
        <v>0</v>
      </c>
      <c r="H3030" s="33">
        <v>0</v>
      </c>
      <c r="I3030" s="81"/>
      <c r="J3030" s="200">
        <v>1153.7928999999999</v>
      </c>
    </row>
    <row r="3031" spans="1:10" s="34" customFormat="1" ht="18.75" customHeight="1" x14ac:dyDescent="0.25">
      <c r="A3031" s="74" t="s">
        <v>2653</v>
      </c>
      <c r="B3031" s="183" t="s">
        <v>3138</v>
      </c>
      <c r="C3031" s="79">
        <f t="shared" si="176"/>
        <v>215.31895</v>
      </c>
      <c r="D3031" s="79">
        <f t="shared" si="175"/>
        <v>10.40935</v>
      </c>
      <c r="E3031" s="76">
        <v>10.40935</v>
      </c>
      <c r="F3031" s="33">
        <v>0</v>
      </c>
      <c r="G3031" s="90">
        <v>0</v>
      </c>
      <c r="H3031" s="33">
        <v>0</v>
      </c>
      <c r="I3031" s="81"/>
      <c r="J3031" s="200">
        <v>225.72829999999999</v>
      </c>
    </row>
    <row r="3032" spans="1:10" s="34" customFormat="1" ht="18.75" customHeight="1" x14ac:dyDescent="0.25">
      <c r="A3032" s="74" t="s">
        <v>2654</v>
      </c>
      <c r="B3032" s="183" t="s">
        <v>3138</v>
      </c>
      <c r="C3032" s="79">
        <f t="shared" si="176"/>
        <v>274.35499000000004</v>
      </c>
      <c r="D3032" s="79">
        <f t="shared" si="175"/>
        <v>16.761020000000002</v>
      </c>
      <c r="E3032" s="76">
        <v>16.761020000000002</v>
      </c>
      <c r="F3032" s="33">
        <v>0</v>
      </c>
      <c r="G3032" s="90">
        <v>0</v>
      </c>
      <c r="H3032" s="33">
        <v>0</v>
      </c>
      <c r="I3032" s="81"/>
      <c r="J3032" s="200">
        <v>291.11601000000002</v>
      </c>
    </row>
    <row r="3033" spans="1:10" s="34" customFormat="1" ht="18.75" customHeight="1" x14ac:dyDescent="0.25">
      <c r="A3033" s="74" t="s">
        <v>2655</v>
      </c>
      <c r="B3033" s="183" t="s">
        <v>3138</v>
      </c>
      <c r="C3033" s="79">
        <f t="shared" si="176"/>
        <v>258.09994999999998</v>
      </c>
      <c r="D3033" s="79">
        <f t="shared" si="175"/>
        <v>15.76605</v>
      </c>
      <c r="E3033" s="76">
        <v>15.76605</v>
      </c>
      <c r="F3033" s="33">
        <v>0</v>
      </c>
      <c r="G3033" s="90">
        <v>0</v>
      </c>
      <c r="H3033" s="33">
        <v>0</v>
      </c>
      <c r="I3033" s="81"/>
      <c r="J3033" s="200">
        <v>273.86599999999999</v>
      </c>
    </row>
    <row r="3034" spans="1:10" s="34" customFormat="1" ht="18.75" customHeight="1" x14ac:dyDescent="0.25">
      <c r="A3034" s="74" t="s">
        <v>2656</v>
      </c>
      <c r="B3034" s="183" t="s">
        <v>3138</v>
      </c>
      <c r="C3034" s="79">
        <f t="shared" si="176"/>
        <v>237.86469999999997</v>
      </c>
      <c r="D3034" s="79">
        <f t="shared" si="175"/>
        <v>12.107850000000001</v>
      </c>
      <c r="E3034" s="76">
        <v>12.107850000000001</v>
      </c>
      <c r="F3034" s="33">
        <v>0</v>
      </c>
      <c r="G3034" s="90">
        <v>0</v>
      </c>
      <c r="H3034" s="33">
        <v>0</v>
      </c>
      <c r="I3034" s="81"/>
      <c r="J3034" s="200">
        <v>249.97254999999998</v>
      </c>
    </row>
    <row r="3035" spans="1:10" s="34" customFormat="1" ht="18.75" customHeight="1" x14ac:dyDescent="0.25">
      <c r="A3035" s="74" t="s">
        <v>2657</v>
      </c>
      <c r="B3035" s="183" t="s">
        <v>3138</v>
      </c>
      <c r="C3035" s="79">
        <f t="shared" si="176"/>
        <v>220.9419</v>
      </c>
      <c r="D3035" s="79">
        <f t="shared" si="175"/>
        <v>14.4308</v>
      </c>
      <c r="E3035" s="76">
        <v>14.4308</v>
      </c>
      <c r="F3035" s="33">
        <v>0</v>
      </c>
      <c r="G3035" s="90">
        <v>0</v>
      </c>
      <c r="H3035" s="33">
        <v>0</v>
      </c>
      <c r="I3035" s="81"/>
      <c r="J3035" s="200">
        <v>235.37270000000001</v>
      </c>
    </row>
    <row r="3036" spans="1:10" s="34" customFormat="1" ht="18.75" customHeight="1" x14ac:dyDescent="0.25">
      <c r="A3036" s="74" t="s">
        <v>2399</v>
      </c>
      <c r="B3036" s="183" t="s">
        <v>3138</v>
      </c>
      <c r="C3036" s="79">
        <f t="shared" si="176"/>
        <v>205.9974</v>
      </c>
      <c r="D3036" s="79">
        <f t="shared" si="175"/>
        <v>6.4701000000000004</v>
      </c>
      <c r="E3036" s="76">
        <v>6.4701000000000004</v>
      </c>
      <c r="F3036" s="33">
        <v>0</v>
      </c>
      <c r="G3036" s="90">
        <v>0</v>
      </c>
      <c r="H3036" s="33">
        <v>0</v>
      </c>
      <c r="I3036" s="81"/>
      <c r="J3036" s="200">
        <v>212.4675</v>
      </c>
    </row>
    <row r="3037" spans="1:10" s="34" customFormat="1" ht="18.75" customHeight="1" x14ac:dyDescent="0.25">
      <c r="A3037" s="74" t="s">
        <v>2658</v>
      </c>
      <c r="B3037" s="183" t="s">
        <v>3138</v>
      </c>
      <c r="C3037" s="79">
        <f t="shared" si="176"/>
        <v>159.35765000000001</v>
      </c>
      <c r="D3037" s="79">
        <f t="shared" si="175"/>
        <v>7.5078500000000004</v>
      </c>
      <c r="E3037" s="76">
        <v>7.5078500000000004</v>
      </c>
      <c r="F3037" s="33">
        <v>0</v>
      </c>
      <c r="G3037" s="90">
        <v>0</v>
      </c>
      <c r="H3037" s="33">
        <v>0</v>
      </c>
      <c r="I3037" s="81"/>
      <c r="J3037" s="200">
        <v>166.8655</v>
      </c>
    </row>
    <row r="3038" spans="1:10" s="34" customFormat="1" ht="18.75" customHeight="1" x14ac:dyDescent="0.25">
      <c r="A3038" s="74" t="s">
        <v>2659</v>
      </c>
      <c r="B3038" s="183" t="s">
        <v>3138</v>
      </c>
      <c r="C3038" s="79">
        <f t="shared" si="176"/>
        <v>76.900349999999989</v>
      </c>
      <c r="D3038" s="79">
        <f t="shared" si="175"/>
        <v>4.5271499999999998</v>
      </c>
      <c r="E3038" s="76">
        <v>4.5271499999999998</v>
      </c>
      <c r="F3038" s="33">
        <v>0</v>
      </c>
      <c r="G3038" s="90">
        <v>0</v>
      </c>
      <c r="H3038" s="33">
        <v>0</v>
      </c>
      <c r="I3038" s="81"/>
      <c r="J3038" s="200">
        <v>81.427499999999995</v>
      </c>
    </row>
    <row r="3039" spans="1:10" s="34" customFormat="1" ht="18.75" customHeight="1" x14ac:dyDescent="0.25">
      <c r="A3039" s="74" t="s">
        <v>2660</v>
      </c>
      <c r="B3039" s="183" t="s">
        <v>3138</v>
      </c>
      <c r="C3039" s="79">
        <f t="shared" si="176"/>
        <v>310.65195</v>
      </c>
      <c r="D3039" s="79">
        <f t="shared" si="175"/>
        <v>22.36187</v>
      </c>
      <c r="E3039" s="76">
        <v>22.36187</v>
      </c>
      <c r="F3039" s="33">
        <v>0</v>
      </c>
      <c r="G3039" s="90">
        <v>0</v>
      </c>
      <c r="H3039" s="33">
        <v>0</v>
      </c>
      <c r="I3039" s="81"/>
      <c r="J3039" s="200">
        <v>333.01382000000001</v>
      </c>
    </row>
    <row r="3040" spans="1:10" s="34" customFormat="1" ht="18.75" customHeight="1" x14ac:dyDescent="0.25">
      <c r="A3040" s="74" t="s">
        <v>2661</v>
      </c>
      <c r="B3040" s="183" t="s">
        <v>3138</v>
      </c>
      <c r="C3040" s="79">
        <f t="shared" si="176"/>
        <v>287.90764000000001</v>
      </c>
      <c r="D3040" s="79">
        <f t="shared" si="175"/>
        <v>32.070659999999997</v>
      </c>
      <c r="E3040" s="76">
        <v>32.070659999999997</v>
      </c>
      <c r="F3040" s="33">
        <v>0</v>
      </c>
      <c r="G3040" s="90">
        <v>0</v>
      </c>
      <c r="H3040" s="33">
        <v>0</v>
      </c>
      <c r="I3040" s="81"/>
      <c r="J3040" s="200">
        <v>319.97829999999999</v>
      </c>
    </row>
    <row r="3041" spans="1:10" s="34" customFormat="1" ht="18.75" customHeight="1" x14ac:dyDescent="0.25">
      <c r="A3041" s="74" t="s">
        <v>2662</v>
      </c>
      <c r="B3041" s="183" t="s">
        <v>3138</v>
      </c>
      <c r="C3041" s="79">
        <f t="shared" si="176"/>
        <v>264.57695000000001</v>
      </c>
      <c r="D3041" s="79">
        <f t="shared" si="175"/>
        <v>14.24695</v>
      </c>
      <c r="E3041" s="76">
        <v>14.24695</v>
      </c>
      <c r="F3041" s="33">
        <v>0</v>
      </c>
      <c r="G3041" s="90">
        <v>0</v>
      </c>
      <c r="H3041" s="33">
        <v>0</v>
      </c>
      <c r="I3041" s="81"/>
      <c r="J3041" s="200">
        <v>278.82390000000004</v>
      </c>
    </row>
    <row r="3042" spans="1:10" s="34" customFormat="1" ht="18.75" customHeight="1" x14ac:dyDescent="0.25">
      <c r="A3042" s="74" t="s">
        <v>2800</v>
      </c>
      <c r="B3042" s="183" t="s">
        <v>3150</v>
      </c>
      <c r="C3042" s="79">
        <f t="shared" si="176"/>
        <v>11.87</v>
      </c>
      <c r="D3042" s="79">
        <f t="shared" ref="D3042:D3101" si="177">E3042</f>
        <v>0</v>
      </c>
      <c r="E3042" s="76">
        <v>0</v>
      </c>
      <c r="F3042" s="33">
        <v>0</v>
      </c>
      <c r="G3042" s="90">
        <v>0</v>
      </c>
      <c r="H3042" s="33">
        <v>0</v>
      </c>
      <c r="I3042" s="81"/>
      <c r="J3042" s="200">
        <v>11.87</v>
      </c>
    </row>
    <row r="3043" spans="1:10" s="34" customFormat="1" ht="18.75" customHeight="1" x14ac:dyDescent="0.25">
      <c r="A3043" s="74" t="s">
        <v>2801</v>
      </c>
      <c r="B3043" s="183" t="s">
        <v>3150</v>
      </c>
      <c r="C3043" s="79">
        <f t="shared" si="176"/>
        <v>82.590159999999997</v>
      </c>
      <c r="D3043" s="79">
        <f t="shared" si="177"/>
        <v>2.6498400000000002</v>
      </c>
      <c r="E3043" s="76">
        <v>2.6498400000000002</v>
      </c>
      <c r="F3043" s="33">
        <v>0</v>
      </c>
      <c r="G3043" s="90">
        <v>0</v>
      </c>
      <c r="H3043" s="33">
        <v>0</v>
      </c>
      <c r="I3043" s="81"/>
      <c r="J3043" s="200">
        <v>85.24</v>
      </c>
    </row>
    <row r="3044" spans="1:10" s="34" customFormat="1" ht="18.75" customHeight="1" x14ac:dyDescent="0.25">
      <c r="A3044" s="74" t="s">
        <v>2802</v>
      </c>
      <c r="B3044" s="183" t="s">
        <v>3150</v>
      </c>
      <c r="C3044" s="79">
        <f t="shared" si="176"/>
        <v>7.56</v>
      </c>
      <c r="D3044" s="79">
        <f t="shared" si="177"/>
        <v>0</v>
      </c>
      <c r="E3044" s="76">
        <v>0</v>
      </c>
      <c r="F3044" s="33">
        <v>0</v>
      </c>
      <c r="G3044" s="90">
        <v>0</v>
      </c>
      <c r="H3044" s="33">
        <v>0</v>
      </c>
      <c r="I3044" s="81"/>
      <c r="J3044" s="200">
        <v>7.56</v>
      </c>
    </row>
    <row r="3045" spans="1:10" s="34" customFormat="1" ht="18.75" customHeight="1" x14ac:dyDescent="0.25">
      <c r="A3045" s="74" t="s">
        <v>2803</v>
      </c>
      <c r="B3045" s="183" t="s">
        <v>3150</v>
      </c>
      <c r="C3045" s="79">
        <f t="shared" si="176"/>
        <v>93.941109999999995</v>
      </c>
      <c r="D3045" s="79">
        <f t="shared" si="177"/>
        <v>5.3322899999999995</v>
      </c>
      <c r="E3045" s="76">
        <v>5.3322899999999995</v>
      </c>
      <c r="F3045" s="33">
        <v>0</v>
      </c>
      <c r="G3045" s="90">
        <v>0</v>
      </c>
      <c r="H3045" s="33">
        <v>0</v>
      </c>
      <c r="I3045" s="81"/>
      <c r="J3045" s="200">
        <v>99.273399999999995</v>
      </c>
    </row>
    <row r="3046" spans="1:10" s="34" customFormat="1" ht="18.75" customHeight="1" x14ac:dyDescent="0.25">
      <c r="A3046" s="74" t="s">
        <v>2915</v>
      </c>
      <c r="B3046" s="183" t="s">
        <v>3158</v>
      </c>
      <c r="C3046" s="79">
        <f t="shared" si="176"/>
        <v>24.274999999999999</v>
      </c>
      <c r="D3046" s="79">
        <f t="shared" si="177"/>
        <v>1.0529999999999999</v>
      </c>
      <c r="E3046" s="76">
        <v>1.0529999999999999</v>
      </c>
      <c r="F3046" s="33">
        <v>0</v>
      </c>
      <c r="G3046" s="90">
        <v>0</v>
      </c>
      <c r="H3046" s="33">
        <v>0</v>
      </c>
      <c r="I3046" s="81"/>
      <c r="J3046" s="200">
        <v>25.327999999999999</v>
      </c>
    </row>
    <row r="3047" spans="1:10" s="34" customFormat="1" ht="18.75" customHeight="1" x14ac:dyDescent="0.25">
      <c r="A3047" s="74" t="s">
        <v>2916</v>
      </c>
      <c r="B3047" s="183" t="s">
        <v>3158</v>
      </c>
      <c r="C3047" s="79">
        <f t="shared" si="176"/>
        <v>80.496899999999997</v>
      </c>
      <c r="D3047" s="80">
        <f t="shared" si="177"/>
        <v>4.2893999999999997</v>
      </c>
      <c r="E3047" s="76">
        <v>4.2893999999999997</v>
      </c>
      <c r="F3047" s="33">
        <v>0</v>
      </c>
      <c r="G3047" s="90">
        <v>0</v>
      </c>
      <c r="H3047" s="33">
        <v>0</v>
      </c>
      <c r="I3047" s="81"/>
      <c r="J3047" s="200">
        <v>84.786299999999997</v>
      </c>
    </row>
    <row r="3048" spans="1:10" s="34" customFormat="1" ht="18.75" customHeight="1" x14ac:dyDescent="0.25">
      <c r="A3048" s="74" t="s">
        <v>2917</v>
      </c>
      <c r="B3048" s="183" t="s">
        <v>3158</v>
      </c>
      <c r="C3048" s="79">
        <f t="shared" si="176"/>
        <v>75.306449999999998</v>
      </c>
      <c r="D3048" s="79">
        <f t="shared" si="177"/>
        <v>3.60785</v>
      </c>
      <c r="E3048" s="76">
        <v>3.60785</v>
      </c>
      <c r="F3048" s="33">
        <v>0</v>
      </c>
      <c r="G3048" s="90">
        <v>0</v>
      </c>
      <c r="H3048" s="33">
        <v>0</v>
      </c>
      <c r="I3048" s="81"/>
      <c r="J3048" s="200">
        <v>78.914299999999997</v>
      </c>
    </row>
    <row r="3049" spans="1:10" s="34" customFormat="1" ht="18.75" customHeight="1" x14ac:dyDescent="0.25">
      <c r="A3049" s="74" t="s">
        <v>2918</v>
      </c>
      <c r="B3049" s="183" t="s">
        <v>3158</v>
      </c>
      <c r="C3049" s="79">
        <f t="shared" si="176"/>
        <v>105.38424999999999</v>
      </c>
      <c r="D3049" s="79">
        <f t="shared" si="177"/>
        <v>5.82925</v>
      </c>
      <c r="E3049" s="76">
        <v>5.82925</v>
      </c>
      <c r="F3049" s="33">
        <v>0</v>
      </c>
      <c r="G3049" s="90">
        <v>0</v>
      </c>
      <c r="H3049" s="33">
        <v>0</v>
      </c>
      <c r="I3049" s="81"/>
      <c r="J3049" s="200">
        <v>111.2135</v>
      </c>
    </row>
    <row r="3050" spans="1:10" s="34" customFormat="1" ht="18.75" customHeight="1" x14ac:dyDescent="0.25">
      <c r="A3050" s="74" t="s">
        <v>2919</v>
      </c>
      <c r="B3050" s="183" t="s">
        <v>3158</v>
      </c>
      <c r="C3050" s="79">
        <f t="shared" si="176"/>
        <v>21.116240000000001</v>
      </c>
      <c r="D3050" s="79">
        <f t="shared" si="177"/>
        <v>0.23400000000000001</v>
      </c>
      <c r="E3050" s="76">
        <v>0.23400000000000001</v>
      </c>
      <c r="F3050" s="33">
        <v>0</v>
      </c>
      <c r="G3050" s="90">
        <v>0</v>
      </c>
      <c r="H3050" s="33">
        <v>0</v>
      </c>
      <c r="I3050" s="81"/>
      <c r="J3050" s="200">
        <v>21.350240000000003</v>
      </c>
    </row>
    <row r="3051" spans="1:10" s="34" customFormat="1" ht="18.75" customHeight="1" x14ac:dyDescent="0.25">
      <c r="A3051" s="74" t="s">
        <v>2920</v>
      </c>
      <c r="B3051" s="183" t="s">
        <v>3158</v>
      </c>
      <c r="C3051" s="79">
        <f t="shared" si="176"/>
        <v>34.803550000000001</v>
      </c>
      <c r="D3051" s="79">
        <f t="shared" si="177"/>
        <v>1.63605</v>
      </c>
      <c r="E3051" s="76">
        <v>1.63605</v>
      </c>
      <c r="F3051" s="33">
        <v>0</v>
      </c>
      <c r="G3051" s="90">
        <v>0</v>
      </c>
      <c r="H3051" s="33">
        <v>0</v>
      </c>
      <c r="I3051" s="81"/>
      <c r="J3051" s="200">
        <v>36.439599999999999</v>
      </c>
    </row>
    <row r="3052" spans="1:10" s="34" customFormat="1" ht="18.75" customHeight="1" x14ac:dyDescent="0.25">
      <c r="A3052" s="74" t="s">
        <v>2977</v>
      </c>
      <c r="B3052" s="183" t="s">
        <v>3164</v>
      </c>
      <c r="C3052" s="79">
        <f t="shared" si="176"/>
        <v>0.26519999999999999</v>
      </c>
      <c r="D3052" s="79">
        <f t="shared" si="177"/>
        <v>0</v>
      </c>
      <c r="E3052" s="76">
        <v>0</v>
      </c>
      <c r="F3052" s="33">
        <v>0</v>
      </c>
      <c r="G3052" s="90">
        <v>0</v>
      </c>
      <c r="H3052" s="33">
        <v>0</v>
      </c>
      <c r="I3052" s="81"/>
      <c r="J3052" s="200">
        <v>0.26519999999999999</v>
      </c>
    </row>
    <row r="3053" spans="1:10" s="34" customFormat="1" ht="18.75" customHeight="1" x14ac:dyDescent="0.25">
      <c r="A3053" s="74" t="s">
        <v>2993</v>
      </c>
      <c r="B3053" s="183" t="s">
        <v>3168</v>
      </c>
      <c r="C3053" s="79">
        <f t="shared" si="176"/>
        <v>145.56695000000002</v>
      </c>
      <c r="D3053" s="79">
        <f t="shared" si="177"/>
        <v>6.2956499999999993</v>
      </c>
      <c r="E3053" s="76">
        <v>6.2956499999999993</v>
      </c>
      <c r="F3053" s="33">
        <v>0</v>
      </c>
      <c r="G3053" s="90">
        <v>0</v>
      </c>
      <c r="H3053" s="33">
        <v>0</v>
      </c>
      <c r="I3053" s="81"/>
      <c r="J3053" s="200">
        <v>151.86260000000001</v>
      </c>
    </row>
    <row r="3054" spans="1:10" s="34" customFormat="1" ht="18.75" customHeight="1" x14ac:dyDescent="0.25">
      <c r="A3054" s="74" t="s">
        <v>2998</v>
      </c>
      <c r="B3054" s="183" t="s">
        <v>3171</v>
      </c>
      <c r="C3054" s="79">
        <f t="shared" si="176"/>
        <v>13.2951</v>
      </c>
      <c r="D3054" s="79">
        <f t="shared" si="177"/>
        <v>0</v>
      </c>
      <c r="E3054" s="76">
        <v>0</v>
      </c>
      <c r="F3054" s="33">
        <v>0</v>
      </c>
      <c r="G3054" s="90">
        <v>0</v>
      </c>
      <c r="H3054" s="33">
        <v>0</v>
      </c>
      <c r="I3054" s="81"/>
      <c r="J3054" s="200">
        <v>13.2951</v>
      </c>
    </row>
    <row r="3055" spans="1:10" s="34" customFormat="1" ht="18.75" customHeight="1" x14ac:dyDescent="0.25">
      <c r="A3055" s="74" t="s">
        <v>2587</v>
      </c>
      <c r="B3055" s="183" t="s">
        <v>3171</v>
      </c>
      <c r="C3055" s="79">
        <f t="shared" si="176"/>
        <v>232.75174999999996</v>
      </c>
      <c r="D3055" s="79">
        <f t="shared" si="177"/>
        <v>27.20805</v>
      </c>
      <c r="E3055" s="76">
        <v>27.20805</v>
      </c>
      <c r="F3055" s="33">
        <v>0</v>
      </c>
      <c r="G3055" s="90">
        <v>0</v>
      </c>
      <c r="H3055" s="33">
        <v>0</v>
      </c>
      <c r="I3055" s="81"/>
      <c r="J3055" s="200">
        <v>259.95979999999997</v>
      </c>
    </row>
    <row r="3056" spans="1:10" s="34" customFormat="1" ht="18.75" customHeight="1" x14ac:dyDescent="0.25">
      <c r="A3056" s="74" t="s">
        <v>2490</v>
      </c>
      <c r="B3056" s="183" t="s">
        <v>3171</v>
      </c>
      <c r="C3056" s="79">
        <f t="shared" si="176"/>
        <v>158.316</v>
      </c>
      <c r="D3056" s="79">
        <f t="shared" si="177"/>
        <v>16.501849999999997</v>
      </c>
      <c r="E3056" s="76">
        <v>16.501849999999997</v>
      </c>
      <c r="F3056" s="33">
        <v>0</v>
      </c>
      <c r="G3056" s="90">
        <v>0</v>
      </c>
      <c r="H3056" s="33">
        <v>0</v>
      </c>
      <c r="I3056" s="81"/>
      <c r="J3056" s="200">
        <v>174.81784999999999</v>
      </c>
    </row>
    <row r="3057" spans="1:10" s="34" customFormat="1" ht="18.75" customHeight="1" x14ac:dyDescent="0.25">
      <c r="A3057" s="74" t="s">
        <v>2492</v>
      </c>
      <c r="B3057" s="183" t="s">
        <v>3171</v>
      </c>
      <c r="C3057" s="79">
        <f t="shared" si="176"/>
        <v>179.63594999999998</v>
      </c>
      <c r="D3057" s="79">
        <f t="shared" si="177"/>
        <v>10.258850000000001</v>
      </c>
      <c r="E3057" s="76">
        <v>10.258850000000001</v>
      </c>
      <c r="F3057" s="33">
        <v>0</v>
      </c>
      <c r="G3057" s="90">
        <v>0</v>
      </c>
      <c r="H3057" s="33">
        <v>0</v>
      </c>
      <c r="I3057" s="81"/>
      <c r="J3057" s="200">
        <v>189.89479999999998</v>
      </c>
    </row>
    <row r="3058" spans="1:10" s="34" customFormat="1" ht="18.75" customHeight="1" x14ac:dyDescent="0.25">
      <c r="A3058" s="74" t="s">
        <v>2493</v>
      </c>
      <c r="B3058" s="183" t="s">
        <v>3171</v>
      </c>
      <c r="C3058" s="79">
        <f t="shared" si="176"/>
        <v>100.85714999999999</v>
      </c>
      <c r="D3058" s="79">
        <f t="shared" si="177"/>
        <v>3.3185500000000001</v>
      </c>
      <c r="E3058" s="76">
        <v>3.3185500000000001</v>
      </c>
      <c r="F3058" s="33">
        <v>0</v>
      </c>
      <c r="G3058" s="90">
        <v>0</v>
      </c>
      <c r="H3058" s="33">
        <v>0</v>
      </c>
      <c r="I3058" s="81"/>
      <c r="J3058" s="200">
        <v>104.17569999999999</v>
      </c>
    </row>
    <row r="3059" spans="1:10" s="34" customFormat="1" ht="18.75" customHeight="1" x14ac:dyDescent="0.25">
      <c r="A3059" s="74" t="s">
        <v>2495</v>
      </c>
      <c r="B3059" s="183" t="s">
        <v>3171</v>
      </c>
      <c r="C3059" s="79">
        <f t="shared" si="176"/>
        <v>300.14697999999999</v>
      </c>
      <c r="D3059" s="79">
        <f t="shared" si="177"/>
        <v>11.967600000000001</v>
      </c>
      <c r="E3059" s="76">
        <v>11.967600000000001</v>
      </c>
      <c r="F3059" s="33">
        <v>0</v>
      </c>
      <c r="G3059" s="90">
        <v>0</v>
      </c>
      <c r="H3059" s="33">
        <v>0</v>
      </c>
      <c r="I3059" s="81"/>
      <c r="J3059" s="200">
        <v>312.11457999999999</v>
      </c>
    </row>
    <row r="3060" spans="1:10" s="34" customFormat="1" ht="18.75" customHeight="1" x14ac:dyDescent="0.25">
      <c r="A3060" s="74" t="s">
        <v>2482</v>
      </c>
      <c r="B3060" s="183" t="s">
        <v>4010</v>
      </c>
      <c r="C3060" s="79">
        <f t="shared" si="176"/>
        <v>189.26218999999998</v>
      </c>
      <c r="D3060" s="79">
        <f t="shared" si="177"/>
        <v>7.5318999999999994</v>
      </c>
      <c r="E3060" s="76">
        <v>7.5318999999999994</v>
      </c>
      <c r="F3060" s="33">
        <v>0</v>
      </c>
      <c r="G3060" s="90">
        <v>0</v>
      </c>
      <c r="H3060" s="33">
        <v>0</v>
      </c>
      <c r="I3060" s="81"/>
      <c r="J3060" s="200">
        <v>196.79408999999998</v>
      </c>
    </row>
    <row r="3061" spans="1:10" s="34" customFormat="1" ht="18.75" customHeight="1" x14ac:dyDescent="0.25">
      <c r="A3061" s="74" t="s">
        <v>2488</v>
      </c>
      <c r="B3061" s="183" t="s">
        <v>4010</v>
      </c>
      <c r="C3061" s="79">
        <f t="shared" si="176"/>
        <v>110.61475999999999</v>
      </c>
      <c r="D3061" s="79">
        <f t="shared" si="177"/>
        <v>21.154299999999999</v>
      </c>
      <c r="E3061" s="76">
        <v>21.154299999999999</v>
      </c>
      <c r="F3061" s="33">
        <v>0</v>
      </c>
      <c r="G3061" s="90">
        <v>0</v>
      </c>
      <c r="H3061" s="33">
        <v>0</v>
      </c>
      <c r="I3061" s="81"/>
      <c r="J3061" s="200">
        <v>131.76906</v>
      </c>
    </row>
    <row r="3062" spans="1:10" s="34" customFormat="1" ht="18.75" customHeight="1" x14ac:dyDescent="0.25">
      <c r="A3062" s="74" t="s">
        <v>2629</v>
      </c>
      <c r="B3062" s="183" t="s">
        <v>4010</v>
      </c>
      <c r="C3062" s="79">
        <f t="shared" si="176"/>
        <v>30.344849999999997</v>
      </c>
      <c r="D3062" s="79">
        <f t="shared" si="177"/>
        <v>0</v>
      </c>
      <c r="E3062" s="76">
        <v>0</v>
      </c>
      <c r="F3062" s="33">
        <v>0</v>
      </c>
      <c r="G3062" s="90">
        <v>0</v>
      </c>
      <c r="H3062" s="33">
        <v>0</v>
      </c>
      <c r="I3062" s="81"/>
      <c r="J3062" s="200">
        <v>30.344849999999997</v>
      </c>
    </row>
    <row r="3063" spans="1:10" s="34" customFormat="1" ht="18.75" customHeight="1" x14ac:dyDescent="0.25">
      <c r="A3063" s="74" t="s">
        <v>2599</v>
      </c>
      <c r="B3063" s="183" t="s">
        <v>4045</v>
      </c>
      <c r="C3063" s="79">
        <f t="shared" si="176"/>
        <v>84.708150000000003</v>
      </c>
      <c r="D3063" s="79">
        <f t="shared" si="177"/>
        <v>5.4443999999999999</v>
      </c>
      <c r="E3063" s="76">
        <v>5.4443999999999999</v>
      </c>
      <c r="F3063" s="33">
        <v>0</v>
      </c>
      <c r="G3063" s="90">
        <v>0</v>
      </c>
      <c r="H3063" s="33">
        <v>0</v>
      </c>
      <c r="I3063" s="81"/>
      <c r="J3063" s="200">
        <v>90.152550000000005</v>
      </c>
    </row>
    <row r="3064" spans="1:10" s="34" customFormat="1" ht="18.75" customHeight="1" x14ac:dyDescent="0.25">
      <c r="A3064" s="74" t="s">
        <v>2600</v>
      </c>
      <c r="B3064" s="183" t="s">
        <v>4045</v>
      </c>
      <c r="C3064" s="79">
        <f t="shared" si="176"/>
        <v>116.68980999999999</v>
      </c>
      <c r="D3064" s="79">
        <f t="shared" si="177"/>
        <v>4.9176000000000002</v>
      </c>
      <c r="E3064" s="76">
        <v>4.9176000000000002</v>
      </c>
      <c r="F3064" s="33">
        <v>0</v>
      </c>
      <c r="G3064" s="90">
        <v>0</v>
      </c>
      <c r="H3064" s="33">
        <v>0</v>
      </c>
      <c r="I3064" s="81"/>
      <c r="J3064" s="200">
        <v>121.60741</v>
      </c>
    </row>
    <row r="3065" spans="1:10" s="34" customFormat="1" ht="18.75" customHeight="1" x14ac:dyDescent="0.25">
      <c r="A3065" s="74" t="s">
        <v>2601</v>
      </c>
      <c r="B3065" s="183" t="s">
        <v>4045</v>
      </c>
      <c r="C3065" s="79">
        <f t="shared" si="176"/>
        <v>56.470279999999995</v>
      </c>
      <c r="D3065" s="79">
        <f t="shared" si="177"/>
        <v>2.4251499999999999</v>
      </c>
      <c r="E3065" s="76">
        <v>2.4251499999999999</v>
      </c>
      <c r="F3065" s="33">
        <v>0</v>
      </c>
      <c r="G3065" s="90">
        <v>0</v>
      </c>
      <c r="H3065" s="33">
        <v>0</v>
      </c>
      <c r="I3065" s="81"/>
      <c r="J3065" s="200">
        <v>58.895429999999998</v>
      </c>
    </row>
    <row r="3066" spans="1:10" s="34" customFormat="1" ht="18.75" customHeight="1" x14ac:dyDescent="0.25">
      <c r="A3066" s="74" t="s">
        <v>2602</v>
      </c>
      <c r="B3066" s="183" t="s">
        <v>4045</v>
      </c>
      <c r="C3066" s="79">
        <f t="shared" si="176"/>
        <v>0.42480000000000001</v>
      </c>
      <c r="D3066" s="80">
        <f t="shared" si="177"/>
        <v>0</v>
      </c>
      <c r="E3066" s="76">
        <v>0</v>
      </c>
      <c r="F3066" s="33">
        <v>0</v>
      </c>
      <c r="G3066" s="90">
        <v>0</v>
      </c>
      <c r="H3066" s="33">
        <v>0</v>
      </c>
      <c r="I3066" s="81"/>
      <c r="J3066" s="200">
        <v>0.42480000000000001</v>
      </c>
    </row>
    <row r="3067" spans="1:10" s="34" customFormat="1" ht="18.75" customHeight="1" x14ac:dyDescent="0.25">
      <c r="A3067" s="74" t="s">
        <v>2603</v>
      </c>
      <c r="B3067" s="183" t="s">
        <v>4045</v>
      </c>
      <c r="C3067" s="79">
        <f t="shared" si="176"/>
        <v>69.750250000000008</v>
      </c>
      <c r="D3067" s="79">
        <f t="shared" si="177"/>
        <v>3.0575999999999999</v>
      </c>
      <c r="E3067" s="76">
        <v>3.0575999999999999</v>
      </c>
      <c r="F3067" s="33">
        <v>0</v>
      </c>
      <c r="G3067" s="90">
        <v>0</v>
      </c>
      <c r="H3067" s="33">
        <v>0</v>
      </c>
      <c r="I3067" s="81"/>
      <c r="J3067" s="200">
        <v>72.807850000000002</v>
      </c>
    </row>
    <row r="3068" spans="1:10" s="34" customFormat="1" ht="18.75" customHeight="1" x14ac:dyDescent="0.25">
      <c r="A3068" s="74" t="s">
        <v>2604</v>
      </c>
      <c r="B3068" s="183" t="s">
        <v>4045</v>
      </c>
      <c r="C3068" s="79">
        <f t="shared" si="176"/>
        <v>39.20373</v>
      </c>
      <c r="D3068" s="79">
        <f t="shared" si="177"/>
        <v>4.0124499999999994</v>
      </c>
      <c r="E3068" s="76">
        <v>4.0124499999999994</v>
      </c>
      <c r="F3068" s="33">
        <v>0</v>
      </c>
      <c r="G3068" s="90">
        <v>0</v>
      </c>
      <c r="H3068" s="33">
        <v>0</v>
      </c>
      <c r="I3068" s="81"/>
      <c r="J3068" s="200">
        <v>43.216180000000001</v>
      </c>
    </row>
    <row r="3069" spans="1:10" s="34" customFormat="1" ht="18.75" customHeight="1" x14ac:dyDescent="0.25">
      <c r="A3069" s="74" t="s">
        <v>2605</v>
      </c>
      <c r="B3069" s="183" t="s">
        <v>4045</v>
      </c>
      <c r="C3069" s="79">
        <f t="shared" si="176"/>
        <v>186.07239999999999</v>
      </c>
      <c r="D3069" s="79">
        <f t="shared" si="177"/>
        <v>6.0357500000000002</v>
      </c>
      <c r="E3069" s="76">
        <v>6.0357500000000002</v>
      </c>
      <c r="F3069" s="33">
        <v>0</v>
      </c>
      <c r="G3069" s="90">
        <v>0</v>
      </c>
      <c r="H3069" s="33">
        <v>0</v>
      </c>
      <c r="I3069" s="81"/>
      <c r="J3069" s="200">
        <v>192.10814999999999</v>
      </c>
    </row>
    <row r="3070" spans="1:10" s="34" customFormat="1" ht="18.75" customHeight="1" x14ac:dyDescent="0.25">
      <c r="A3070" s="74" t="s">
        <v>2606</v>
      </c>
      <c r="B3070" s="183" t="s">
        <v>4045</v>
      </c>
      <c r="C3070" s="79">
        <f t="shared" si="176"/>
        <v>132.55164999999997</v>
      </c>
      <c r="D3070" s="79">
        <f t="shared" si="177"/>
        <v>9.8261500000000002</v>
      </c>
      <c r="E3070" s="76">
        <v>9.8261500000000002</v>
      </c>
      <c r="F3070" s="33">
        <v>0</v>
      </c>
      <c r="G3070" s="90">
        <v>0</v>
      </c>
      <c r="H3070" s="33">
        <v>0</v>
      </c>
      <c r="I3070" s="81"/>
      <c r="J3070" s="200">
        <v>142.37779999999998</v>
      </c>
    </row>
    <row r="3071" spans="1:10" s="34" customFormat="1" ht="18.75" customHeight="1" x14ac:dyDescent="0.25">
      <c r="A3071" s="74" t="s">
        <v>2607</v>
      </c>
      <c r="B3071" s="183" t="s">
        <v>4045</v>
      </c>
      <c r="C3071" s="79">
        <f t="shared" si="176"/>
        <v>107.47059999999999</v>
      </c>
      <c r="D3071" s="79">
        <f t="shared" si="177"/>
        <v>9.9212999999999987</v>
      </c>
      <c r="E3071" s="76">
        <v>9.9212999999999987</v>
      </c>
      <c r="F3071" s="33">
        <v>0</v>
      </c>
      <c r="G3071" s="90">
        <v>0</v>
      </c>
      <c r="H3071" s="33">
        <v>0</v>
      </c>
      <c r="I3071" s="81"/>
      <c r="J3071" s="200">
        <v>117.39189999999999</v>
      </c>
    </row>
    <row r="3072" spans="1:10" s="34" customFormat="1" ht="18.75" customHeight="1" x14ac:dyDescent="0.25">
      <c r="A3072" s="74" t="s">
        <v>2608</v>
      </c>
      <c r="B3072" s="183" t="s">
        <v>4045</v>
      </c>
      <c r="C3072" s="79">
        <f t="shared" si="176"/>
        <v>93.139799999999994</v>
      </c>
      <c r="D3072" s="79">
        <f t="shared" si="177"/>
        <v>4.8711000000000002</v>
      </c>
      <c r="E3072" s="76">
        <v>4.8711000000000002</v>
      </c>
      <c r="F3072" s="33">
        <v>0</v>
      </c>
      <c r="G3072" s="90">
        <v>0</v>
      </c>
      <c r="H3072" s="33">
        <v>0</v>
      </c>
      <c r="I3072" s="81"/>
      <c r="J3072" s="200">
        <v>98.010899999999992</v>
      </c>
    </row>
    <row r="3073" spans="1:10" s="34" customFormat="1" ht="18.75" customHeight="1" x14ac:dyDescent="0.25">
      <c r="A3073" s="74" t="s">
        <v>2609</v>
      </c>
      <c r="B3073" s="183" t="s">
        <v>4045</v>
      </c>
      <c r="C3073" s="79">
        <f t="shared" si="176"/>
        <v>155.83785</v>
      </c>
      <c r="D3073" s="79">
        <f t="shared" si="177"/>
        <v>7.79155</v>
      </c>
      <c r="E3073" s="76">
        <v>7.79155</v>
      </c>
      <c r="F3073" s="33">
        <v>0</v>
      </c>
      <c r="G3073" s="90">
        <v>0</v>
      </c>
      <c r="H3073" s="33">
        <v>0</v>
      </c>
      <c r="I3073" s="81"/>
      <c r="J3073" s="200">
        <v>163.6294</v>
      </c>
    </row>
    <row r="3074" spans="1:10" s="34" customFormat="1" ht="18.75" customHeight="1" x14ac:dyDescent="0.25">
      <c r="A3074" s="74" t="s">
        <v>3058</v>
      </c>
      <c r="B3074" s="183" t="s">
        <v>3178</v>
      </c>
      <c r="C3074" s="79">
        <f t="shared" si="176"/>
        <v>44.536180000000002</v>
      </c>
      <c r="D3074" s="79">
        <f t="shared" si="177"/>
        <v>1.1505000000000001</v>
      </c>
      <c r="E3074" s="76">
        <v>1.1505000000000001</v>
      </c>
      <c r="F3074" s="33">
        <v>0</v>
      </c>
      <c r="G3074" s="90">
        <v>0</v>
      </c>
      <c r="H3074" s="33">
        <v>0</v>
      </c>
      <c r="I3074" s="81"/>
      <c r="J3074" s="200">
        <v>45.686680000000003</v>
      </c>
    </row>
    <row r="3075" spans="1:10" s="34" customFormat="1" ht="18.75" customHeight="1" x14ac:dyDescent="0.25">
      <c r="A3075" s="74" t="s">
        <v>3059</v>
      </c>
      <c r="B3075" s="183" t="s">
        <v>3178</v>
      </c>
      <c r="C3075" s="79">
        <f t="shared" si="176"/>
        <v>49.345680000000002</v>
      </c>
      <c r="D3075" s="79">
        <f t="shared" si="177"/>
        <v>1.5652000000000001</v>
      </c>
      <c r="E3075" s="76">
        <v>1.5652000000000001</v>
      </c>
      <c r="F3075" s="33">
        <v>0</v>
      </c>
      <c r="G3075" s="90">
        <v>0</v>
      </c>
      <c r="H3075" s="33">
        <v>0</v>
      </c>
      <c r="I3075" s="81"/>
      <c r="J3075" s="200">
        <v>50.910879999999999</v>
      </c>
    </row>
    <row r="3076" spans="1:10" s="34" customFormat="1" ht="18.75" customHeight="1" x14ac:dyDescent="0.25">
      <c r="A3076" s="74" t="s">
        <v>3060</v>
      </c>
      <c r="B3076" s="183" t="s">
        <v>3178</v>
      </c>
      <c r="C3076" s="79">
        <f t="shared" si="176"/>
        <v>77.761849999999995</v>
      </c>
      <c r="D3076" s="79">
        <f t="shared" si="177"/>
        <v>-2.4979999999999999E-2</v>
      </c>
      <c r="E3076" s="76">
        <v>-2.4979999999999999E-2</v>
      </c>
      <c r="F3076" s="33">
        <v>0</v>
      </c>
      <c r="G3076" s="90">
        <v>0</v>
      </c>
      <c r="H3076" s="33">
        <v>0</v>
      </c>
      <c r="I3076" s="81"/>
      <c r="J3076" s="200">
        <v>77.736869999999996</v>
      </c>
    </row>
    <row r="3077" spans="1:10" s="34" customFormat="1" ht="18.75" customHeight="1" x14ac:dyDescent="0.25">
      <c r="A3077" s="74" t="s">
        <v>3061</v>
      </c>
      <c r="B3077" s="183" t="s">
        <v>3178</v>
      </c>
      <c r="C3077" s="79">
        <f t="shared" si="176"/>
        <v>33.928620000000002</v>
      </c>
      <c r="D3077" s="79">
        <f t="shared" si="177"/>
        <v>1.4404000000000001</v>
      </c>
      <c r="E3077" s="76">
        <v>1.4404000000000001</v>
      </c>
      <c r="F3077" s="33">
        <v>0</v>
      </c>
      <c r="G3077" s="90">
        <v>0</v>
      </c>
      <c r="H3077" s="33">
        <v>0</v>
      </c>
      <c r="I3077" s="81"/>
      <c r="J3077" s="200">
        <v>35.369019999999999</v>
      </c>
    </row>
    <row r="3078" spans="1:10" s="34" customFormat="1" ht="18.75" customHeight="1" x14ac:dyDescent="0.25">
      <c r="A3078" s="74" t="s">
        <v>3062</v>
      </c>
      <c r="B3078" s="183" t="s">
        <v>3178</v>
      </c>
      <c r="C3078" s="79">
        <f t="shared" si="176"/>
        <v>34.608399999999996</v>
      </c>
      <c r="D3078" s="79">
        <f t="shared" si="177"/>
        <v>2.0791999999999997</v>
      </c>
      <c r="E3078" s="76">
        <v>2.0791999999999997</v>
      </c>
      <c r="F3078" s="33">
        <v>0</v>
      </c>
      <c r="G3078" s="90">
        <v>0</v>
      </c>
      <c r="H3078" s="33">
        <v>0</v>
      </c>
      <c r="I3078" s="81"/>
      <c r="J3078" s="200">
        <v>36.687599999999996</v>
      </c>
    </row>
    <row r="3079" spans="1:10" s="34" customFormat="1" ht="18.75" customHeight="1" x14ac:dyDescent="0.25">
      <c r="A3079" s="74" t="s">
        <v>3063</v>
      </c>
      <c r="B3079" s="183" t="s">
        <v>3178</v>
      </c>
      <c r="C3079" s="79">
        <f t="shared" si="176"/>
        <v>80.274300000000011</v>
      </c>
      <c r="D3079" s="79">
        <f t="shared" si="177"/>
        <v>38.079550000000005</v>
      </c>
      <c r="E3079" s="76">
        <v>38.079550000000005</v>
      </c>
      <c r="F3079" s="33">
        <v>0</v>
      </c>
      <c r="G3079" s="90">
        <v>0</v>
      </c>
      <c r="H3079" s="33">
        <v>0</v>
      </c>
      <c r="I3079" s="81"/>
      <c r="J3079" s="200">
        <v>118.35385000000001</v>
      </c>
    </row>
    <row r="3080" spans="1:10" s="34" customFormat="1" ht="18.75" customHeight="1" x14ac:dyDescent="0.25">
      <c r="A3080" s="74" t="s">
        <v>3064</v>
      </c>
      <c r="B3080" s="183" t="s">
        <v>3178</v>
      </c>
      <c r="C3080" s="79">
        <f t="shared" si="176"/>
        <v>19.133499999999998</v>
      </c>
      <c r="D3080" s="79">
        <f t="shared" si="177"/>
        <v>0.87554999999999994</v>
      </c>
      <c r="E3080" s="76">
        <v>0.87554999999999994</v>
      </c>
      <c r="F3080" s="33">
        <v>0</v>
      </c>
      <c r="G3080" s="90">
        <v>0</v>
      </c>
      <c r="H3080" s="33">
        <v>0</v>
      </c>
      <c r="I3080" s="81"/>
      <c r="J3080" s="200">
        <v>20.009049999999998</v>
      </c>
    </row>
    <row r="3081" spans="1:10" s="34" customFormat="1" ht="18.75" customHeight="1" x14ac:dyDescent="0.25">
      <c r="A3081" s="74" t="s">
        <v>3065</v>
      </c>
      <c r="B3081" s="183" t="s">
        <v>3179</v>
      </c>
      <c r="C3081" s="79">
        <f t="shared" ref="C3081:C3138" si="178">J3081+I3081-E3081</f>
        <v>303.99393000000003</v>
      </c>
      <c r="D3081" s="79">
        <f t="shared" si="177"/>
        <v>19.798849999999998</v>
      </c>
      <c r="E3081" s="76">
        <v>19.798849999999998</v>
      </c>
      <c r="F3081" s="33">
        <v>0</v>
      </c>
      <c r="G3081" s="90">
        <v>0</v>
      </c>
      <c r="H3081" s="33">
        <v>0</v>
      </c>
      <c r="I3081" s="81"/>
      <c r="J3081" s="200">
        <v>323.79278000000005</v>
      </c>
    </row>
    <row r="3082" spans="1:10" s="34" customFormat="1" ht="18.75" customHeight="1" x14ac:dyDescent="0.25">
      <c r="A3082" s="74" t="s">
        <v>3066</v>
      </c>
      <c r="B3082" s="183" t="s">
        <v>3179</v>
      </c>
      <c r="C3082" s="79">
        <f t="shared" si="178"/>
        <v>184.69125000000003</v>
      </c>
      <c r="D3082" s="79">
        <f t="shared" si="177"/>
        <v>42.25497</v>
      </c>
      <c r="E3082" s="76">
        <v>42.25497</v>
      </c>
      <c r="F3082" s="33">
        <v>0</v>
      </c>
      <c r="G3082" s="90">
        <v>0</v>
      </c>
      <c r="H3082" s="33">
        <v>0</v>
      </c>
      <c r="I3082" s="81"/>
      <c r="J3082" s="200">
        <v>226.94622000000001</v>
      </c>
    </row>
    <row r="3083" spans="1:10" s="34" customFormat="1" ht="18.75" customHeight="1" x14ac:dyDescent="0.25">
      <c r="A3083" s="74" t="s">
        <v>3067</v>
      </c>
      <c r="B3083" s="183" t="s">
        <v>3179</v>
      </c>
      <c r="C3083" s="79">
        <f t="shared" si="178"/>
        <v>44.592500000000001</v>
      </c>
      <c r="D3083" s="79">
        <f t="shared" si="177"/>
        <v>1.3734500000000001</v>
      </c>
      <c r="E3083" s="76">
        <v>1.3734500000000001</v>
      </c>
      <c r="F3083" s="33">
        <v>0</v>
      </c>
      <c r="G3083" s="90">
        <v>0</v>
      </c>
      <c r="H3083" s="33">
        <v>0</v>
      </c>
      <c r="I3083" s="81"/>
      <c r="J3083" s="200">
        <v>45.965949999999999</v>
      </c>
    </row>
    <row r="3084" spans="1:10" s="34" customFormat="1" ht="18.75" customHeight="1" x14ac:dyDescent="0.25">
      <c r="A3084" s="74" t="s">
        <v>3068</v>
      </c>
      <c r="B3084" s="183" t="s">
        <v>3179</v>
      </c>
      <c r="C3084" s="79">
        <f t="shared" si="178"/>
        <v>129.80713</v>
      </c>
      <c r="D3084" s="79">
        <f t="shared" si="177"/>
        <v>7.4653700000000001</v>
      </c>
      <c r="E3084" s="76">
        <v>7.4653700000000001</v>
      </c>
      <c r="F3084" s="33">
        <v>0</v>
      </c>
      <c r="G3084" s="90">
        <v>0</v>
      </c>
      <c r="H3084" s="33">
        <v>0</v>
      </c>
      <c r="I3084" s="81"/>
      <c r="J3084" s="200">
        <v>137.27250000000001</v>
      </c>
    </row>
    <row r="3085" spans="1:10" s="34" customFormat="1" ht="18.75" customHeight="1" x14ac:dyDescent="0.25">
      <c r="A3085" s="74" t="s">
        <v>3069</v>
      </c>
      <c r="B3085" s="183" t="s">
        <v>3179</v>
      </c>
      <c r="C3085" s="79">
        <f t="shared" si="178"/>
        <v>554.05005000000006</v>
      </c>
      <c r="D3085" s="79">
        <f t="shared" si="177"/>
        <v>6.86585</v>
      </c>
      <c r="E3085" s="76">
        <v>6.86585</v>
      </c>
      <c r="F3085" s="33">
        <v>0</v>
      </c>
      <c r="G3085" s="90">
        <v>0</v>
      </c>
      <c r="H3085" s="33">
        <v>0</v>
      </c>
      <c r="I3085" s="81"/>
      <c r="J3085" s="200">
        <v>560.91590000000008</v>
      </c>
    </row>
    <row r="3086" spans="1:10" s="34" customFormat="1" ht="18.75" customHeight="1" x14ac:dyDescent="0.25">
      <c r="A3086" s="74" t="s">
        <v>3070</v>
      </c>
      <c r="B3086" s="183" t="s">
        <v>3179</v>
      </c>
      <c r="C3086" s="79">
        <f t="shared" si="178"/>
        <v>504.73317999999995</v>
      </c>
      <c r="D3086" s="79">
        <f t="shared" si="177"/>
        <v>29.299900000000001</v>
      </c>
      <c r="E3086" s="76">
        <v>29.299900000000001</v>
      </c>
      <c r="F3086" s="33">
        <v>0</v>
      </c>
      <c r="G3086" s="90">
        <v>0</v>
      </c>
      <c r="H3086" s="33">
        <v>0</v>
      </c>
      <c r="I3086" s="81"/>
      <c r="J3086" s="200">
        <v>534.03307999999993</v>
      </c>
    </row>
    <row r="3087" spans="1:10" s="34" customFormat="1" ht="18.75" customHeight="1" x14ac:dyDescent="0.25">
      <c r="A3087" s="74" t="s">
        <v>3071</v>
      </c>
      <c r="B3087" s="183" t="s">
        <v>3179</v>
      </c>
      <c r="C3087" s="79">
        <f t="shared" si="178"/>
        <v>292.51329000000004</v>
      </c>
      <c r="D3087" s="79">
        <f t="shared" si="177"/>
        <v>29.79805</v>
      </c>
      <c r="E3087" s="76">
        <v>29.79805</v>
      </c>
      <c r="F3087" s="33">
        <v>0</v>
      </c>
      <c r="G3087" s="90">
        <v>0</v>
      </c>
      <c r="H3087" s="33">
        <v>0</v>
      </c>
      <c r="I3087" s="81"/>
      <c r="J3087" s="200">
        <v>322.31134000000003</v>
      </c>
    </row>
    <row r="3088" spans="1:10" s="34" customFormat="1" ht="18.75" customHeight="1" x14ac:dyDescent="0.25">
      <c r="A3088" s="74" t="s">
        <v>3072</v>
      </c>
      <c r="B3088" s="183" t="s">
        <v>3179</v>
      </c>
      <c r="C3088" s="79">
        <f t="shared" si="178"/>
        <v>308.3014</v>
      </c>
      <c r="D3088" s="79">
        <f t="shared" si="177"/>
        <v>14.008599999999999</v>
      </c>
      <c r="E3088" s="76">
        <v>14.008599999999999</v>
      </c>
      <c r="F3088" s="33">
        <v>0</v>
      </c>
      <c r="G3088" s="90">
        <v>0</v>
      </c>
      <c r="H3088" s="33">
        <v>0</v>
      </c>
      <c r="I3088" s="81"/>
      <c r="J3088" s="200">
        <v>322.31</v>
      </c>
    </row>
    <row r="3089" spans="1:10" s="34" customFormat="1" ht="18.75" customHeight="1" x14ac:dyDescent="0.25">
      <c r="A3089" s="74" t="s">
        <v>568</v>
      </c>
      <c r="B3089" s="183" t="s">
        <v>3179</v>
      </c>
      <c r="C3089" s="79">
        <f t="shared" si="178"/>
        <v>140.01670000000001</v>
      </c>
      <c r="D3089" s="79">
        <f t="shared" si="177"/>
        <v>5.6414</v>
      </c>
      <c r="E3089" s="76">
        <v>5.6414</v>
      </c>
      <c r="F3089" s="33">
        <v>0</v>
      </c>
      <c r="G3089" s="90">
        <v>0</v>
      </c>
      <c r="H3089" s="33">
        <v>0</v>
      </c>
      <c r="I3089" s="81"/>
      <c r="J3089" s="200">
        <v>145.65810000000002</v>
      </c>
    </row>
    <row r="3090" spans="1:10" s="34" customFormat="1" ht="18.75" customHeight="1" x14ac:dyDescent="0.25">
      <c r="A3090" s="74" t="s">
        <v>3073</v>
      </c>
      <c r="B3090" s="183" t="s">
        <v>3179</v>
      </c>
      <c r="C3090" s="79">
        <f t="shared" si="178"/>
        <v>135.91865000000001</v>
      </c>
      <c r="D3090" s="79">
        <f t="shared" si="177"/>
        <v>6.0042999999999997</v>
      </c>
      <c r="E3090" s="76">
        <v>6.0042999999999997</v>
      </c>
      <c r="F3090" s="33">
        <v>0</v>
      </c>
      <c r="G3090" s="90">
        <v>0</v>
      </c>
      <c r="H3090" s="33">
        <v>0</v>
      </c>
      <c r="I3090" s="81"/>
      <c r="J3090" s="200">
        <v>141.92295000000001</v>
      </c>
    </row>
    <row r="3091" spans="1:10" s="34" customFormat="1" ht="18.75" customHeight="1" x14ac:dyDescent="0.25">
      <c r="A3091" s="74" t="s">
        <v>3074</v>
      </c>
      <c r="B3091" s="183" t="s">
        <v>3179</v>
      </c>
      <c r="C3091" s="79">
        <f t="shared" si="178"/>
        <v>81.541550000000001</v>
      </c>
      <c r="D3091" s="79">
        <f t="shared" si="177"/>
        <v>6.1384699999999999</v>
      </c>
      <c r="E3091" s="76">
        <v>6.1384699999999999</v>
      </c>
      <c r="F3091" s="33">
        <v>0</v>
      </c>
      <c r="G3091" s="90">
        <v>0</v>
      </c>
      <c r="H3091" s="33">
        <v>0</v>
      </c>
      <c r="I3091" s="81"/>
      <c r="J3091" s="200">
        <v>87.680019999999999</v>
      </c>
    </row>
    <row r="3092" spans="1:10" s="34" customFormat="1" ht="18.75" customHeight="1" x14ac:dyDescent="0.25">
      <c r="A3092" s="74" t="s">
        <v>3075</v>
      </c>
      <c r="B3092" s="183" t="s">
        <v>3179</v>
      </c>
      <c r="C3092" s="79">
        <f t="shared" si="178"/>
        <v>104.2484</v>
      </c>
      <c r="D3092" s="79">
        <f t="shared" si="177"/>
        <v>4.3907499999999997</v>
      </c>
      <c r="E3092" s="76">
        <v>4.3907499999999997</v>
      </c>
      <c r="F3092" s="33">
        <v>0</v>
      </c>
      <c r="G3092" s="90">
        <v>0</v>
      </c>
      <c r="H3092" s="33">
        <v>0</v>
      </c>
      <c r="I3092" s="81"/>
      <c r="J3092" s="200">
        <v>108.63915</v>
      </c>
    </row>
    <row r="3093" spans="1:10" s="34" customFormat="1" ht="18.75" customHeight="1" x14ac:dyDescent="0.25">
      <c r="A3093" s="74" t="s">
        <v>3076</v>
      </c>
      <c r="B3093" s="183" t="s">
        <v>3179</v>
      </c>
      <c r="C3093" s="79">
        <f t="shared" si="178"/>
        <v>33.596599999999995</v>
      </c>
      <c r="D3093" s="79">
        <f t="shared" si="177"/>
        <v>1.7036500000000001</v>
      </c>
      <c r="E3093" s="76">
        <v>1.7036500000000001</v>
      </c>
      <c r="F3093" s="33">
        <v>0</v>
      </c>
      <c r="G3093" s="90">
        <v>0</v>
      </c>
      <c r="H3093" s="33">
        <v>0</v>
      </c>
      <c r="I3093" s="81"/>
      <c r="J3093" s="200">
        <v>35.300249999999998</v>
      </c>
    </row>
    <row r="3094" spans="1:10" s="34" customFormat="1" ht="18.75" customHeight="1" x14ac:dyDescent="0.25">
      <c r="A3094" s="74" t="s">
        <v>3077</v>
      </c>
      <c r="B3094" s="183" t="s">
        <v>3179</v>
      </c>
      <c r="C3094" s="79">
        <f t="shared" si="178"/>
        <v>60.3324</v>
      </c>
      <c r="D3094" s="80">
        <f t="shared" si="177"/>
        <v>1.833</v>
      </c>
      <c r="E3094" s="76">
        <v>1.833</v>
      </c>
      <c r="F3094" s="33">
        <v>0</v>
      </c>
      <c r="G3094" s="90">
        <v>0</v>
      </c>
      <c r="H3094" s="33">
        <v>0</v>
      </c>
      <c r="I3094" s="81"/>
      <c r="J3094" s="200">
        <v>62.165399999999998</v>
      </c>
    </row>
    <row r="3095" spans="1:10" s="34" customFormat="1" ht="18.75" customHeight="1" x14ac:dyDescent="0.25">
      <c r="A3095" s="74" t="s">
        <v>3078</v>
      </c>
      <c r="B3095" s="183" t="s">
        <v>3179</v>
      </c>
      <c r="C3095" s="79">
        <f t="shared" si="178"/>
        <v>85.873999999999995</v>
      </c>
      <c r="D3095" s="79">
        <f t="shared" si="177"/>
        <v>2.9074499999999999</v>
      </c>
      <c r="E3095" s="76">
        <v>2.9074499999999999</v>
      </c>
      <c r="F3095" s="33">
        <v>0</v>
      </c>
      <c r="G3095" s="90">
        <v>0</v>
      </c>
      <c r="H3095" s="33">
        <v>0</v>
      </c>
      <c r="I3095" s="81"/>
      <c r="J3095" s="200">
        <v>88.781449999999992</v>
      </c>
    </row>
    <row r="3096" spans="1:10" s="34" customFormat="1" ht="18.75" customHeight="1" x14ac:dyDescent="0.25">
      <c r="A3096" s="74" t="s">
        <v>3079</v>
      </c>
      <c r="B3096" s="183" t="s">
        <v>3179</v>
      </c>
      <c r="C3096" s="79">
        <f t="shared" si="178"/>
        <v>36.976299999999995</v>
      </c>
      <c r="D3096" s="79">
        <f t="shared" si="177"/>
        <v>1.7156500000000001</v>
      </c>
      <c r="E3096" s="76">
        <v>1.7156500000000001</v>
      </c>
      <c r="F3096" s="33">
        <v>0</v>
      </c>
      <c r="G3096" s="90">
        <v>0</v>
      </c>
      <c r="H3096" s="33">
        <v>0</v>
      </c>
      <c r="I3096" s="81"/>
      <c r="J3096" s="200">
        <v>38.691949999999999</v>
      </c>
    </row>
    <row r="3097" spans="1:10" s="34" customFormat="1" ht="18.75" customHeight="1" x14ac:dyDescent="0.25">
      <c r="A3097" s="74" t="s">
        <v>3080</v>
      </c>
      <c r="B3097" s="183" t="s">
        <v>3179</v>
      </c>
      <c r="C3097" s="79">
        <f t="shared" si="178"/>
        <v>99.221900000000005</v>
      </c>
      <c r="D3097" s="80">
        <f t="shared" si="177"/>
        <v>9.3626000000000005</v>
      </c>
      <c r="E3097" s="76">
        <v>9.3626000000000005</v>
      </c>
      <c r="F3097" s="33">
        <v>0</v>
      </c>
      <c r="G3097" s="90">
        <v>0</v>
      </c>
      <c r="H3097" s="33">
        <v>0</v>
      </c>
      <c r="I3097" s="81"/>
      <c r="J3097" s="200">
        <v>108.58450000000001</v>
      </c>
    </row>
    <row r="3098" spans="1:10" s="34" customFormat="1" ht="18.75" customHeight="1" x14ac:dyDescent="0.25">
      <c r="A3098" s="74" t="s">
        <v>3081</v>
      </c>
      <c r="B3098" s="183" t="s">
        <v>3179</v>
      </c>
      <c r="C3098" s="79">
        <f t="shared" si="178"/>
        <v>51.100200000000001</v>
      </c>
      <c r="D3098" s="79">
        <f t="shared" si="177"/>
        <v>2.8950999999999998</v>
      </c>
      <c r="E3098" s="76">
        <v>2.8950999999999998</v>
      </c>
      <c r="F3098" s="33">
        <v>0</v>
      </c>
      <c r="G3098" s="90">
        <v>0</v>
      </c>
      <c r="H3098" s="33">
        <v>0</v>
      </c>
      <c r="I3098" s="81"/>
      <c r="J3098" s="200">
        <v>53.9953</v>
      </c>
    </row>
    <row r="3099" spans="1:10" s="34" customFormat="1" ht="18.75" customHeight="1" x14ac:dyDescent="0.25">
      <c r="A3099" s="74" t="s">
        <v>3082</v>
      </c>
      <c r="B3099" s="183" t="s">
        <v>3179</v>
      </c>
      <c r="C3099" s="79">
        <f t="shared" si="178"/>
        <v>77.885509999999996</v>
      </c>
      <c r="D3099" s="79">
        <f t="shared" si="177"/>
        <v>3.7998499999999997</v>
      </c>
      <c r="E3099" s="76">
        <v>3.7998499999999997</v>
      </c>
      <c r="F3099" s="33">
        <v>0</v>
      </c>
      <c r="G3099" s="90">
        <v>0</v>
      </c>
      <c r="H3099" s="33">
        <v>0</v>
      </c>
      <c r="I3099" s="81"/>
      <c r="J3099" s="200">
        <v>81.685360000000003</v>
      </c>
    </row>
    <row r="3100" spans="1:10" s="34" customFormat="1" ht="18.75" customHeight="1" x14ac:dyDescent="0.25">
      <c r="A3100" s="74" t="s">
        <v>4011</v>
      </c>
      <c r="B3100" s="183" t="s">
        <v>3179</v>
      </c>
      <c r="C3100" s="79">
        <f t="shared" si="178"/>
        <v>210.90424999999999</v>
      </c>
      <c r="D3100" s="79">
        <f t="shared" si="177"/>
        <v>16.542639999999999</v>
      </c>
      <c r="E3100" s="76">
        <v>16.542639999999999</v>
      </c>
      <c r="F3100" s="33">
        <v>0</v>
      </c>
      <c r="G3100" s="90">
        <v>0</v>
      </c>
      <c r="H3100" s="33">
        <v>0</v>
      </c>
      <c r="I3100" s="81"/>
      <c r="J3100" s="200">
        <v>227.44689</v>
      </c>
    </row>
    <row r="3101" spans="1:10" s="34" customFormat="1" ht="18.75" customHeight="1" x14ac:dyDescent="0.25">
      <c r="A3101" s="74" t="s">
        <v>3083</v>
      </c>
      <c r="B3101" s="183" t="s">
        <v>3179</v>
      </c>
      <c r="C3101" s="79">
        <f t="shared" si="178"/>
        <v>102.37645999999999</v>
      </c>
      <c r="D3101" s="80">
        <f t="shared" si="177"/>
        <v>4.1178999999999997</v>
      </c>
      <c r="E3101" s="76">
        <v>4.1178999999999997</v>
      </c>
      <c r="F3101" s="33">
        <v>0</v>
      </c>
      <c r="G3101" s="90">
        <v>0</v>
      </c>
      <c r="H3101" s="33">
        <v>0</v>
      </c>
      <c r="I3101" s="81"/>
      <c r="J3101" s="200">
        <v>106.49436</v>
      </c>
    </row>
    <row r="3102" spans="1:10" s="34" customFormat="1" ht="18.75" customHeight="1" x14ac:dyDescent="0.25">
      <c r="A3102" s="74" t="s">
        <v>3084</v>
      </c>
      <c r="B3102" s="183" t="s">
        <v>3179</v>
      </c>
      <c r="C3102" s="79">
        <f t="shared" si="178"/>
        <v>203.87277</v>
      </c>
      <c r="D3102" s="79">
        <f t="shared" ref="D3102:D3160" si="179">E3102</f>
        <v>16.263379999999998</v>
      </c>
      <c r="E3102" s="76">
        <v>16.263379999999998</v>
      </c>
      <c r="F3102" s="33">
        <v>0</v>
      </c>
      <c r="G3102" s="90">
        <v>0</v>
      </c>
      <c r="H3102" s="33">
        <v>0</v>
      </c>
      <c r="I3102" s="81"/>
      <c r="J3102" s="200">
        <v>220.13614999999999</v>
      </c>
    </row>
    <row r="3103" spans="1:10" s="34" customFormat="1" ht="18.75" customHeight="1" x14ac:dyDescent="0.25">
      <c r="A3103" s="74" t="s">
        <v>3085</v>
      </c>
      <c r="B3103" s="183" t="s">
        <v>3179</v>
      </c>
      <c r="C3103" s="79">
        <f t="shared" si="178"/>
        <v>138.09275000000002</v>
      </c>
      <c r="D3103" s="79">
        <f t="shared" si="179"/>
        <v>2.9722</v>
      </c>
      <c r="E3103" s="76">
        <v>2.9722</v>
      </c>
      <c r="F3103" s="33">
        <v>0</v>
      </c>
      <c r="G3103" s="90">
        <v>0</v>
      </c>
      <c r="H3103" s="33">
        <v>0</v>
      </c>
      <c r="I3103" s="81"/>
      <c r="J3103" s="200">
        <v>141.06495000000001</v>
      </c>
    </row>
    <row r="3104" spans="1:10" s="34" customFormat="1" ht="18.75" customHeight="1" x14ac:dyDescent="0.25">
      <c r="A3104" s="74" t="s">
        <v>3086</v>
      </c>
      <c r="B3104" s="183" t="s">
        <v>3179</v>
      </c>
      <c r="C3104" s="79">
        <f t="shared" si="178"/>
        <v>119.4404</v>
      </c>
      <c r="D3104" s="79">
        <f t="shared" si="179"/>
        <v>10.8034</v>
      </c>
      <c r="E3104" s="76">
        <v>10.8034</v>
      </c>
      <c r="F3104" s="33">
        <v>0</v>
      </c>
      <c r="G3104" s="90">
        <v>0</v>
      </c>
      <c r="H3104" s="33">
        <v>0</v>
      </c>
      <c r="I3104" s="81"/>
      <c r="J3104" s="200">
        <v>130.24379999999999</v>
      </c>
    </row>
    <row r="3105" spans="1:10" s="34" customFormat="1" ht="18.75" customHeight="1" x14ac:dyDescent="0.25">
      <c r="A3105" s="74" t="s">
        <v>3087</v>
      </c>
      <c r="B3105" s="183" t="s">
        <v>3179</v>
      </c>
      <c r="C3105" s="79">
        <f t="shared" si="178"/>
        <v>27.998549999999998</v>
      </c>
      <c r="D3105" s="79">
        <f t="shared" si="179"/>
        <v>0</v>
      </c>
      <c r="E3105" s="76">
        <v>0</v>
      </c>
      <c r="F3105" s="33">
        <v>0</v>
      </c>
      <c r="G3105" s="90">
        <v>0</v>
      </c>
      <c r="H3105" s="33">
        <v>0</v>
      </c>
      <c r="I3105" s="81"/>
      <c r="J3105" s="200">
        <v>27.998549999999998</v>
      </c>
    </row>
    <row r="3106" spans="1:10" s="34" customFormat="1" ht="18.75" customHeight="1" x14ac:dyDescent="0.25">
      <c r="A3106" s="74" t="s">
        <v>3088</v>
      </c>
      <c r="B3106" s="183" t="s">
        <v>3179</v>
      </c>
      <c r="C3106" s="79">
        <f t="shared" si="178"/>
        <v>171.49545000000001</v>
      </c>
      <c r="D3106" s="79">
        <f t="shared" si="179"/>
        <v>9.2736499999999999</v>
      </c>
      <c r="E3106" s="76">
        <v>9.2736499999999999</v>
      </c>
      <c r="F3106" s="33">
        <v>0</v>
      </c>
      <c r="G3106" s="90">
        <v>0</v>
      </c>
      <c r="H3106" s="33">
        <v>0</v>
      </c>
      <c r="I3106" s="81"/>
      <c r="J3106" s="200">
        <v>180.76910000000001</v>
      </c>
    </row>
    <row r="3107" spans="1:10" s="34" customFormat="1" ht="18.75" customHeight="1" x14ac:dyDescent="0.25">
      <c r="A3107" s="74" t="s">
        <v>1176</v>
      </c>
      <c r="B3107" s="183" t="s">
        <v>3179</v>
      </c>
      <c r="C3107" s="79">
        <f t="shared" si="178"/>
        <v>366.51134999999999</v>
      </c>
      <c r="D3107" s="79">
        <f t="shared" si="179"/>
        <v>15.474830000000001</v>
      </c>
      <c r="E3107" s="76">
        <v>15.474830000000001</v>
      </c>
      <c r="F3107" s="33">
        <v>0</v>
      </c>
      <c r="G3107" s="90">
        <v>0</v>
      </c>
      <c r="H3107" s="33">
        <v>0</v>
      </c>
      <c r="I3107" s="81"/>
      <c r="J3107" s="200">
        <v>381.98617999999999</v>
      </c>
    </row>
    <row r="3108" spans="1:10" s="34" customFormat="1" ht="18.75" customHeight="1" x14ac:dyDescent="0.25">
      <c r="A3108" s="74" t="s">
        <v>3089</v>
      </c>
      <c r="B3108" s="183" t="s">
        <v>3179</v>
      </c>
      <c r="C3108" s="79">
        <f t="shared" si="178"/>
        <v>145.02184</v>
      </c>
      <c r="D3108" s="79">
        <f t="shared" si="179"/>
        <v>7.0108999999999995</v>
      </c>
      <c r="E3108" s="76">
        <v>7.0108999999999995</v>
      </c>
      <c r="F3108" s="33">
        <v>0</v>
      </c>
      <c r="G3108" s="90">
        <v>0</v>
      </c>
      <c r="H3108" s="33">
        <v>0</v>
      </c>
      <c r="I3108" s="81"/>
      <c r="J3108" s="200">
        <v>152.03273999999999</v>
      </c>
    </row>
    <row r="3109" spans="1:10" s="34" customFormat="1" ht="18.75" customHeight="1" x14ac:dyDescent="0.25">
      <c r="A3109" s="74" t="s">
        <v>3090</v>
      </c>
      <c r="B3109" s="183" t="s">
        <v>3179</v>
      </c>
      <c r="C3109" s="79">
        <f t="shared" si="178"/>
        <v>225.87642000000002</v>
      </c>
      <c r="D3109" s="79">
        <f t="shared" si="179"/>
        <v>20.105900000000002</v>
      </c>
      <c r="E3109" s="76">
        <v>20.105900000000002</v>
      </c>
      <c r="F3109" s="33">
        <v>0</v>
      </c>
      <c r="G3109" s="90">
        <v>0</v>
      </c>
      <c r="H3109" s="33">
        <v>0</v>
      </c>
      <c r="I3109" s="81"/>
      <c r="J3109" s="200">
        <v>245.98232000000002</v>
      </c>
    </row>
    <row r="3110" spans="1:10" s="34" customFormat="1" ht="18.75" customHeight="1" x14ac:dyDescent="0.25">
      <c r="A3110" s="74" t="s">
        <v>3091</v>
      </c>
      <c r="B3110" s="183" t="s">
        <v>3179</v>
      </c>
      <c r="C3110" s="79">
        <f t="shared" si="178"/>
        <v>255.61378000000005</v>
      </c>
      <c r="D3110" s="80">
        <f t="shared" si="179"/>
        <v>15.94575</v>
      </c>
      <c r="E3110" s="76">
        <v>15.94575</v>
      </c>
      <c r="F3110" s="33">
        <v>0</v>
      </c>
      <c r="G3110" s="90">
        <v>0</v>
      </c>
      <c r="H3110" s="33">
        <v>0</v>
      </c>
      <c r="I3110" s="81"/>
      <c r="J3110" s="200">
        <v>271.55953000000005</v>
      </c>
    </row>
    <row r="3111" spans="1:10" s="34" customFormat="1" ht="18.75" customHeight="1" x14ac:dyDescent="0.25">
      <c r="A3111" s="74" t="s">
        <v>3092</v>
      </c>
      <c r="B3111" s="183" t="s">
        <v>3179</v>
      </c>
      <c r="C3111" s="79">
        <f t="shared" si="178"/>
        <v>330.4187</v>
      </c>
      <c r="D3111" s="79">
        <f t="shared" si="179"/>
        <v>15.01275</v>
      </c>
      <c r="E3111" s="76">
        <v>15.01275</v>
      </c>
      <c r="F3111" s="33">
        <v>0</v>
      </c>
      <c r="G3111" s="90">
        <v>0</v>
      </c>
      <c r="H3111" s="33">
        <v>0</v>
      </c>
      <c r="I3111" s="81"/>
      <c r="J3111" s="200">
        <v>345.43144999999998</v>
      </c>
    </row>
    <row r="3112" spans="1:10" s="34" customFormat="1" ht="18.75" customHeight="1" x14ac:dyDescent="0.25">
      <c r="A3112" s="74" t="s">
        <v>3093</v>
      </c>
      <c r="B3112" s="183" t="s">
        <v>3179</v>
      </c>
      <c r="C3112" s="79">
        <f t="shared" si="178"/>
        <v>315.71195999999998</v>
      </c>
      <c r="D3112" s="79">
        <f t="shared" si="179"/>
        <v>12.427100000000001</v>
      </c>
      <c r="E3112" s="76">
        <v>12.427100000000001</v>
      </c>
      <c r="F3112" s="33">
        <v>0</v>
      </c>
      <c r="G3112" s="90">
        <v>0</v>
      </c>
      <c r="H3112" s="33">
        <v>0</v>
      </c>
      <c r="I3112" s="81"/>
      <c r="J3112" s="200">
        <v>328.13905999999997</v>
      </c>
    </row>
    <row r="3113" spans="1:10" s="34" customFormat="1" ht="18.75" customHeight="1" x14ac:dyDescent="0.25">
      <c r="A3113" s="74" t="s">
        <v>3094</v>
      </c>
      <c r="B3113" s="183" t="s">
        <v>3179</v>
      </c>
      <c r="C3113" s="79">
        <f t="shared" si="178"/>
        <v>300.32810000000006</v>
      </c>
      <c r="D3113" s="79">
        <f t="shared" si="179"/>
        <v>14.992850000000001</v>
      </c>
      <c r="E3113" s="76">
        <v>14.992850000000001</v>
      </c>
      <c r="F3113" s="33">
        <v>0</v>
      </c>
      <c r="G3113" s="90">
        <v>0</v>
      </c>
      <c r="H3113" s="33">
        <v>0</v>
      </c>
      <c r="I3113" s="81"/>
      <c r="J3113" s="200">
        <v>315.32095000000004</v>
      </c>
    </row>
    <row r="3114" spans="1:10" s="34" customFormat="1" ht="18.75" customHeight="1" x14ac:dyDescent="0.25">
      <c r="A3114" s="74" t="s">
        <v>3095</v>
      </c>
      <c r="B3114" s="183" t="s">
        <v>3179</v>
      </c>
      <c r="C3114" s="79">
        <f t="shared" si="178"/>
        <v>219.14185000000001</v>
      </c>
      <c r="D3114" s="79">
        <f t="shared" si="179"/>
        <v>15.07545</v>
      </c>
      <c r="E3114" s="76">
        <v>15.07545</v>
      </c>
      <c r="F3114" s="33">
        <v>0</v>
      </c>
      <c r="G3114" s="90">
        <v>0</v>
      </c>
      <c r="H3114" s="33">
        <v>0</v>
      </c>
      <c r="I3114" s="81"/>
      <c r="J3114" s="200">
        <v>234.21729999999999</v>
      </c>
    </row>
    <row r="3115" spans="1:10" s="34" customFormat="1" ht="18.75" customHeight="1" x14ac:dyDescent="0.25">
      <c r="A3115" s="74" t="s">
        <v>3096</v>
      </c>
      <c r="B3115" s="183" t="s">
        <v>3179</v>
      </c>
      <c r="C3115" s="79">
        <f t="shared" si="178"/>
        <v>309.74805000000003</v>
      </c>
      <c r="D3115" s="79">
        <f t="shared" si="179"/>
        <v>17.15644</v>
      </c>
      <c r="E3115" s="76">
        <v>17.15644</v>
      </c>
      <c r="F3115" s="33">
        <v>0</v>
      </c>
      <c r="G3115" s="90">
        <v>0</v>
      </c>
      <c r="H3115" s="33">
        <v>0</v>
      </c>
      <c r="I3115" s="81"/>
      <c r="J3115" s="200">
        <v>326.90449000000001</v>
      </c>
    </row>
    <row r="3116" spans="1:10" s="34" customFormat="1" ht="18.75" customHeight="1" x14ac:dyDescent="0.25">
      <c r="A3116" s="74" t="s">
        <v>3097</v>
      </c>
      <c r="B3116" s="183" t="s">
        <v>3179</v>
      </c>
      <c r="C3116" s="79">
        <f t="shared" si="178"/>
        <v>60.451900000000009</v>
      </c>
      <c r="D3116" s="79">
        <f t="shared" si="179"/>
        <v>3.1471499999999999</v>
      </c>
      <c r="E3116" s="76">
        <v>3.1471499999999999</v>
      </c>
      <c r="F3116" s="33">
        <v>0</v>
      </c>
      <c r="G3116" s="90">
        <v>0</v>
      </c>
      <c r="H3116" s="33">
        <v>0</v>
      </c>
      <c r="I3116" s="81"/>
      <c r="J3116" s="200">
        <v>63.599050000000005</v>
      </c>
    </row>
    <row r="3117" spans="1:10" s="34" customFormat="1" ht="18.75" customHeight="1" x14ac:dyDescent="0.25">
      <c r="A3117" s="74" t="s">
        <v>3098</v>
      </c>
      <c r="B3117" s="183" t="s">
        <v>3179</v>
      </c>
      <c r="C3117" s="79">
        <f t="shared" si="178"/>
        <v>398.34046999999998</v>
      </c>
      <c r="D3117" s="79">
        <f t="shared" si="179"/>
        <v>15.155950000000001</v>
      </c>
      <c r="E3117" s="76">
        <v>15.155950000000001</v>
      </c>
      <c r="F3117" s="33">
        <v>0</v>
      </c>
      <c r="G3117" s="90">
        <v>0</v>
      </c>
      <c r="H3117" s="33">
        <v>0</v>
      </c>
      <c r="I3117" s="81"/>
      <c r="J3117" s="200">
        <v>413.49642</v>
      </c>
    </row>
    <row r="3118" spans="1:10" s="34" customFormat="1" ht="18.75" customHeight="1" x14ac:dyDescent="0.25">
      <c r="A3118" s="74" t="s">
        <v>3099</v>
      </c>
      <c r="B3118" s="183" t="s">
        <v>3179</v>
      </c>
      <c r="C3118" s="79">
        <f t="shared" si="178"/>
        <v>343.84334999999999</v>
      </c>
      <c r="D3118" s="79">
        <f t="shared" si="179"/>
        <v>20.7379</v>
      </c>
      <c r="E3118" s="76">
        <v>20.7379</v>
      </c>
      <c r="F3118" s="33">
        <v>0</v>
      </c>
      <c r="G3118" s="90">
        <v>0</v>
      </c>
      <c r="H3118" s="33">
        <v>0</v>
      </c>
      <c r="I3118" s="81"/>
      <c r="J3118" s="200">
        <v>364.58125000000001</v>
      </c>
    </row>
    <row r="3119" spans="1:10" s="34" customFormat="1" ht="18.75" customHeight="1" x14ac:dyDescent="0.25">
      <c r="A3119" s="74" t="s">
        <v>3100</v>
      </c>
      <c r="B3119" s="183" t="s">
        <v>3179</v>
      </c>
      <c r="C3119" s="79">
        <f t="shared" si="178"/>
        <v>209.84640000000002</v>
      </c>
      <c r="D3119" s="79">
        <f t="shared" si="179"/>
        <v>10.3826</v>
      </c>
      <c r="E3119" s="76">
        <v>10.3826</v>
      </c>
      <c r="F3119" s="33">
        <v>0</v>
      </c>
      <c r="G3119" s="90">
        <v>0</v>
      </c>
      <c r="H3119" s="33">
        <v>0</v>
      </c>
      <c r="I3119" s="81"/>
      <c r="J3119" s="200">
        <v>220.22900000000001</v>
      </c>
    </row>
    <row r="3120" spans="1:10" s="34" customFormat="1" ht="18.75" customHeight="1" x14ac:dyDescent="0.25">
      <c r="A3120" s="74" t="s">
        <v>3101</v>
      </c>
      <c r="B3120" s="183" t="s">
        <v>3179</v>
      </c>
      <c r="C3120" s="79">
        <f t="shared" si="178"/>
        <v>216.86397000000002</v>
      </c>
      <c r="D3120" s="79">
        <f t="shared" si="179"/>
        <v>13.41492</v>
      </c>
      <c r="E3120" s="76">
        <v>13.41492</v>
      </c>
      <c r="F3120" s="22">
        <v>0</v>
      </c>
      <c r="G3120" s="90">
        <v>0</v>
      </c>
      <c r="H3120" s="22">
        <v>0</v>
      </c>
      <c r="I3120" s="81"/>
      <c r="J3120" s="200">
        <v>230.27889000000002</v>
      </c>
    </row>
    <row r="3121" spans="1:10" s="34" customFormat="1" ht="18.75" customHeight="1" x14ac:dyDescent="0.25">
      <c r="A3121" s="74" t="s">
        <v>3103</v>
      </c>
      <c r="B3121" s="183" t="s">
        <v>3181</v>
      </c>
      <c r="C3121" s="79">
        <f t="shared" si="178"/>
        <v>160.86929000000001</v>
      </c>
      <c r="D3121" s="79">
        <f t="shared" si="179"/>
        <v>6.2854999999999999</v>
      </c>
      <c r="E3121" s="76">
        <v>6.2854999999999999</v>
      </c>
      <c r="F3121" s="33">
        <v>0</v>
      </c>
      <c r="G3121" s="90">
        <v>0</v>
      </c>
      <c r="H3121" s="33">
        <v>0</v>
      </c>
      <c r="I3121" s="81"/>
      <c r="J3121" s="200">
        <v>167.15479000000002</v>
      </c>
    </row>
    <row r="3122" spans="1:10" s="34" customFormat="1" ht="18.75" customHeight="1" x14ac:dyDescent="0.25">
      <c r="A3122" s="74" t="s">
        <v>3104</v>
      </c>
      <c r="B3122" s="183" t="s">
        <v>3181</v>
      </c>
      <c r="C3122" s="79">
        <f t="shared" si="178"/>
        <v>182.38250000000002</v>
      </c>
      <c r="D3122" s="79">
        <f t="shared" si="179"/>
        <v>10.523250000000001</v>
      </c>
      <c r="E3122" s="76">
        <v>10.523250000000001</v>
      </c>
      <c r="F3122" s="33">
        <v>0</v>
      </c>
      <c r="G3122" s="90">
        <v>0</v>
      </c>
      <c r="H3122" s="33">
        <v>0</v>
      </c>
      <c r="I3122" s="81"/>
      <c r="J3122" s="200">
        <v>192.90575000000001</v>
      </c>
    </row>
    <row r="3123" spans="1:10" s="34" customFormat="1" ht="18.75" customHeight="1" x14ac:dyDescent="0.25">
      <c r="A3123" s="74" t="s">
        <v>3105</v>
      </c>
      <c r="B3123" s="183" t="s">
        <v>3181</v>
      </c>
      <c r="C3123" s="79">
        <f t="shared" si="178"/>
        <v>257.28869000000003</v>
      </c>
      <c r="D3123" s="79">
        <f t="shared" si="179"/>
        <v>15.643889999999999</v>
      </c>
      <c r="E3123" s="76">
        <v>15.643889999999999</v>
      </c>
      <c r="F3123" s="33">
        <v>0</v>
      </c>
      <c r="G3123" s="90">
        <v>0</v>
      </c>
      <c r="H3123" s="33">
        <v>0</v>
      </c>
      <c r="I3123" s="81"/>
      <c r="J3123" s="200">
        <v>272.93258000000003</v>
      </c>
    </row>
    <row r="3124" spans="1:10" s="34" customFormat="1" ht="18.75" customHeight="1" x14ac:dyDescent="0.25">
      <c r="A3124" s="74" t="s">
        <v>3106</v>
      </c>
      <c r="B3124" s="183" t="s">
        <v>3181</v>
      </c>
      <c r="C3124" s="79">
        <f t="shared" si="178"/>
        <v>103.70575000000001</v>
      </c>
      <c r="D3124" s="79">
        <f t="shared" si="179"/>
        <v>4.6804499999999996</v>
      </c>
      <c r="E3124" s="76">
        <v>4.6804499999999996</v>
      </c>
      <c r="F3124" s="22">
        <v>0</v>
      </c>
      <c r="G3124" s="90">
        <v>0</v>
      </c>
      <c r="H3124" s="22">
        <v>0</v>
      </c>
      <c r="I3124" s="81"/>
      <c r="J3124" s="200">
        <v>108.3862</v>
      </c>
    </row>
    <row r="3125" spans="1:10" s="34" customFormat="1" ht="18.75" customHeight="1" x14ac:dyDescent="0.25">
      <c r="A3125" s="74" t="s">
        <v>1072</v>
      </c>
      <c r="B3125" s="183" t="s">
        <v>3181</v>
      </c>
      <c r="C3125" s="79">
        <f t="shared" si="178"/>
        <v>290.63345000000004</v>
      </c>
      <c r="D3125" s="79">
        <f t="shared" si="179"/>
        <v>16.591950000000001</v>
      </c>
      <c r="E3125" s="76">
        <v>16.591950000000001</v>
      </c>
      <c r="F3125" s="33">
        <v>0</v>
      </c>
      <c r="G3125" s="90">
        <v>0</v>
      </c>
      <c r="H3125" s="33">
        <v>0</v>
      </c>
      <c r="I3125" s="81"/>
      <c r="J3125" s="200">
        <v>307.22540000000004</v>
      </c>
    </row>
    <row r="3126" spans="1:10" s="34" customFormat="1" ht="18.75" customHeight="1" x14ac:dyDescent="0.25">
      <c r="A3126" s="74" t="s">
        <v>3107</v>
      </c>
      <c r="B3126" s="183" t="s">
        <v>3181</v>
      </c>
      <c r="C3126" s="79">
        <f t="shared" si="178"/>
        <v>134.01670000000001</v>
      </c>
      <c r="D3126" s="79">
        <f t="shared" si="179"/>
        <v>4.5961499999999997</v>
      </c>
      <c r="E3126" s="76">
        <v>4.5961499999999997</v>
      </c>
      <c r="F3126" s="33">
        <v>0</v>
      </c>
      <c r="G3126" s="90">
        <v>0</v>
      </c>
      <c r="H3126" s="33">
        <v>0</v>
      </c>
      <c r="I3126" s="81"/>
      <c r="J3126" s="200">
        <v>138.61285000000001</v>
      </c>
    </row>
    <row r="3127" spans="1:10" s="34" customFormat="1" ht="18.75" customHeight="1" x14ac:dyDescent="0.25">
      <c r="A3127" s="74" t="s">
        <v>3108</v>
      </c>
      <c r="B3127" s="183" t="s">
        <v>3181</v>
      </c>
      <c r="C3127" s="79">
        <f t="shared" si="178"/>
        <v>32.413449999999997</v>
      </c>
      <c r="D3127" s="79">
        <f t="shared" si="179"/>
        <v>2.1551999999999998</v>
      </c>
      <c r="E3127" s="76">
        <v>2.1551999999999998</v>
      </c>
      <c r="F3127" s="33">
        <v>0</v>
      </c>
      <c r="G3127" s="90">
        <v>0</v>
      </c>
      <c r="H3127" s="33">
        <v>0</v>
      </c>
      <c r="I3127" s="81"/>
      <c r="J3127" s="200">
        <v>34.568649999999998</v>
      </c>
    </row>
    <row r="3128" spans="1:10" s="34" customFormat="1" ht="18.75" customHeight="1" x14ac:dyDescent="0.25">
      <c r="A3128" s="74" t="s">
        <v>3109</v>
      </c>
      <c r="B3128" s="183" t="s">
        <v>3181</v>
      </c>
      <c r="C3128" s="79">
        <f t="shared" si="178"/>
        <v>90.141529999999989</v>
      </c>
      <c r="D3128" s="79">
        <f t="shared" si="179"/>
        <v>5.8994499999999999</v>
      </c>
      <c r="E3128" s="76">
        <v>5.8994499999999999</v>
      </c>
      <c r="F3128" s="33">
        <v>0</v>
      </c>
      <c r="G3128" s="90">
        <v>0</v>
      </c>
      <c r="H3128" s="33">
        <v>0</v>
      </c>
      <c r="I3128" s="81"/>
      <c r="J3128" s="200">
        <v>96.04097999999999</v>
      </c>
    </row>
    <row r="3129" spans="1:10" s="34" customFormat="1" ht="18.75" customHeight="1" x14ac:dyDescent="0.25">
      <c r="A3129" s="74" t="s">
        <v>3110</v>
      </c>
      <c r="B3129" s="183" t="s">
        <v>3181</v>
      </c>
      <c r="C3129" s="79">
        <f t="shared" si="178"/>
        <v>201.49255999999997</v>
      </c>
      <c r="D3129" s="79">
        <f t="shared" si="179"/>
        <v>19.404400000000003</v>
      </c>
      <c r="E3129" s="76">
        <v>19.404400000000003</v>
      </c>
      <c r="F3129" s="33">
        <v>0</v>
      </c>
      <c r="G3129" s="90">
        <v>0</v>
      </c>
      <c r="H3129" s="33">
        <v>0</v>
      </c>
      <c r="I3129" s="81"/>
      <c r="J3129" s="200">
        <v>220.89695999999998</v>
      </c>
    </row>
    <row r="3130" spans="1:10" s="34" customFormat="1" ht="18.75" customHeight="1" x14ac:dyDescent="0.25">
      <c r="A3130" s="74" t="s">
        <v>3111</v>
      </c>
      <c r="B3130" s="183" t="s">
        <v>3181</v>
      </c>
      <c r="C3130" s="79">
        <f t="shared" si="178"/>
        <v>109.17210000000001</v>
      </c>
      <c r="D3130" s="79">
        <f t="shared" si="179"/>
        <v>12.118</v>
      </c>
      <c r="E3130" s="76">
        <v>12.118</v>
      </c>
      <c r="F3130" s="33">
        <v>0</v>
      </c>
      <c r="G3130" s="90">
        <v>0</v>
      </c>
      <c r="H3130" s="33">
        <v>0</v>
      </c>
      <c r="I3130" s="81"/>
      <c r="J3130" s="200">
        <v>121.29010000000001</v>
      </c>
    </row>
    <row r="3131" spans="1:10" s="34" customFormat="1" ht="18.75" customHeight="1" x14ac:dyDescent="0.25">
      <c r="A3131" s="74" t="s">
        <v>3112</v>
      </c>
      <c r="B3131" s="183" t="s">
        <v>3181</v>
      </c>
      <c r="C3131" s="79">
        <f t="shared" si="178"/>
        <v>190.36439999999999</v>
      </c>
      <c r="D3131" s="79">
        <f t="shared" si="179"/>
        <v>15.238250000000001</v>
      </c>
      <c r="E3131" s="76">
        <v>15.238250000000001</v>
      </c>
      <c r="F3131" s="22">
        <v>0</v>
      </c>
      <c r="G3131" s="90">
        <v>0</v>
      </c>
      <c r="H3131" s="22">
        <v>0</v>
      </c>
      <c r="I3131" s="81"/>
      <c r="J3131" s="200">
        <v>205.60264999999998</v>
      </c>
    </row>
    <row r="3132" spans="1:10" s="34" customFormat="1" ht="18.75" customHeight="1" x14ac:dyDescent="0.25">
      <c r="A3132" s="74" t="s">
        <v>3113</v>
      </c>
      <c r="B3132" s="183" t="s">
        <v>3181</v>
      </c>
      <c r="C3132" s="79">
        <f t="shared" si="178"/>
        <v>75.985270000000014</v>
      </c>
      <c r="D3132" s="79">
        <f t="shared" si="179"/>
        <v>11.104700000000001</v>
      </c>
      <c r="E3132" s="76">
        <v>11.104700000000001</v>
      </c>
      <c r="F3132" s="33">
        <v>0</v>
      </c>
      <c r="G3132" s="90">
        <v>0</v>
      </c>
      <c r="H3132" s="33">
        <v>0</v>
      </c>
      <c r="I3132" s="81"/>
      <c r="J3132" s="200">
        <v>87.089970000000008</v>
      </c>
    </row>
    <row r="3133" spans="1:10" s="34" customFormat="1" ht="18.75" customHeight="1" x14ac:dyDescent="0.25">
      <c r="A3133" s="74" t="s">
        <v>3114</v>
      </c>
      <c r="B3133" s="183" t="s">
        <v>3181</v>
      </c>
      <c r="C3133" s="79">
        <f t="shared" si="178"/>
        <v>127.92047999999998</v>
      </c>
      <c r="D3133" s="79">
        <f t="shared" si="179"/>
        <v>32.251379999999997</v>
      </c>
      <c r="E3133" s="76">
        <v>32.251379999999997</v>
      </c>
      <c r="F3133" s="33">
        <v>0</v>
      </c>
      <c r="G3133" s="90">
        <v>0</v>
      </c>
      <c r="H3133" s="33">
        <v>0</v>
      </c>
      <c r="I3133" s="81"/>
      <c r="J3133" s="200">
        <v>160.17185999999998</v>
      </c>
    </row>
    <row r="3134" spans="1:10" s="34" customFormat="1" ht="18.75" customHeight="1" x14ac:dyDescent="0.25">
      <c r="A3134" s="74" t="s">
        <v>3115</v>
      </c>
      <c r="B3134" s="183" t="s">
        <v>3181</v>
      </c>
      <c r="C3134" s="79">
        <f t="shared" si="178"/>
        <v>46.654850000000003</v>
      </c>
      <c r="D3134" s="79">
        <f t="shared" si="179"/>
        <v>3.0953000000000004</v>
      </c>
      <c r="E3134" s="76">
        <v>3.0953000000000004</v>
      </c>
      <c r="F3134" s="33">
        <v>0</v>
      </c>
      <c r="G3134" s="90">
        <v>0</v>
      </c>
      <c r="H3134" s="33">
        <v>0</v>
      </c>
      <c r="I3134" s="81"/>
      <c r="J3134" s="200">
        <v>49.750150000000005</v>
      </c>
    </row>
    <row r="3135" spans="1:10" s="34" customFormat="1" ht="18.75" customHeight="1" x14ac:dyDescent="0.25">
      <c r="A3135" s="74" t="s">
        <v>3116</v>
      </c>
      <c r="B3135" s="183" t="s">
        <v>3181</v>
      </c>
      <c r="C3135" s="79">
        <f t="shared" si="178"/>
        <v>114.66969999999999</v>
      </c>
      <c r="D3135" s="79">
        <f t="shared" si="179"/>
        <v>13.074549999999999</v>
      </c>
      <c r="E3135" s="76">
        <v>13.074549999999999</v>
      </c>
      <c r="F3135" s="33">
        <v>0</v>
      </c>
      <c r="G3135" s="90">
        <v>0</v>
      </c>
      <c r="H3135" s="33">
        <v>0</v>
      </c>
      <c r="I3135" s="81"/>
      <c r="J3135" s="200">
        <v>127.74424999999999</v>
      </c>
    </row>
    <row r="3136" spans="1:10" s="34" customFormat="1" ht="18.75" customHeight="1" x14ac:dyDescent="0.25">
      <c r="A3136" s="74" t="s">
        <v>3117</v>
      </c>
      <c r="B3136" s="183" t="s">
        <v>3181</v>
      </c>
      <c r="C3136" s="79">
        <f t="shared" si="178"/>
        <v>122.57780000000001</v>
      </c>
      <c r="D3136" s="79">
        <f t="shared" si="179"/>
        <v>9.9353999999999996</v>
      </c>
      <c r="E3136" s="76">
        <v>9.9353999999999996</v>
      </c>
      <c r="F3136" s="33">
        <v>0</v>
      </c>
      <c r="G3136" s="90">
        <v>0</v>
      </c>
      <c r="H3136" s="33">
        <v>0</v>
      </c>
      <c r="I3136" s="81"/>
      <c r="J3136" s="200">
        <v>132.51320000000001</v>
      </c>
    </row>
    <row r="3137" spans="1:10" s="34" customFormat="1" ht="18.75" customHeight="1" x14ac:dyDescent="0.25">
      <c r="A3137" s="74" t="s">
        <v>3118</v>
      </c>
      <c r="B3137" s="183" t="s">
        <v>3181</v>
      </c>
      <c r="C3137" s="79">
        <f t="shared" si="178"/>
        <v>157.83350000000002</v>
      </c>
      <c r="D3137" s="79">
        <f t="shared" si="179"/>
        <v>25.079599999999999</v>
      </c>
      <c r="E3137" s="76">
        <v>25.079599999999999</v>
      </c>
      <c r="F3137" s="33">
        <v>0</v>
      </c>
      <c r="G3137" s="90">
        <v>0</v>
      </c>
      <c r="H3137" s="33">
        <v>0</v>
      </c>
      <c r="I3137" s="81"/>
      <c r="J3137" s="200">
        <v>182.91310000000001</v>
      </c>
    </row>
    <row r="3138" spans="1:10" s="34" customFormat="1" ht="18.75" customHeight="1" x14ac:dyDescent="0.25">
      <c r="A3138" s="74" t="s">
        <v>3119</v>
      </c>
      <c r="B3138" s="183" t="s">
        <v>3181</v>
      </c>
      <c r="C3138" s="79">
        <f t="shared" si="178"/>
        <v>61.386599999999994</v>
      </c>
      <c r="D3138" s="80">
        <f t="shared" si="179"/>
        <v>3.016</v>
      </c>
      <c r="E3138" s="76">
        <v>3.016</v>
      </c>
      <c r="F3138" s="33">
        <v>0</v>
      </c>
      <c r="G3138" s="90">
        <v>0</v>
      </c>
      <c r="H3138" s="33">
        <v>0</v>
      </c>
      <c r="I3138" s="81"/>
      <c r="J3138" s="200">
        <v>64.402599999999993</v>
      </c>
    </row>
    <row r="3139" spans="1:10" s="34" customFormat="1" ht="18.75" customHeight="1" x14ac:dyDescent="0.25">
      <c r="A3139" s="74" t="s">
        <v>2582</v>
      </c>
      <c r="B3139" s="183" t="s">
        <v>3134</v>
      </c>
      <c r="C3139" s="79">
        <f t="shared" ref="C3139:C3201" si="180">J3139+I3139-E3139</f>
        <v>0.37580000000000002</v>
      </c>
      <c r="D3139" s="80">
        <f t="shared" si="179"/>
        <v>0</v>
      </c>
      <c r="E3139" s="76">
        <v>0</v>
      </c>
      <c r="F3139" s="33">
        <v>0</v>
      </c>
      <c r="G3139" s="90">
        <v>0</v>
      </c>
      <c r="H3139" s="33">
        <v>0</v>
      </c>
      <c r="I3139" s="81"/>
      <c r="J3139" s="200">
        <v>0.37580000000000002</v>
      </c>
    </row>
    <row r="3140" spans="1:10" s="34" customFormat="1" ht="18.75" customHeight="1" x14ac:dyDescent="0.25">
      <c r="A3140" s="74" t="s">
        <v>2583</v>
      </c>
      <c r="B3140" s="183" t="s">
        <v>3134</v>
      </c>
      <c r="C3140" s="79">
        <f t="shared" si="180"/>
        <v>2.9204499999999998</v>
      </c>
      <c r="D3140" s="80">
        <f t="shared" si="179"/>
        <v>0.74685000000000001</v>
      </c>
      <c r="E3140" s="76">
        <v>0.74685000000000001</v>
      </c>
      <c r="F3140" s="33">
        <v>0</v>
      </c>
      <c r="G3140" s="90">
        <v>0</v>
      </c>
      <c r="H3140" s="33">
        <v>0</v>
      </c>
      <c r="I3140" s="81"/>
      <c r="J3140" s="200">
        <v>3.6673</v>
      </c>
    </row>
    <row r="3141" spans="1:10" s="34" customFormat="1" ht="18.75" customHeight="1" x14ac:dyDescent="0.25">
      <c r="A3141" s="74" t="s">
        <v>2612</v>
      </c>
      <c r="B3141" s="183" t="s">
        <v>3141</v>
      </c>
      <c r="C3141" s="79">
        <f t="shared" si="180"/>
        <v>20.938549999999999</v>
      </c>
      <c r="D3141" s="79">
        <f t="shared" si="179"/>
        <v>0</v>
      </c>
      <c r="E3141" s="76">
        <v>0</v>
      </c>
      <c r="F3141" s="33">
        <v>0</v>
      </c>
      <c r="G3141" s="90">
        <v>0</v>
      </c>
      <c r="H3141" s="33">
        <v>0</v>
      </c>
      <c r="I3141" s="81"/>
      <c r="J3141" s="200">
        <v>20.938549999999999</v>
      </c>
    </row>
    <row r="3142" spans="1:10" s="34" customFormat="1" ht="18.75" customHeight="1" x14ac:dyDescent="0.25">
      <c r="A3142" s="74" t="s">
        <v>2725</v>
      </c>
      <c r="B3142" s="183" t="s">
        <v>3141</v>
      </c>
      <c r="C3142" s="79">
        <f t="shared" si="180"/>
        <v>210.75575000000001</v>
      </c>
      <c r="D3142" s="79">
        <f t="shared" si="179"/>
        <v>12.68145</v>
      </c>
      <c r="E3142" s="76">
        <v>12.68145</v>
      </c>
      <c r="F3142" s="33">
        <v>0</v>
      </c>
      <c r="G3142" s="90">
        <v>0</v>
      </c>
      <c r="H3142" s="33">
        <v>0</v>
      </c>
      <c r="I3142" s="81"/>
      <c r="J3142" s="200">
        <v>223.43720000000002</v>
      </c>
    </row>
    <row r="3143" spans="1:10" s="34" customFormat="1" ht="18.75" customHeight="1" x14ac:dyDescent="0.25">
      <c r="A3143" s="74" t="s">
        <v>2726</v>
      </c>
      <c r="B3143" s="183" t="s">
        <v>3141</v>
      </c>
      <c r="C3143" s="79">
        <f t="shared" si="180"/>
        <v>3.15</v>
      </c>
      <c r="D3143" s="79">
        <f t="shared" si="179"/>
        <v>0</v>
      </c>
      <c r="E3143" s="76">
        <v>0</v>
      </c>
      <c r="F3143" s="33">
        <v>0</v>
      </c>
      <c r="G3143" s="90">
        <v>0</v>
      </c>
      <c r="H3143" s="33">
        <v>0</v>
      </c>
      <c r="I3143" s="81"/>
      <c r="J3143" s="200">
        <v>3.15</v>
      </c>
    </row>
    <row r="3144" spans="1:10" s="34" customFormat="1" ht="18.75" customHeight="1" x14ac:dyDescent="0.25">
      <c r="A3144" s="74" t="s">
        <v>2727</v>
      </c>
      <c r="B3144" s="183" t="s">
        <v>3141</v>
      </c>
      <c r="C3144" s="79">
        <f t="shared" si="180"/>
        <v>165.31139999999999</v>
      </c>
      <c r="D3144" s="79">
        <f t="shared" si="179"/>
        <v>17.03096</v>
      </c>
      <c r="E3144" s="76">
        <v>17.03096</v>
      </c>
      <c r="F3144" s="33">
        <v>0</v>
      </c>
      <c r="G3144" s="90">
        <v>0</v>
      </c>
      <c r="H3144" s="33">
        <v>0</v>
      </c>
      <c r="I3144" s="81"/>
      <c r="J3144" s="200">
        <v>182.34235999999999</v>
      </c>
    </row>
    <row r="3145" spans="1:10" s="34" customFormat="1" ht="18.75" customHeight="1" x14ac:dyDescent="0.25">
      <c r="A3145" s="74" t="s">
        <v>2728</v>
      </c>
      <c r="B3145" s="183" t="s">
        <v>3141</v>
      </c>
      <c r="C3145" s="79">
        <f t="shared" si="180"/>
        <v>105.28779999999999</v>
      </c>
      <c r="D3145" s="79">
        <f t="shared" si="179"/>
        <v>75.79046000000001</v>
      </c>
      <c r="E3145" s="76">
        <v>75.79046000000001</v>
      </c>
      <c r="F3145" s="33">
        <v>0</v>
      </c>
      <c r="G3145" s="90">
        <v>0</v>
      </c>
      <c r="H3145" s="33">
        <v>0</v>
      </c>
      <c r="I3145" s="81"/>
      <c r="J3145" s="200">
        <v>181.07826</v>
      </c>
    </row>
    <row r="3146" spans="1:10" s="34" customFormat="1" ht="18.75" customHeight="1" x14ac:dyDescent="0.25">
      <c r="A3146" s="74" t="s">
        <v>2613</v>
      </c>
      <c r="B3146" s="183" t="s">
        <v>3141</v>
      </c>
      <c r="C3146" s="79">
        <f t="shared" si="180"/>
        <v>120.37626999999999</v>
      </c>
      <c r="D3146" s="80">
        <f t="shared" si="179"/>
        <v>5.1919499999999994</v>
      </c>
      <c r="E3146" s="76">
        <v>5.1919499999999994</v>
      </c>
      <c r="F3146" s="33">
        <v>0</v>
      </c>
      <c r="G3146" s="90">
        <v>0</v>
      </c>
      <c r="H3146" s="33">
        <v>0</v>
      </c>
      <c r="I3146" s="81"/>
      <c r="J3146" s="200">
        <v>125.56822</v>
      </c>
    </row>
    <row r="3147" spans="1:10" s="34" customFormat="1" ht="18.75" customHeight="1" x14ac:dyDescent="0.25">
      <c r="A3147" s="74" t="s">
        <v>2569</v>
      </c>
      <c r="B3147" s="183" t="s">
        <v>3141</v>
      </c>
      <c r="C3147" s="79">
        <f t="shared" si="180"/>
        <v>62.233100000000007</v>
      </c>
      <c r="D3147" s="79">
        <f t="shared" si="179"/>
        <v>2.2769499999999998</v>
      </c>
      <c r="E3147" s="76">
        <v>2.2769499999999998</v>
      </c>
      <c r="F3147" s="33">
        <v>0</v>
      </c>
      <c r="G3147" s="90">
        <v>0</v>
      </c>
      <c r="H3147" s="33">
        <v>0</v>
      </c>
      <c r="I3147" s="81"/>
      <c r="J3147" s="200">
        <v>64.510050000000007</v>
      </c>
    </row>
    <row r="3148" spans="1:10" s="34" customFormat="1" ht="18.75" customHeight="1" x14ac:dyDescent="0.25">
      <c r="A3148" s="74" t="s">
        <v>2729</v>
      </c>
      <c r="B3148" s="183" t="s">
        <v>3141</v>
      </c>
      <c r="C3148" s="79">
        <f t="shared" si="180"/>
        <v>43.1569</v>
      </c>
      <c r="D3148" s="79">
        <f t="shared" si="179"/>
        <v>4.6562000000000001</v>
      </c>
      <c r="E3148" s="76">
        <v>4.6562000000000001</v>
      </c>
      <c r="F3148" s="33">
        <v>0</v>
      </c>
      <c r="G3148" s="90">
        <v>0</v>
      </c>
      <c r="H3148" s="33">
        <v>0</v>
      </c>
      <c r="I3148" s="81"/>
      <c r="J3148" s="200">
        <v>47.813099999999999</v>
      </c>
    </row>
    <row r="3149" spans="1:10" s="34" customFormat="1" ht="18.75" customHeight="1" x14ac:dyDescent="0.25">
      <c r="A3149" s="74" t="s">
        <v>2669</v>
      </c>
      <c r="B3149" s="183" t="s">
        <v>3141</v>
      </c>
      <c r="C3149" s="79">
        <f t="shared" si="180"/>
        <v>45.785800000000002</v>
      </c>
      <c r="D3149" s="79">
        <f t="shared" si="179"/>
        <v>0.6322000000000001</v>
      </c>
      <c r="E3149" s="76">
        <v>0.6322000000000001</v>
      </c>
      <c r="F3149" s="33">
        <v>0</v>
      </c>
      <c r="G3149" s="90">
        <v>0</v>
      </c>
      <c r="H3149" s="33">
        <v>0</v>
      </c>
      <c r="I3149" s="81"/>
      <c r="J3149" s="200">
        <v>46.417999999999999</v>
      </c>
    </row>
    <row r="3150" spans="1:10" s="34" customFormat="1" ht="18.75" customHeight="1" x14ac:dyDescent="0.25">
      <c r="A3150" s="74" t="s">
        <v>2671</v>
      </c>
      <c r="B3150" s="183" t="s">
        <v>3141</v>
      </c>
      <c r="C3150" s="79">
        <f t="shared" si="180"/>
        <v>21.764299999999999</v>
      </c>
      <c r="D3150" s="79">
        <f t="shared" si="179"/>
        <v>2.0503</v>
      </c>
      <c r="E3150" s="76">
        <v>2.0503</v>
      </c>
      <c r="F3150" s="33">
        <v>0</v>
      </c>
      <c r="G3150" s="90">
        <v>0</v>
      </c>
      <c r="H3150" s="33">
        <v>0</v>
      </c>
      <c r="I3150" s="81"/>
      <c r="J3150" s="200">
        <v>23.814599999999999</v>
      </c>
    </row>
    <row r="3151" spans="1:10" s="34" customFormat="1" ht="18.75" customHeight="1" x14ac:dyDescent="0.25">
      <c r="A3151" s="74" t="s">
        <v>2730</v>
      </c>
      <c r="B3151" s="183" t="s">
        <v>3141</v>
      </c>
      <c r="C3151" s="79">
        <f t="shared" si="180"/>
        <v>65.838250000000002</v>
      </c>
      <c r="D3151" s="79">
        <f t="shared" si="179"/>
        <v>2.3915000000000002</v>
      </c>
      <c r="E3151" s="76">
        <v>2.3915000000000002</v>
      </c>
      <c r="F3151" s="33">
        <v>0</v>
      </c>
      <c r="G3151" s="90">
        <v>0</v>
      </c>
      <c r="H3151" s="33">
        <v>0</v>
      </c>
      <c r="I3151" s="81"/>
      <c r="J3151" s="200">
        <v>68.229749999999996</v>
      </c>
    </row>
    <row r="3152" spans="1:10" s="34" customFormat="1" ht="18.75" customHeight="1" x14ac:dyDescent="0.25">
      <c r="A3152" s="74" t="s">
        <v>2731</v>
      </c>
      <c r="B3152" s="183" t="s">
        <v>3141</v>
      </c>
      <c r="C3152" s="79">
        <f t="shared" si="180"/>
        <v>61.324700000000007</v>
      </c>
      <c r="D3152" s="79">
        <f t="shared" si="179"/>
        <v>3.6090999999999998</v>
      </c>
      <c r="E3152" s="76">
        <v>3.6090999999999998</v>
      </c>
      <c r="F3152" s="33">
        <v>0</v>
      </c>
      <c r="G3152" s="90">
        <v>0</v>
      </c>
      <c r="H3152" s="33">
        <v>0</v>
      </c>
      <c r="I3152" s="81"/>
      <c r="J3152" s="200">
        <v>64.933800000000005</v>
      </c>
    </row>
    <row r="3153" spans="1:10" s="34" customFormat="1" ht="18.75" customHeight="1" x14ac:dyDescent="0.25">
      <c r="A3153" s="74" t="s">
        <v>2732</v>
      </c>
      <c r="B3153" s="183" t="s">
        <v>3141</v>
      </c>
      <c r="C3153" s="79">
        <f t="shared" si="180"/>
        <v>57.800600000000003</v>
      </c>
      <c r="D3153" s="79">
        <f t="shared" si="179"/>
        <v>4.1128</v>
      </c>
      <c r="E3153" s="76">
        <v>4.1128</v>
      </c>
      <c r="F3153" s="33">
        <v>0</v>
      </c>
      <c r="G3153" s="90">
        <v>0</v>
      </c>
      <c r="H3153" s="33">
        <v>0</v>
      </c>
      <c r="I3153" s="81"/>
      <c r="J3153" s="200">
        <v>61.913400000000003</v>
      </c>
    </row>
    <row r="3154" spans="1:10" s="34" customFormat="1" ht="18.75" customHeight="1" x14ac:dyDescent="0.25">
      <c r="A3154" s="74" t="s">
        <v>2733</v>
      </c>
      <c r="B3154" s="183" t="s">
        <v>3141</v>
      </c>
      <c r="C3154" s="79">
        <f t="shared" si="180"/>
        <v>58.122950000000003</v>
      </c>
      <c r="D3154" s="80">
        <f t="shared" si="179"/>
        <v>2.7065999999999999</v>
      </c>
      <c r="E3154" s="76">
        <v>2.7065999999999999</v>
      </c>
      <c r="F3154" s="33">
        <v>0</v>
      </c>
      <c r="G3154" s="90">
        <v>0</v>
      </c>
      <c r="H3154" s="33">
        <v>0</v>
      </c>
      <c r="I3154" s="81"/>
      <c r="J3154" s="200">
        <v>60.829550000000005</v>
      </c>
    </row>
    <row r="3155" spans="1:10" s="34" customFormat="1" ht="18.75" customHeight="1" x14ac:dyDescent="0.25">
      <c r="A3155" s="74" t="s">
        <v>2734</v>
      </c>
      <c r="B3155" s="183" t="s">
        <v>3141</v>
      </c>
      <c r="C3155" s="79">
        <f t="shared" si="180"/>
        <v>119.73731000000001</v>
      </c>
      <c r="D3155" s="79">
        <f t="shared" si="179"/>
        <v>19.11675</v>
      </c>
      <c r="E3155" s="76">
        <v>19.11675</v>
      </c>
      <c r="F3155" s="33">
        <v>0</v>
      </c>
      <c r="G3155" s="90">
        <v>0</v>
      </c>
      <c r="H3155" s="33">
        <v>0</v>
      </c>
      <c r="I3155" s="81"/>
      <c r="J3155" s="200">
        <v>138.85406</v>
      </c>
    </row>
    <row r="3156" spans="1:10" s="34" customFormat="1" ht="18.75" customHeight="1" x14ac:dyDescent="0.25">
      <c r="A3156" s="74" t="s">
        <v>2735</v>
      </c>
      <c r="B3156" s="183" t="s">
        <v>3141</v>
      </c>
      <c r="C3156" s="79">
        <f t="shared" si="180"/>
        <v>91.144999999999996</v>
      </c>
      <c r="D3156" s="79">
        <f t="shared" si="179"/>
        <v>7.1749999999999998</v>
      </c>
      <c r="E3156" s="76">
        <v>7.1749999999999998</v>
      </c>
      <c r="F3156" s="33">
        <v>0</v>
      </c>
      <c r="G3156" s="90">
        <v>0</v>
      </c>
      <c r="H3156" s="33">
        <v>0</v>
      </c>
      <c r="I3156" s="81"/>
      <c r="J3156" s="200">
        <v>98.32</v>
      </c>
    </row>
    <row r="3157" spans="1:10" s="34" customFormat="1" ht="18.75" customHeight="1" x14ac:dyDescent="0.25">
      <c r="A3157" s="74" t="s">
        <v>2736</v>
      </c>
      <c r="B3157" s="183" t="s">
        <v>3141</v>
      </c>
      <c r="C3157" s="79">
        <f t="shared" si="180"/>
        <v>309.18</v>
      </c>
      <c r="D3157" s="79">
        <f t="shared" si="179"/>
        <v>17.543299999999999</v>
      </c>
      <c r="E3157" s="76">
        <v>17.543299999999999</v>
      </c>
      <c r="F3157" s="33">
        <v>0</v>
      </c>
      <c r="G3157" s="90">
        <v>0</v>
      </c>
      <c r="H3157" s="33">
        <v>0</v>
      </c>
      <c r="I3157" s="81"/>
      <c r="J3157" s="200">
        <v>326.72329999999999</v>
      </c>
    </row>
    <row r="3158" spans="1:10" s="34" customFormat="1" ht="18.75" customHeight="1" x14ac:dyDescent="0.25">
      <c r="A3158" s="74" t="s">
        <v>2737</v>
      </c>
      <c r="B3158" s="183" t="s">
        <v>3141</v>
      </c>
      <c r="C3158" s="79">
        <f t="shared" si="180"/>
        <v>16.3978</v>
      </c>
      <c r="D3158" s="79">
        <f t="shared" si="179"/>
        <v>0</v>
      </c>
      <c r="E3158" s="76">
        <v>0</v>
      </c>
      <c r="F3158" s="33">
        <v>0</v>
      </c>
      <c r="G3158" s="90">
        <v>0</v>
      </c>
      <c r="H3158" s="33">
        <v>0</v>
      </c>
      <c r="I3158" s="81"/>
      <c r="J3158" s="200">
        <v>16.3978</v>
      </c>
    </row>
    <row r="3159" spans="1:10" s="34" customFormat="1" ht="18.75" customHeight="1" x14ac:dyDescent="0.25">
      <c r="A3159" s="74" t="s">
        <v>2738</v>
      </c>
      <c r="B3159" s="183" t="s">
        <v>3141</v>
      </c>
      <c r="C3159" s="79">
        <f t="shared" si="180"/>
        <v>137.89227</v>
      </c>
      <c r="D3159" s="79">
        <f t="shared" si="179"/>
        <v>6.6216999999999997</v>
      </c>
      <c r="E3159" s="76">
        <v>6.6216999999999997</v>
      </c>
      <c r="F3159" s="33">
        <v>0</v>
      </c>
      <c r="G3159" s="90">
        <v>0</v>
      </c>
      <c r="H3159" s="33">
        <v>0</v>
      </c>
      <c r="I3159" s="81"/>
      <c r="J3159" s="200">
        <v>144.51397</v>
      </c>
    </row>
    <row r="3160" spans="1:10" s="34" customFormat="1" ht="18.75" customHeight="1" x14ac:dyDescent="0.25">
      <c r="A3160" s="74" t="s">
        <v>2739</v>
      </c>
      <c r="B3160" s="183" t="s">
        <v>3141</v>
      </c>
      <c r="C3160" s="79">
        <f t="shared" si="180"/>
        <v>145.86130000000003</v>
      </c>
      <c r="D3160" s="80">
        <f t="shared" si="179"/>
        <v>18.823930000000001</v>
      </c>
      <c r="E3160" s="76">
        <v>18.823930000000001</v>
      </c>
      <c r="F3160" s="33">
        <v>0</v>
      </c>
      <c r="G3160" s="90">
        <v>0</v>
      </c>
      <c r="H3160" s="33">
        <v>0</v>
      </c>
      <c r="I3160" s="81"/>
      <c r="J3160" s="200">
        <v>164.68523000000002</v>
      </c>
    </row>
    <row r="3161" spans="1:10" s="34" customFormat="1" ht="18.75" customHeight="1" x14ac:dyDescent="0.25">
      <c r="A3161" s="74" t="s">
        <v>2740</v>
      </c>
      <c r="B3161" s="183" t="s">
        <v>3141</v>
      </c>
      <c r="C3161" s="79">
        <f t="shared" si="180"/>
        <v>278.81690000000003</v>
      </c>
      <c r="D3161" s="79">
        <f t="shared" ref="D3161:D3220" si="181">E3161</f>
        <v>13.144500000000001</v>
      </c>
      <c r="E3161" s="76">
        <v>13.144500000000001</v>
      </c>
      <c r="F3161" s="33">
        <v>0</v>
      </c>
      <c r="G3161" s="90">
        <v>0</v>
      </c>
      <c r="H3161" s="33">
        <v>0</v>
      </c>
      <c r="I3161" s="81"/>
      <c r="J3161" s="200">
        <v>291.96140000000003</v>
      </c>
    </row>
    <row r="3162" spans="1:10" s="34" customFormat="1" ht="18.75" customHeight="1" x14ac:dyDescent="0.25">
      <c r="A3162" s="74" t="s">
        <v>2346</v>
      </c>
      <c r="B3162" s="183" t="s">
        <v>3141</v>
      </c>
      <c r="C3162" s="79">
        <f t="shared" si="180"/>
        <v>214.38050000000001</v>
      </c>
      <c r="D3162" s="80">
        <f t="shared" si="181"/>
        <v>28.74755</v>
      </c>
      <c r="E3162" s="76">
        <v>28.74755</v>
      </c>
      <c r="F3162" s="33">
        <v>0</v>
      </c>
      <c r="G3162" s="90">
        <v>0</v>
      </c>
      <c r="H3162" s="33">
        <v>0</v>
      </c>
      <c r="I3162" s="81"/>
      <c r="J3162" s="200">
        <v>243.12805</v>
      </c>
    </row>
    <row r="3163" spans="1:10" s="34" customFormat="1" ht="18.75" customHeight="1" x14ac:dyDescent="0.25">
      <c r="A3163" s="74" t="s">
        <v>2348</v>
      </c>
      <c r="B3163" s="183" t="s">
        <v>3141</v>
      </c>
      <c r="C3163" s="79">
        <f t="shared" si="180"/>
        <v>265.78941999999995</v>
      </c>
      <c r="D3163" s="79">
        <f t="shared" si="181"/>
        <v>14.150499999999999</v>
      </c>
      <c r="E3163" s="76">
        <v>14.150499999999999</v>
      </c>
      <c r="F3163" s="33">
        <v>0</v>
      </c>
      <c r="G3163" s="90">
        <v>0</v>
      </c>
      <c r="H3163" s="33">
        <v>0</v>
      </c>
      <c r="I3163" s="81"/>
      <c r="J3163" s="200">
        <v>279.93991999999997</v>
      </c>
    </row>
    <row r="3164" spans="1:10" s="34" customFormat="1" ht="18.75" customHeight="1" x14ac:dyDescent="0.25">
      <c r="A3164" s="74" t="s">
        <v>2741</v>
      </c>
      <c r="B3164" s="183" t="s">
        <v>3141</v>
      </c>
      <c r="C3164" s="79">
        <f t="shared" si="180"/>
        <v>104.17335</v>
      </c>
      <c r="D3164" s="79">
        <f t="shared" si="181"/>
        <v>2.56785</v>
      </c>
      <c r="E3164" s="76">
        <v>2.56785</v>
      </c>
      <c r="F3164" s="33">
        <v>0</v>
      </c>
      <c r="G3164" s="90">
        <v>0</v>
      </c>
      <c r="H3164" s="33">
        <v>0</v>
      </c>
      <c r="I3164" s="81"/>
      <c r="J3164" s="200">
        <v>106.74119999999999</v>
      </c>
    </row>
    <row r="3165" spans="1:10" s="34" customFormat="1" ht="18.75" customHeight="1" x14ac:dyDescent="0.25">
      <c r="A3165" s="74" t="s">
        <v>2742</v>
      </c>
      <c r="B3165" s="183" t="s">
        <v>3141</v>
      </c>
      <c r="C3165" s="79">
        <f t="shared" si="180"/>
        <v>91.084100000000007</v>
      </c>
      <c r="D3165" s="79">
        <f t="shared" si="181"/>
        <v>1.7083499999999998</v>
      </c>
      <c r="E3165" s="76">
        <v>1.7083499999999998</v>
      </c>
      <c r="F3165" s="33">
        <v>0</v>
      </c>
      <c r="G3165" s="90">
        <v>0</v>
      </c>
      <c r="H3165" s="33">
        <v>0</v>
      </c>
      <c r="I3165" s="81"/>
      <c r="J3165" s="200">
        <v>92.792450000000002</v>
      </c>
    </row>
    <row r="3166" spans="1:10" s="34" customFormat="1" ht="18.75" customHeight="1" x14ac:dyDescent="0.25">
      <c r="A3166" s="74" t="s">
        <v>2743</v>
      </c>
      <c r="B3166" s="183" t="s">
        <v>3141</v>
      </c>
      <c r="C3166" s="79">
        <f t="shared" si="180"/>
        <v>95.787999999999997</v>
      </c>
      <c r="D3166" s="79">
        <f t="shared" si="181"/>
        <v>6.7976999999999999</v>
      </c>
      <c r="E3166" s="76">
        <v>6.7976999999999999</v>
      </c>
      <c r="F3166" s="33">
        <v>0</v>
      </c>
      <c r="G3166" s="90">
        <v>0</v>
      </c>
      <c r="H3166" s="33">
        <v>0</v>
      </c>
      <c r="I3166" s="81"/>
      <c r="J3166" s="200">
        <v>102.5857</v>
      </c>
    </row>
    <row r="3167" spans="1:10" s="34" customFormat="1" ht="18.75" customHeight="1" x14ac:dyDescent="0.25">
      <c r="A3167" s="74" t="s">
        <v>2744</v>
      </c>
      <c r="B3167" s="183" t="s">
        <v>3141</v>
      </c>
      <c r="C3167" s="79">
        <f t="shared" si="180"/>
        <v>84.4011</v>
      </c>
      <c r="D3167" s="79">
        <f t="shared" si="181"/>
        <v>2.0124</v>
      </c>
      <c r="E3167" s="76">
        <v>2.0124</v>
      </c>
      <c r="F3167" s="33">
        <v>0</v>
      </c>
      <c r="G3167" s="90">
        <v>0</v>
      </c>
      <c r="H3167" s="33">
        <v>0</v>
      </c>
      <c r="I3167" s="81"/>
      <c r="J3167" s="200">
        <v>86.413499999999999</v>
      </c>
    </row>
    <row r="3168" spans="1:10" s="34" customFormat="1" ht="18.75" customHeight="1" x14ac:dyDescent="0.25">
      <c r="A3168" s="74" t="s">
        <v>2745</v>
      </c>
      <c r="B3168" s="183" t="s">
        <v>3141</v>
      </c>
      <c r="C3168" s="79">
        <f t="shared" si="180"/>
        <v>201.74252999999999</v>
      </c>
      <c r="D3168" s="79">
        <f t="shared" si="181"/>
        <v>9.3783500000000011</v>
      </c>
      <c r="E3168" s="76">
        <v>9.3783500000000011</v>
      </c>
      <c r="F3168" s="33">
        <v>0</v>
      </c>
      <c r="G3168" s="90">
        <v>0</v>
      </c>
      <c r="H3168" s="33">
        <v>0</v>
      </c>
      <c r="I3168" s="81"/>
      <c r="J3168" s="200">
        <v>211.12088</v>
      </c>
    </row>
    <row r="3169" spans="1:10" s="34" customFormat="1" ht="18.75" customHeight="1" x14ac:dyDescent="0.25">
      <c r="A3169" s="74" t="s">
        <v>4012</v>
      </c>
      <c r="B3169" s="183" t="s">
        <v>3141</v>
      </c>
      <c r="C3169" s="79">
        <f t="shared" si="180"/>
        <v>173.54792</v>
      </c>
      <c r="D3169" s="79">
        <f t="shared" si="181"/>
        <v>13.159750000000001</v>
      </c>
      <c r="E3169" s="76">
        <v>13.159750000000001</v>
      </c>
      <c r="F3169" s="33">
        <v>0</v>
      </c>
      <c r="G3169" s="90">
        <v>0</v>
      </c>
      <c r="H3169" s="33">
        <v>0</v>
      </c>
      <c r="I3169" s="81"/>
      <c r="J3169" s="200">
        <v>186.70767000000001</v>
      </c>
    </row>
    <row r="3170" spans="1:10" s="34" customFormat="1" ht="18.75" customHeight="1" x14ac:dyDescent="0.25">
      <c r="A3170" s="74" t="s">
        <v>2746</v>
      </c>
      <c r="B3170" s="183" t="s">
        <v>3141</v>
      </c>
      <c r="C3170" s="79">
        <f t="shared" si="180"/>
        <v>167.93019999999999</v>
      </c>
      <c r="D3170" s="79">
        <f t="shared" si="181"/>
        <v>6.4754499999999995</v>
      </c>
      <c r="E3170" s="76">
        <v>6.4754499999999995</v>
      </c>
      <c r="F3170" s="33">
        <v>0</v>
      </c>
      <c r="G3170" s="90">
        <v>0</v>
      </c>
      <c r="H3170" s="33">
        <v>0</v>
      </c>
      <c r="I3170" s="81"/>
      <c r="J3170" s="200">
        <v>174.40564999999998</v>
      </c>
    </row>
    <row r="3171" spans="1:10" s="34" customFormat="1" ht="18.75" customHeight="1" x14ac:dyDescent="0.25">
      <c r="A3171" s="74" t="s">
        <v>2747</v>
      </c>
      <c r="B3171" s="183" t="s">
        <v>3141</v>
      </c>
      <c r="C3171" s="79">
        <f t="shared" si="180"/>
        <v>420.75630999999998</v>
      </c>
      <c r="D3171" s="79">
        <f t="shared" si="181"/>
        <v>19.418130000000001</v>
      </c>
      <c r="E3171" s="76">
        <v>19.418130000000001</v>
      </c>
      <c r="F3171" s="33">
        <v>0</v>
      </c>
      <c r="G3171" s="90">
        <v>0</v>
      </c>
      <c r="H3171" s="33">
        <v>0</v>
      </c>
      <c r="I3171" s="81"/>
      <c r="J3171" s="200">
        <v>440.17444</v>
      </c>
    </row>
    <row r="3172" spans="1:10" s="34" customFormat="1" ht="18.75" customHeight="1" x14ac:dyDescent="0.25">
      <c r="A3172" s="74" t="s">
        <v>2748</v>
      </c>
      <c r="B3172" s="183" t="s">
        <v>3141</v>
      </c>
      <c r="C3172" s="79">
        <f t="shared" si="180"/>
        <v>148.72944999999999</v>
      </c>
      <c r="D3172" s="79">
        <f t="shared" si="181"/>
        <v>6.4128999999999996</v>
      </c>
      <c r="E3172" s="76">
        <v>6.4128999999999996</v>
      </c>
      <c r="F3172" s="33">
        <v>0</v>
      </c>
      <c r="G3172" s="90">
        <v>0</v>
      </c>
      <c r="H3172" s="33">
        <v>0</v>
      </c>
      <c r="I3172" s="81"/>
      <c r="J3172" s="200">
        <v>155.14234999999999</v>
      </c>
    </row>
    <row r="3173" spans="1:10" s="34" customFormat="1" ht="18.75" customHeight="1" x14ac:dyDescent="0.25">
      <c r="A3173" s="74" t="s">
        <v>4013</v>
      </c>
      <c r="B3173" s="183" t="s">
        <v>3141</v>
      </c>
      <c r="C3173" s="79">
        <f t="shared" si="180"/>
        <v>383.71118999999999</v>
      </c>
      <c r="D3173" s="79">
        <f t="shared" si="181"/>
        <v>15.044229999999999</v>
      </c>
      <c r="E3173" s="76">
        <v>15.044229999999999</v>
      </c>
      <c r="F3173" s="33">
        <v>0</v>
      </c>
      <c r="G3173" s="90">
        <v>0</v>
      </c>
      <c r="H3173" s="33">
        <v>0</v>
      </c>
      <c r="I3173" s="81"/>
      <c r="J3173" s="200">
        <v>398.75542000000002</v>
      </c>
    </row>
    <row r="3174" spans="1:10" s="34" customFormat="1" ht="18.75" customHeight="1" x14ac:dyDescent="0.25">
      <c r="A3174" s="74" t="s">
        <v>1620</v>
      </c>
      <c r="B3174" s="183" t="s">
        <v>3141</v>
      </c>
      <c r="C3174" s="79">
        <f t="shared" si="180"/>
        <v>73.976199999999992</v>
      </c>
      <c r="D3174" s="79">
        <f t="shared" si="181"/>
        <v>3.8635999999999999</v>
      </c>
      <c r="E3174" s="76">
        <v>3.8635999999999999</v>
      </c>
      <c r="F3174" s="33">
        <v>0</v>
      </c>
      <c r="G3174" s="90">
        <v>0</v>
      </c>
      <c r="H3174" s="33">
        <v>0</v>
      </c>
      <c r="I3174" s="81"/>
      <c r="J3174" s="200">
        <v>77.839799999999997</v>
      </c>
    </row>
    <row r="3175" spans="1:10" s="34" customFormat="1" ht="18.75" customHeight="1" x14ac:dyDescent="0.25">
      <c r="A3175" s="74" t="s">
        <v>2749</v>
      </c>
      <c r="B3175" s="183" t="s">
        <v>3141</v>
      </c>
      <c r="C3175" s="79">
        <f t="shared" si="180"/>
        <v>29.51135</v>
      </c>
      <c r="D3175" s="79">
        <f t="shared" si="181"/>
        <v>2.3650000000000002</v>
      </c>
      <c r="E3175" s="76">
        <v>2.3650000000000002</v>
      </c>
      <c r="F3175" s="33">
        <v>0</v>
      </c>
      <c r="G3175" s="90">
        <v>0</v>
      </c>
      <c r="H3175" s="33">
        <v>0</v>
      </c>
      <c r="I3175" s="81"/>
      <c r="J3175" s="200">
        <v>31.876349999999999</v>
      </c>
    </row>
    <row r="3176" spans="1:10" s="34" customFormat="1" ht="18.75" customHeight="1" x14ac:dyDescent="0.25">
      <c r="A3176" s="74" t="s">
        <v>2750</v>
      </c>
      <c r="B3176" s="183" t="s">
        <v>3141</v>
      </c>
      <c r="C3176" s="79">
        <f t="shared" si="180"/>
        <v>45.352499999999999</v>
      </c>
      <c r="D3176" s="79">
        <f t="shared" si="181"/>
        <v>2.0689499999999996</v>
      </c>
      <c r="E3176" s="76">
        <v>2.0689499999999996</v>
      </c>
      <c r="F3176" s="33">
        <v>0</v>
      </c>
      <c r="G3176" s="90">
        <v>0</v>
      </c>
      <c r="H3176" s="33">
        <v>0</v>
      </c>
      <c r="I3176" s="81"/>
      <c r="J3176" s="200">
        <v>47.42145</v>
      </c>
    </row>
    <row r="3177" spans="1:10" s="34" customFormat="1" ht="18.75" customHeight="1" x14ac:dyDescent="0.25">
      <c r="A3177" s="74" t="s">
        <v>2751</v>
      </c>
      <c r="B3177" s="183" t="s">
        <v>3141</v>
      </c>
      <c r="C3177" s="79">
        <f t="shared" si="180"/>
        <v>48.760950000000001</v>
      </c>
      <c r="D3177" s="79">
        <f t="shared" si="181"/>
        <v>1.6068</v>
      </c>
      <c r="E3177" s="76">
        <v>1.6068</v>
      </c>
      <c r="F3177" s="33">
        <v>0</v>
      </c>
      <c r="G3177" s="90">
        <v>0</v>
      </c>
      <c r="H3177" s="33">
        <v>0</v>
      </c>
      <c r="I3177" s="81"/>
      <c r="J3177" s="200">
        <v>50.367750000000001</v>
      </c>
    </row>
    <row r="3178" spans="1:10" s="34" customFormat="1" ht="18.75" customHeight="1" x14ac:dyDescent="0.25">
      <c r="A3178" s="74" t="s">
        <v>2752</v>
      </c>
      <c r="B3178" s="183" t="s">
        <v>3141</v>
      </c>
      <c r="C3178" s="79">
        <f t="shared" si="180"/>
        <v>79.933130000000006</v>
      </c>
      <c r="D3178" s="79">
        <f t="shared" si="181"/>
        <v>4.2639899999999997</v>
      </c>
      <c r="E3178" s="76">
        <v>4.2639899999999997</v>
      </c>
      <c r="F3178" s="33">
        <v>0</v>
      </c>
      <c r="G3178" s="90">
        <v>0</v>
      </c>
      <c r="H3178" s="33">
        <v>0</v>
      </c>
      <c r="I3178" s="81"/>
      <c r="J3178" s="200">
        <v>84.197119999999998</v>
      </c>
    </row>
    <row r="3179" spans="1:10" s="34" customFormat="1" ht="18.75" customHeight="1" x14ac:dyDescent="0.25">
      <c r="A3179" s="74" t="s">
        <v>684</v>
      </c>
      <c r="B3179" s="183" t="s">
        <v>3141</v>
      </c>
      <c r="C3179" s="79">
        <f t="shared" si="180"/>
        <v>1.675</v>
      </c>
      <c r="D3179" s="79">
        <f t="shared" si="181"/>
        <v>0</v>
      </c>
      <c r="E3179" s="76">
        <v>0</v>
      </c>
      <c r="F3179" s="33">
        <v>0</v>
      </c>
      <c r="G3179" s="90">
        <v>0</v>
      </c>
      <c r="H3179" s="33">
        <v>0</v>
      </c>
      <c r="I3179" s="81"/>
      <c r="J3179" s="200">
        <v>1.675</v>
      </c>
    </row>
    <row r="3180" spans="1:10" s="34" customFormat="1" ht="18.75" customHeight="1" x14ac:dyDescent="0.25">
      <c r="A3180" s="74" t="s">
        <v>2753</v>
      </c>
      <c r="B3180" s="183" t="s">
        <v>3141</v>
      </c>
      <c r="C3180" s="79">
        <f t="shared" si="180"/>
        <v>0.85259999999999991</v>
      </c>
      <c r="D3180" s="80">
        <f t="shared" si="181"/>
        <v>0.38219999999999998</v>
      </c>
      <c r="E3180" s="76">
        <v>0.38219999999999998</v>
      </c>
      <c r="F3180" s="33">
        <v>0</v>
      </c>
      <c r="G3180" s="90">
        <v>0</v>
      </c>
      <c r="H3180" s="33">
        <v>0</v>
      </c>
      <c r="I3180" s="81"/>
      <c r="J3180" s="200">
        <v>1.2347999999999999</v>
      </c>
    </row>
    <row r="3181" spans="1:10" s="34" customFormat="1" ht="18.75" customHeight="1" x14ac:dyDescent="0.25">
      <c r="A3181" s="74" t="s">
        <v>2754</v>
      </c>
      <c r="B3181" s="183" t="s">
        <v>3141</v>
      </c>
      <c r="C3181" s="79">
        <f t="shared" si="180"/>
        <v>14.783899999999997</v>
      </c>
      <c r="D3181" s="79">
        <f t="shared" si="181"/>
        <v>4.08995</v>
      </c>
      <c r="E3181" s="76">
        <v>4.08995</v>
      </c>
      <c r="F3181" s="33">
        <v>0</v>
      </c>
      <c r="G3181" s="90">
        <v>0</v>
      </c>
      <c r="H3181" s="33">
        <v>0</v>
      </c>
      <c r="I3181" s="81"/>
      <c r="J3181" s="200">
        <v>18.873849999999997</v>
      </c>
    </row>
    <row r="3182" spans="1:10" s="34" customFormat="1" ht="18.75" customHeight="1" x14ac:dyDescent="0.25">
      <c r="A3182" s="74" t="s">
        <v>2755</v>
      </c>
      <c r="B3182" s="183" t="s">
        <v>3141</v>
      </c>
      <c r="C3182" s="79">
        <f t="shared" si="180"/>
        <v>43.831349999999993</v>
      </c>
      <c r="D3182" s="79">
        <f t="shared" si="181"/>
        <v>0.74685000000000001</v>
      </c>
      <c r="E3182" s="76">
        <v>0.74685000000000001</v>
      </c>
      <c r="F3182" s="33">
        <v>0</v>
      </c>
      <c r="G3182" s="90">
        <v>0</v>
      </c>
      <c r="H3182" s="33">
        <v>0</v>
      </c>
      <c r="I3182" s="81"/>
      <c r="J3182" s="200">
        <v>44.578199999999995</v>
      </c>
    </row>
    <row r="3183" spans="1:10" s="34" customFormat="1" ht="18.75" customHeight="1" x14ac:dyDescent="0.25">
      <c r="A3183" s="74" t="s">
        <v>2756</v>
      </c>
      <c r="B3183" s="183" t="s">
        <v>3141</v>
      </c>
      <c r="C3183" s="79">
        <f t="shared" si="180"/>
        <v>39.804099999999998</v>
      </c>
      <c r="D3183" s="79">
        <f t="shared" si="181"/>
        <v>1.0803</v>
      </c>
      <c r="E3183" s="76">
        <v>1.0803</v>
      </c>
      <c r="F3183" s="33">
        <v>0</v>
      </c>
      <c r="G3183" s="90">
        <v>0</v>
      </c>
      <c r="H3183" s="33">
        <v>0</v>
      </c>
      <c r="I3183" s="81"/>
      <c r="J3183" s="200">
        <v>40.884399999999999</v>
      </c>
    </row>
    <row r="3184" spans="1:10" s="34" customFormat="1" ht="18.75" customHeight="1" x14ac:dyDescent="0.25">
      <c r="A3184" s="74" t="s">
        <v>2757</v>
      </c>
      <c r="B3184" s="183" t="s">
        <v>3141</v>
      </c>
      <c r="C3184" s="79">
        <f t="shared" si="180"/>
        <v>43.865700000000004</v>
      </c>
      <c r="D3184" s="79">
        <f t="shared" si="181"/>
        <v>19.50995</v>
      </c>
      <c r="E3184" s="76">
        <v>19.50995</v>
      </c>
      <c r="F3184" s="33">
        <v>0</v>
      </c>
      <c r="G3184" s="90">
        <v>0</v>
      </c>
      <c r="H3184" s="33">
        <v>0</v>
      </c>
      <c r="I3184" s="81"/>
      <c r="J3184" s="200">
        <v>63.37565</v>
      </c>
    </row>
    <row r="3185" spans="1:10" s="34" customFormat="1" ht="18.75" customHeight="1" x14ac:dyDescent="0.25">
      <c r="A3185" s="74" t="s">
        <v>2758</v>
      </c>
      <c r="B3185" s="183" t="s">
        <v>3142</v>
      </c>
      <c r="C3185" s="79">
        <f t="shared" si="180"/>
        <v>641.81578000000002</v>
      </c>
      <c r="D3185" s="79">
        <f t="shared" si="181"/>
        <v>46.533290000000001</v>
      </c>
      <c r="E3185" s="76">
        <v>46.533290000000001</v>
      </c>
      <c r="F3185" s="33">
        <v>0</v>
      </c>
      <c r="G3185" s="90">
        <v>0</v>
      </c>
      <c r="H3185" s="33">
        <v>0</v>
      </c>
      <c r="I3185" s="81"/>
      <c r="J3185" s="200">
        <v>688.34906999999998</v>
      </c>
    </row>
    <row r="3186" spans="1:10" s="34" customFormat="1" ht="18.75" customHeight="1" x14ac:dyDescent="0.25">
      <c r="A3186" s="74" t="s">
        <v>2759</v>
      </c>
      <c r="B3186" s="183" t="s">
        <v>3142</v>
      </c>
      <c r="C3186" s="79">
        <f t="shared" si="180"/>
        <v>613.97080999999991</v>
      </c>
      <c r="D3186" s="79">
        <f t="shared" si="181"/>
        <v>27.061900000000001</v>
      </c>
      <c r="E3186" s="76">
        <v>27.061900000000001</v>
      </c>
      <c r="F3186" s="33">
        <v>0</v>
      </c>
      <c r="G3186" s="90">
        <v>0</v>
      </c>
      <c r="H3186" s="33">
        <v>0</v>
      </c>
      <c r="I3186" s="81"/>
      <c r="J3186" s="200">
        <v>641.03270999999995</v>
      </c>
    </row>
    <row r="3187" spans="1:10" s="34" customFormat="1" ht="18.75" customHeight="1" x14ac:dyDescent="0.25">
      <c r="A3187" s="74" t="s">
        <v>2760</v>
      </c>
      <c r="B3187" s="183" t="s">
        <v>3142</v>
      </c>
      <c r="C3187" s="79">
        <f t="shared" si="180"/>
        <v>246.62375</v>
      </c>
      <c r="D3187" s="79">
        <f t="shared" si="181"/>
        <v>44.842500000000001</v>
      </c>
      <c r="E3187" s="76">
        <v>44.842500000000001</v>
      </c>
      <c r="F3187" s="33">
        <v>0</v>
      </c>
      <c r="G3187" s="90">
        <v>0</v>
      </c>
      <c r="H3187" s="33">
        <v>0</v>
      </c>
      <c r="I3187" s="81"/>
      <c r="J3187" s="200">
        <v>291.46625</v>
      </c>
    </row>
    <row r="3188" spans="1:10" s="34" customFormat="1" ht="18.75" customHeight="1" x14ac:dyDescent="0.25">
      <c r="A3188" s="74" t="s">
        <v>2761</v>
      </c>
      <c r="B3188" s="183" t="s">
        <v>3142</v>
      </c>
      <c r="C3188" s="79">
        <f t="shared" si="180"/>
        <v>1177.4040600000001</v>
      </c>
      <c r="D3188" s="79">
        <f t="shared" si="181"/>
        <v>87.141750000000002</v>
      </c>
      <c r="E3188" s="76">
        <v>87.141750000000002</v>
      </c>
      <c r="F3188" s="33">
        <v>0</v>
      </c>
      <c r="G3188" s="90">
        <v>0</v>
      </c>
      <c r="H3188" s="33">
        <v>0</v>
      </c>
      <c r="I3188" s="81"/>
      <c r="J3188" s="200">
        <v>1264.5458100000001</v>
      </c>
    </row>
    <row r="3189" spans="1:10" s="34" customFormat="1" ht="18.75" customHeight="1" x14ac:dyDescent="0.25">
      <c r="A3189" s="74" t="s">
        <v>2762</v>
      </c>
      <c r="B3189" s="183" t="s">
        <v>3142</v>
      </c>
      <c r="C3189" s="79">
        <f t="shared" si="180"/>
        <v>1891.93021</v>
      </c>
      <c r="D3189" s="80">
        <f t="shared" si="181"/>
        <v>96.529350000000008</v>
      </c>
      <c r="E3189" s="76">
        <v>96.529350000000008</v>
      </c>
      <c r="F3189" s="33">
        <v>0</v>
      </c>
      <c r="G3189" s="90">
        <v>0</v>
      </c>
      <c r="H3189" s="33">
        <v>0</v>
      </c>
      <c r="I3189" s="81"/>
      <c r="J3189" s="200">
        <v>1988.45956</v>
      </c>
    </row>
    <row r="3190" spans="1:10" s="34" customFormat="1" ht="18.75" customHeight="1" x14ac:dyDescent="0.25">
      <c r="A3190" s="74" t="s">
        <v>2698</v>
      </c>
      <c r="B3190" s="183" t="s">
        <v>3142</v>
      </c>
      <c r="C3190" s="79">
        <f t="shared" si="180"/>
        <v>1307.9264499999999</v>
      </c>
      <c r="D3190" s="79">
        <f t="shared" si="181"/>
        <v>69.723460000000003</v>
      </c>
      <c r="E3190" s="76">
        <v>69.723460000000003</v>
      </c>
      <c r="F3190" s="33">
        <v>0</v>
      </c>
      <c r="G3190" s="90">
        <v>0</v>
      </c>
      <c r="H3190" s="33">
        <v>0</v>
      </c>
      <c r="I3190" s="81"/>
      <c r="J3190" s="200">
        <v>1377.6499099999999</v>
      </c>
    </row>
    <row r="3191" spans="1:10" s="34" customFormat="1" ht="18.75" customHeight="1" x14ac:dyDescent="0.25">
      <c r="A3191" s="74" t="s">
        <v>2763</v>
      </c>
      <c r="B3191" s="183" t="s">
        <v>3142</v>
      </c>
      <c r="C3191" s="79">
        <f t="shared" si="180"/>
        <v>1096.2627</v>
      </c>
      <c r="D3191" s="79">
        <f t="shared" si="181"/>
        <v>63.381949999999996</v>
      </c>
      <c r="E3191" s="76">
        <v>63.381949999999996</v>
      </c>
      <c r="F3191" s="33">
        <v>0</v>
      </c>
      <c r="G3191" s="90">
        <v>0</v>
      </c>
      <c r="H3191" s="33">
        <v>0</v>
      </c>
      <c r="I3191" s="81"/>
      <c r="J3191" s="200">
        <v>1159.64465</v>
      </c>
    </row>
    <row r="3192" spans="1:10" s="34" customFormat="1" ht="18.75" customHeight="1" x14ac:dyDescent="0.25">
      <c r="A3192" s="74" t="s">
        <v>2349</v>
      </c>
      <c r="B3192" s="183" t="s">
        <v>3142</v>
      </c>
      <c r="C3192" s="79">
        <f t="shared" si="180"/>
        <v>1715.9937</v>
      </c>
      <c r="D3192" s="79">
        <f t="shared" si="181"/>
        <v>92.930850000000007</v>
      </c>
      <c r="E3192" s="76">
        <v>92.930850000000007</v>
      </c>
      <c r="F3192" s="33">
        <v>0</v>
      </c>
      <c r="G3192" s="90">
        <v>0</v>
      </c>
      <c r="H3192" s="33">
        <v>0</v>
      </c>
      <c r="I3192" s="81"/>
      <c r="J3192" s="200">
        <v>1808.92455</v>
      </c>
    </row>
    <row r="3193" spans="1:10" s="34" customFormat="1" ht="18.75" customHeight="1" x14ac:dyDescent="0.25">
      <c r="A3193" s="74" t="s">
        <v>2764</v>
      </c>
      <c r="B3193" s="183" t="s">
        <v>3142</v>
      </c>
      <c r="C3193" s="79">
        <f t="shared" si="180"/>
        <v>39.367400000000004</v>
      </c>
      <c r="D3193" s="79">
        <f t="shared" si="181"/>
        <v>11.259049999999998</v>
      </c>
      <c r="E3193" s="76">
        <v>11.259049999999998</v>
      </c>
      <c r="F3193" s="33">
        <v>0</v>
      </c>
      <c r="G3193" s="90">
        <v>0</v>
      </c>
      <c r="H3193" s="33">
        <v>0</v>
      </c>
      <c r="I3193" s="81"/>
      <c r="J3193" s="200">
        <v>50.626449999999998</v>
      </c>
    </row>
    <row r="3194" spans="1:10" s="34" customFormat="1" ht="18.75" customHeight="1" x14ac:dyDescent="0.25">
      <c r="A3194" s="74" t="s">
        <v>2765</v>
      </c>
      <c r="B3194" s="183" t="s">
        <v>3142</v>
      </c>
      <c r="C3194" s="79">
        <f t="shared" si="180"/>
        <v>106.93005000000001</v>
      </c>
      <c r="D3194" s="79">
        <f t="shared" si="181"/>
        <v>7.6598999999999995</v>
      </c>
      <c r="E3194" s="76">
        <v>7.6598999999999995</v>
      </c>
      <c r="F3194" s="33">
        <v>0</v>
      </c>
      <c r="G3194" s="90">
        <v>0</v>
      </c>
      <c r="H3194" s="33">
        <v>0</v>
      </c>
      <c r="I3194" s="81">
        <v>25.01</v>
      </c>
      <c r="J3194" s="200">
        <f>114.58995-I3194</f>
        <v>89.579949999999997</v>
      </c>
    </row>
    <row r="3195" spans="1:10" s="34" customFormat="1" ht="18.75" customHeight="1" x14ac:dyDescent="0.25">
      <c r="A3195" s="74" t="s">
        <v>2766</v>
      </c>
      <c r="B3195" s="183" t="s">
        <v>3142</v>
      </c>
      <c r="C3195" s="79">
        <f t="shared" si="180"/>
        <v>435.92075999999997</v>
      </c>
      <c r="D3195" s="79">
        <f t="shared" si="181"/>
        <v>33.425230000000006</v>
      </c>
      <c r="E3195" s="76">
        <v>33.425230000000006</v>
      </c>
      <c r="F3195" s="33">
        <v>0</v>
      </c>
      <c r="G3195" s="90">
        <v>0</v>
      </c>
      <c r="H3195" s="33">
        <v>0</v>
      </c>
      <c r="I3195" s="81"/>
      <c r="J3195" s="200">
        <v>469.34598999999997</v>
      </c>
    </row>
    <row r="3196" spans="1:10" s="34" customFormat="1" ht="18.75" customHeight="1" x14ac:dyDescent="0.25">
      <c r="A3196" s="74" t="s">
        <v>2767</v>
      </c>
      <c r="B3196" s="183" t="s">
        <v>3142</v>
      </c>
      <c r="C3196" s="79">
        <f t="shared" si="180"/>
        <v>591.08024999999998</v>
      </c>
      <c r="D3196" s="79">
        <f t="shared" si="181"/>
        <v>32.040750000000003</v>
      </c>
      <c r="E3196" s="76">
        <v>32.040750000000003</v>
      </c>
      <c r="F3196" s="33">
        <v>0</v>
      </c>
      <c r="G3196" s="90">
        <v>0</v>
      </c>
      <c r="H3196" s="33">
        <v>0</v>
      </c>
      <c r="I3196" s="81"/>
      <c r="J3196" s="200">
        <v>623.12099999999998</v>
      </c>
    </row>
    <row r="3197" spans="1:10" s="34" customFormat="1" ht="18.75" customHeight="1" x14ac:dyDescent="0.25">
      <c r="A3197" s="74" t="s">
        <v>2768</v>
      </c>
      <c r="B3197" s="183" t="s">
        <v>3142</v>
      </c>
      <c r="C3197" s="79">
        <f t="shared" si="180"/>
        <v>300.56554</v>
      </c>
      <c r="D3197" s="79">
        <f t="shared" si="181"/>
        <v>46.728919999999995</v>
      </c>
      <c r="E3197" s="76">
        <v>46.728919999999995</v>
      </c>
      <c r="F3197" s="33">
        <v>0</v>
      </c>
      <c r="G3197" s="90">
        <v>0</v>
      </c>
      <c r="H3197" s="33">
        <v>0</v>
      </c>
      <c r="I3197" s="81"/>
      <c r="J3197" s="200">
        <v>347.29446000000002</v>
      </c>
    </row>
    <row r="3198" spans="1:10" s="34" customFormat="1" ht="18.75" customHeight="1" x14ac:dyDescent="0.25">
      <c r="A3198" s="74" t="s">
        <v>2769</v>
      </c>
      <c r="B3198" s="183" t="s">
        <v>3142</v>
      </c>
      <c r="C3198" s="79">
        <f t="shared" si="180"/>
        <v>121.96249999999999</v>
      </c>
      <c r="D3198" s="79">
        <f t="shared" si="181"/>
        <v>9.4151499999999988</v>
      </c>
      <c r="E3198" s="76">
        <v>9.4151499999999988</v>
      </c>
      <c r="F3198" s="33">
        <v>0</v>
      </c>
      <c r="G3198" s="90">
        <v>0</v>
      </c>
      <c r="H3198" s="33">
        <v>0</v>
      </c>
      <c r="I3198" s="81"/>
      <c r="J3198" s="200">
        <v>131.37764999999999</v>
      </c>
    </row>
    <row r="3199" spans="1:10" s="34" customFormat="1" ht="18.75" customHeight="1" x14ac:dyDescent="0.25">
      <c r="A3199" s="74" t="s">
        <v>2770</v>
      </c>
      <c r="B3199" s="183" t="s">
        <v>3142</v>
      </c>
      <c r="C3199" s="79">
        <f t="shared" si="180"/>
        <v>190.03440000000001</v>
      </c>
      <c r="D3199" s="79">
        <f t="shared" si="181"/>
        <v>2.3868</v>
      </c>
      <c r="E3199" s="76">
        <v>2.3868</v>
      </c>
      <c r="F3199" s="33">
        <v>0</v>
      </c>
      <c r="G3199" s="90">
        <v>0</v>
      </c>
      <c r="H3199" s="33">
        <v>0</v>
      </c>
      <c r="I3199" s="81"/>
      <c r="J3199" s="200">
        <v>192.4212</v>
      </c>
    </row>
    <row r="3200" spans="1:10" s="34" customFormat="1" ht="18.75" customHeight="1" x14ac:dyDescent="0.25">
      <c r="A3200" s="74" t="s">
        <v>2771</v>
      </c>
      <c r="B3200" s="183" t="s">
        <v>3142</v>
      </c>
      <c r="C3200" s="79">
        <f t="shared" si="180"/>
        <v>157.82773000000003</v>
      </c>
      <c r="D3200" s="80">
        <f t="shared" si="181"/>
        <v>8.4834999999999994</v>
      </c>
      <c r="E3200" s="76">
        <v>8.4834999999999994</v>
      </c>
      <c r="F3200" s="33">
        <v>0</v>
      </c>
      <c r="G3200" s="90">
        <v>0</v>
      </c>
      <c r="H3200" s="33">
        <v>0</v>
      </c>
      <c r="I3200" s="81"/>
      <c r="J3200" s="200">
        <v>166.31123000000002</v>
      </c>
    </row>
    <row r="3201" spans="1:82" s="34" customFormat="1" ht="18.75" customHeight="1" x14ac:dyDescent="0.25">
      <c r="A3201" s="74" t="s">
        <v>2286</v>
      </c>
      <c r="B3201" s="183" t="s">
        <v>3142</v>
      </c>
      <c r="C3201" s="79">
        <f t="shared" si="180"/>
        <v>243.74349999999998</v>
      </c>
      <c r="D3201" s="79">
        <f t="shared" si="181"/>
        <v>12.519450000000001</v>
      </c>
      <c r="E3201" s="76">
        <v>12.519450000000001</v>
      </c>
      <c r="F3201" s="33">
        <v>0</v>
      </c>
      <c r="G3201" s="90">
        <v>0</v>
      </c>
      <c r="H3201" s="33">
        <v>0</v>
      </c>
      <c r="I3201" s="81"/>
      <c r="J3201" s="200">
        <v>256.26294999999999</v>
      </c>
    </row>
    <row r="3202" spans="1:82" s="34" customFormat="1" ht="18.75" customHeight="1" x14ac:dyDescent="0.25">
      <c r="A3202" s="74" t="s">
        <v>2772</v>
      </c>
      <c r="B3202" s="183" t="s">
        <v>3142</v>
      </c>
      <c r="C3202" s="79">
        <f t="shared" ref="C3202:C3260" si="182">J3202+I3202-E3202</f>
        <v>90.373800000000003</v>
      </c>
      <c r="D3202" s="79">
        <f t="shared" si="181"/>
        <v>2.16025</v>
      </c>
      <c r="E3202" s="76">
        <v>2.16025</v>
      </c>
      <c r="F3202" s="33">
        <v>0</v>
      </c>
      <c r="G3202" s="90">
        <v>0</v>
      </c>
      <c r="H3202" s="33">
        <v>0</v>
      </c>
      <c r="I3202" s="81"/>
      <c r="J3202" s="200">
        <v>92.534050000000008</v>
      </c>
    </row>
    <row r="3203" spans="1:82" s="34" customFormat="1" ht="18.75" customHeight="1" x14ac:dyDescent="0.25">
      <c r="A3203" s="74" t="s">
        <v>2774</v>
      </c>
      <c r="B3203" s="183" t="s">
        <v>3144</v>
      </c>
      <c r="C3203" s="79">
        <f t="shared" si="182"/>
        <v>113.61861000000003</v>
      </c>
      <c r="D3203" s="79">
        <f t="shared" si="181"/>
        <v>5.1420500000000002</v>
      </c>
      <c r="E3203" s="76">
        <v>5.1420500000000002</v>
      </c>
      <c r="F3203" s="33">
        <v>0</v>
      </c>
      <c r="G3203" s="90">
        <v>0</v>
      </c>
      <c r="H3203" s="33">
        <v>0</v>
      </c>
      <c r="I3203" s="81">
        <v>552.91</v>
      </c>
      <c r="J3203" s="200">
        <f>118.76066-I3203</f>
        <v>-434.14933999999994</v>
      </c>
    </row>
    <row r="3204" spans="1:82" s="34" customFormat="1" ht="18.75" customHeight="1" x14ac:dyDescent="0.25">
      <c r="A3204" s="74" t="s">
        <v>2775</v>
      </c>
      <c r="B3204" s="183" t="s">
        <v>3144</v>
      </c>
      <c r="C3204" s="79">
        <f t="shared" si="182"/>
        <v>173.28074999999998</v>
      </c>
      <c r="D3204" s="79">
        <f t="shared" si="181"/>
        <v>8.4454999999999991</v>
      </c>
      <c r="E3204" s="76">
        <v>8.4454999999999991</v>
      </c>
      <c r="F3204" s="33">
        <v>0</v>
      </c>
      <c r="G3204" s="90">
        <v>0</v>
      </c>
      <c r="H3204" s="33">
        <v>0</v>
      </c>
      <c r="I3204" s="81"/>
      <c r="J3204" s="200">
        <v>181.72624999999999</v>
      </c>
    </row>
    <row r="3205" spans="1:82" s="34" customFormat="1" ht="18.75" customHeight="1" x14ac:dyDescent="0.25">
      <c r="A3205" s="74" t="s">
        <v>2776</v>
      </c>
      <c r="B3205" s="183" t="s">
        <v>3144</v>
      </c>
      <c r="C3205" s="79">
        <f t="shared" si="182"/>
        <v>143.66874999999999</v>
      </c>
      <c r="D3205" s="79">
        <f t="shared" si="181"/>
        <v>5.3573000000000004</v>
      </c>
      <c r="E3205" s="76">
        <v>5.3573000000000004</v>
      </c>
      <c r="F3205" s="33">
        <v>0</v>
      </c>
      <c r="G3205" s="90">
        <v>0</v>
      </c>
      <c r="H3205" s="33">
        <v>0</v>
      </c>
      <c r="I3205" s="81"/>
      <c r="J3205" s="200">
        <v>149.02605</v>
      </c>
    </row>
    <row r="3206" spans="1:82" s="34" customFormat="1" ht="18.75" customHeight="1" x14ac:dyDescent="0.25">
      <c r="A3206" s="74" t="s">
        <v>2777</v>
      </c>
      <c r="B3206" s="183" t="s">
        <v>3144</v>
      </c>
      <c r="C3206" s="79">
        <f t="shared" si="182"/>
        <v>121.26249999999999</v>
      </c>
      <c r="D3206" s="79">
        <f t="shared" si="181"/>
        <v>26.3979</v>
      </c>
      <c r="E3206" s="76">
        <v>26.3979</v>
      </c>
      <c r="F3206" s="33">
        <v>0</v>
      </c>
      <c r="G3206" s="90">
        <v>0</v>
      </c>
      <c r="H3206" s="33">
        <v>0</v>
      </c>
      <c r="I3206" s="81"/>
      <c r="J3206" s="200">
        <v>147.66039999999998</v>
      </c>
    </row>
    <row r="3207" spans="1:82" s="34" customFormat="1" ht="18.75" customHeight="1" x14ac:dyDescent="0.25">
      <c r="A3207" s="74" t="s">
        <v>2494</v>
      </c>
      <c r="B3207" s="183" t="s">
        <v>3147</v>
      </c>
      <c r="C3207" s="79">
        <f t="shared" si="182"/>
        <v>35.813250000000004</v>
      </c>
      <c r="D3207" s="79">
        <f t="shared" si="181"/>
        <v>2.11965</v>
      </c>
      <c r="E3207" s="76">
        <v>2.11965</v>
      </c>
      <c r="F3207" s="33">
        <v>0</v>
      </c>
      <c r="G3207" s="90">
        <v>0</v>
      </c>
      <c r="H3207" s="33">
        <v>0</v>
      </c>
      <c r="I3207" s="81"/>
      <c r="J3207" s="200">
        <v>37.932900000000004</v>
      </c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X3207" s="23"/>
      <c r="Y3207" s="23"/>
      <c r="Z3207" s="23"/>
      <c r="AA3207" s="23"/>
      <c r="AB3207" s="23"/>
      <c r="AC3207" s="23"/>
      <c r="AD3207" s="23"/>
      <c r="AE3207" s="23"/>
      <c r="AF3207" s="23"/>
      <c r="AG3207" s="23"/>
      <c r="AH3207" s="23"/>
      <c r="AI3207" s="23"/>
      <c r="AJ3207" s="23"/>
      <c r="AK3207" s="23"/>
      <c r="AL3207" s="23"/>
      <c r="AM3207" s="23"/>
      <c r="AN3207" s="23"/>
      <c r="AO3207" s="23"/>
      <c r="AP3207" s="23"/>
      <c r="AQ3207" s="23"/>
      <c r="AR3207" s="23"/>
      <c r="AS3207" s="23"/>
      <c r="AT3207" s="23"/>
      <c r="AU3207" s="23"/>
      <c r="AV3207" s="23"/>
      <c r="AW3207" s="23"/>
      <c r="AX3207" s="23"/>
      <c r="AY3207" s="23"/>
      <c r="AZ3207" s="23"/>
      <c r="BA3207" s="23"/>
      <c r="BB3207" s="23"/>
      <c r="BC3207" s="23"/>
      <c r="BD3207" s="23"/>
      <c r="BE3207" s="23"/>
      <c r="BF3207" s="23"/>
      <c r="BG3207" s="23"/>
      <c r="BH3207" s="23"/>
      <c r="BI3207" s="23"/>
      <c r="BJ3207" s="23"/>
      <c r="BK3207" s="23"/>
      <c r="BL3207" s="23"/>
      <c r="BM3207" s="23"/>
      <c r="BN3207" s="23"/>
      <c r="BO3207" s="23"/>
      <c r="BP3207" s="23"/>
      <c r="BQ3207" s="23"/>
      <c r="BR3207" s="23"/>
      <c r="BS3207" s="23"/>
      <c r="BT3207" s="23"/>
      <c r="BU3207" s="23"/>
      <c r="BV3207" s="23"/>
      <c r="BW3207" s="23"/>
      <c r="BX3207" s="23"/>
      <c r="BY3207" s="23"/>
      <c r="BZ3207" s="23"/>
      <c r="CA3207" s="23"/>
      <c r="CB3207" s="23"/>
      <c r="CC3207" s="23"/>
      <c r="CD3207" s="23"/>
    </row>
    <row r="3208" spans="1:82" s="34" customFormat="1" ht="18.75" customHeight="1" x14ac:dyDescent="0.25">
      <c r="A3208" s="74" t="s">
        <v>2797</v>
      </c>
      <c r="B3208" s="183" t="s">
        <v>3149</v>
      </c>
      <c r="C3208" s="79">
        <f t="shared" si="182"/>
        <v>28.1496</v>
      </c>
      <c r="D3208" s="79">
        <f t="shared" si="181"/>
        <v>1.3728</v>
      </c>
      <c r="E3208" s="76">
        <v>1.3728</v>
      </c>
      <c r="F3208" s="33">
        <v>0</v>
      </c>
      <c r="G3208" s="90">
        <v>0</v>
      </c>
      <c r="H3208" s="33">
        <v>0</v>
      </c>
      <c r="I3208" s="81"/>
      <c r="J3208" s="200">
        <v>29.522400000000001</v>
      </c>
    </row>
    <row r="3209" spans="1:82" s="34" customFormat="1" ht="18.75" customHeight="1" x14ac:dyDescent="0.25">
      <c r="A3209" s="74" t="s">
        <v>2798</v>
      </c>
      <c r="B3209" s="183" t="s">
        <v>3149</v>
      </c>
      <c r="C3209" s="79">
        <f t="shared" si="182"/>
        <v>3.8084499999999997</v>
      </c>
      <c r="D3209" s="79">
        <f t="shared" si="181"/>
        <v>0</v>
      </c>
      <c r="E3209" s="76">
        <v>0</v>
      </c>
      <c r="F3209" s="33">
        <v>0</v>
      </c>
      <c r="G3209" s="90">
        <v>0</v>
      </c>
      <c r="H3209" s="33">
        <v>0</v>
      </c>
      <c r="I3209" s="81"/>
      <c r="J3209" s="200">
        <v>3.8084499999999997</v>
      </c>
    </row>
    <row r="3210" spans="1:82" s="34" customFormat="1" ht="18.75" customHeight="1" x14ac:dyDescent="0.25">
      <c r="A3210" s="74" t="s">
        <v>2799</v>
      </c>
      <c r="B3210" s="183" t="s">
        <v>3149</v>
      </c>
      <c r="C3210" s="79">
        <f t="shared" si="182"/>
        <v>11.51</v>
      </c>
      <c r="D3210" s="79">
        <f t="shared" si="181"/>
        <v>0</v>
      </c>
      <c r="E3210" s="76">
        <v>0</v>
      </c>
      <c r="F3210" s="33">
        <v>0</v>
      </c>
      <c r="G3210" s="90">
        <v>0</v>
      </c>
      <c r="H3210" s="33">
        <v>0</v>
      </c>
      <c r="I3210" s="81"/>
      <c r="J3210" s="200">
        <v>11.51</v>
      </c>
    </row>
    <row r="3211" spans="1:82" s="36" customFormat="1" ht="18.75" customHeight="1" x14ac:dyDescent="0.25">
      <c r="A3211" s="74" t="s">
        <v>2806</v>
      </c>
      <c r="B3211" s="183" t="s">
        <v>3153</v>
      </c>
      <c r="C3211" s="79">
        <f t="shared" si="182"/>
        <v>16.51343</v>
      </c>
      <c r="D3211" s="79">
        <f t="shared" si="181"/>
        <v>4.5693700000000002</v>
      </c>
      <c r="E3211" s="76">
        <v>4.5693700000000002</v>
      </c>
      <c r="F3211" s="33">
        <v>0</v>
      </c>
      <c r="G3211" s="90">
        <v>0</v>
      </c>
      <c r="H3211" s="33">
        <v>0</v>
      </c>
      <c r="I3211" s="81"/>
      <c r="J3211" s="200">
        <v>21.082799999999999</v>
      </c>
    </row>
    <row r="3212" spans="1:82" s="34" customFormat="1" ht="18.75" customHeight="1" x14ac:dyDescent="0.25">
      <c r="A3212" s="74" t="s">
        <v>2807</v>
      </c>
      <c r="B3212" s="183" t="s">
        <v>3153</v>
      </c>
      <c r="C3212" s="79">
        <f t="shared" si="182"/>
        <v>35.846550000000001</v>
      </c>
      <c r="D3212" s="80">
        <f t="shared" si="181"/>
        <v>0.97345000000000004</v>
      </c>
      <c r="E3212" s="76">
        <v>0.97345000000000004</v>
      </c>
      <c r="F3212" s="33">
        <v>0</v>
      </c>
      <c r="G3212" s="90">
        <v>0</v>
      </c>
      <c r="H3212" s="33">
        <v>0</v>
      </c>
      <c r="I3212" s="81"/>
      <c r="J3212" s="200">
        <v>36.82</v>
      </c>
    </row>
    <row r="3213" spans="1:82" s="34" customFormat="1" ht="18.75" customHeight="1" x14ac:dyDescent="0.25">
      <c r="A3213" s="74" t="s">
        <v>2808</v>
      </c>
      <c r="B3213" s="183" t="s">
        <v>3153</v>
      </c>
      <c r="C3213" s="79">
        <f t="shared" si="182"/>
        <v>53.258000000000003</v>
      </c>
      <c r="D3213" s="79">
        <f t="shared" si="181"/>
        <v>0.70199999999999996</v>
      </c>
      <c r="E3213" s="76">
        <v>0.70199999999999996</v>
      </c>
      <c r="F3213" s="33">
        <v>0</v>
      </c>
      <c r="G3213" s="90">
        <v>0</v>
      </c>
      <c r="H3213" s="33">
        <v>0</v>
      </c>
      <c r="I3213" s="81"/>
      <c r="J3213" s="200">
        <v>53.96</v>
      </c>
    </row>
    <row r="3214" spans="1:82" s="34" customFormat="1" ht="18.75" customHeight="1" x14ac:dyDescent="0.25">
      <c r="A3214" s="74" t="s">
        <v>2809</v>
      </c>
      <c r="B3214" s="183" t="s">
        <v>3153</v>
      </c>
      <c r="C3214" s="79">
        <f t="shared" si="182"/>
        <v>6.02</v>
      </c>
      <c r="D3214" s="80">
        <f t="shared" si="181"/>
        <v>0</v>
      </c>
      <c r="E3214" s="76">
        <v>0</v>
      </c>
      <c r="F3214" s="33">
        <v>0</v>
      </c>
      <c r="G3214" s="90">
        <v>0</v>
      </c>
      <c r="H3214" s="33">
        <v>0</v>
      </c>
      <c r="I3214" s="81"/>
      <c r="J3214" s="200">
        <v>6.02</v>
      </c>
    </row>
    <row r="3215" spans="1:82" s="34" customFormat="1" ht="18.75" customHeight="1" x14ac:dyDescent="0.25">
      <c r="A3215" s="74" t="s">
        <v>2810</v>
      </c>
      <c r="B3215" s="183" t="s">
        <v>3153</v>
      </c>
      <c r="C3215" s="79">
        <f t="shared" si="182"/>
        <v>6.3140000000000001</v>
      </c>
      <c r="D3215" s="79">
        <f t="shared" si="181"/>
        <v>0</v>
      </c>
      <c r="E3215" s="76">
        <v>0</v>
      </c>
      <c r="F3215" s="33">
        <v>0</v>
      </c>
      <c r="G3215" s="90">
        <v>0</v>
      </c>
      <c r="H3215" s="33">
        <v>0</v>
      </c>
      <c r="I3215" s="81"/>
      <c r="J3215" s="200">
        <v>6.3140000000000001</v>
      </c>
    </row>
    <row r="3216" spans="1:82" s="34" customFormat="1" ht="18.75" customHeight="1" x14ac:dyDescent="0.25">
      <c r="A3216" s="74" t="s">
        <v>2811</v>
      </c>
      <c r="B3216" s="183" t="s">
        <v>3153</v>
      </c>
      <c r="C3216" s="79">
        <f t="shared" si="182"/>
        <v>35.488800000000005</v>
      </c>
      <c r="D3216" s="79">
        <f t="shared" si="181"/>
        <v>2.1658000000000004</v>
      </c>
      <c r="E3216" s="76">
        <v>2.1658000000000004</v>
      </c>
      <c r="F3216" s="33">
        <v>0</v>
      </c>
      <c r="G3216" s="90">
        <v>0</v>
      </c>
      <c r="H3216" s="33">
        <v>0</v>
      </c>
      <c r="I3216" s="81"/>
      <c r="J3216" s="200">
        <v>37.654600000000002</v>
      </c>
    </row>
    <row r="3217" spans="1:82" s="34" customFormat="1" ht="18.75" customHeight="1" x14ac:dyDescent="0.25">
      <c r="A3217" s="74" t="s">
        <v>2812</v>
      </c>
      <c r="B3217" s="183" t="s">
        <v>3153</v>
      </c>
      <c r="C3217" s="79">
        <f t="shared" si="182"/>
        <v>25.084799999999998</v>
      </c>
      <c r="D3217" s="79">
        <f t="shared" si="181"/>
        <v>0</v>
      </c>
      <c r="E3217" s="76">
        <v>0</v>
      </c>
      <c r="F3217" s="33">
        <v>0</v>
      </c>
      <c r="G3217" s="90">
        <v>0</v>
      </c>
      <c r="H3217" s="33">
        <v>0</v>
      </c>
      <c r="I3217" s="81"/>
      <c r="J3217" s="200">
        <v>25.084799999999998</v>
      </c>
    </row>
    <row r="3218" spans="1:82" s="35" customFormat="1" ht="18.75" customHeight="1" x14ac:dyDescent="0.25">
      <c r="A3218" s="74" t="s">
        <v>2813</v>
      </c>
      <c r="B3218" s="183" t="s">
        <v>3153</v>
      </c>
      <c r="C3218" s="79">
        <f t="shared" si="182"/>
        <v>210.85665</v>
      </c>
      <c r="D3218" s="79">
        <f t="shared" si="181"/>
        <v>12.58445</v>
      </c>
      <c r="E3218" s="76">
        <v>12.58445</v>
      </c>
      <c r="F3218" s="33">
        <v>0</v>
      </c>
      <c r="G3218" s="90">
        <v>0</v>
      </c>
      <c r="H3218" s="33">
        <v>0</v>
      </c>
      <c r="I3218" s="81"/>
      <c r="J3218" s="200">
        <v>223.44110000000001</v>
      </c>
      <c r="K3218" s="34"/>
      <c r="L3218" s="34"/>
      <c r="M3218" s="34"/>
      <c r="N3218" s="34"/>
      <c r="O3218" s="34"/>
      <c r="P3218" s="34"/>
      <c r="Q3218" s="34"/>
      <c r="R3218" s="34"/>
      <c r="S3218" s="34"/>
      <c r="T3218" s="34"/>
      <c r="U3218" s="34"/>
      <c r="V3218" s="34"/>
      <c r="W3218" s="34"/>
      <c r="X3218" s="34"/>
      <c r="Y3218" s="34"/>
      <c r="Z3218" s="34"/>
      <c r="AA3218" s="34"/>
      <c r="AB3218" s="34"/>
      <c r="AC3218" s="34"/>
      <c r="AD3218" s="34"/>
      <c r="AE3218" s="34"/>
      <c r="AF3218" s="34"/>
      <c r="AG3218" s="34"/>
      <c r="AH3218" s="34"/>
      <c r="AI3218" s="34"/>
      <c r="AJ3218" s="34"/>
      <c r="AK3218" s="34"/>
      <c r="AL3218" s="34"/>
      <c r="AM3218" s="34"/>
      <c r="AN3218" s="34"/>
      <c r="AO3218" s="34"/>
      <c r="AP3218" s="34"/>
      <c r="AQ3218" s="34"/>
      <c r="AR3218" s="34"/>
      <c r="AS3218" s="34"/>
      <c r="AT3218" s="34"/>
      <c r="AU3218" s="34"/>
      <c r="AV3218" s="34"/>
      <c r="AW3218" s="34"/>
      <c r="AX3218" s="34"/>
      <c r="AY3218" s="34"/>
      <c r="AZ3218" s="34"/>
      <c r="BA3218" s="34"/>
      <c r="BB3218" s="34"/>
      <c r="BC3218" s="34"/>
      <c r="BD3218" s="34"/>
      <c r="BE3218" s="34"/>
      <c r="BF3218" s="34"/>
      <c r="BG3218" s="34"/>
      <c r="BH3218" s="34"/>
      <c r="BI3218" s="34"/>
      <c r="BJ3218" s="34"/>
      <c r="BK3218" s="34"/>
      <c r="BL3218" s="34"/>
      <c r="BM3218" s="34"/>
      <c r="BN3218" s="34"/>
      <c r="BO3218" s="34"/>
      <c r="BP3218" s="34"/>
      <c r="BQ3218" s="34"/>
      <c r="BR3218" s="34"/>
      <c r="BS3218" s="34"/>
      <c r="BT3218" s="34"/>
      <c r="BU3218" s="34"/>
      <c r="BV3218" s="34"/>
      <c r="BW3218" s="34"/>
      <c r="BX3218" s="34"/>
      <c r="BY3218" s="34"/>
      <c r="BZ3218" s="34"/>
      <c r="CA3218" s="34"/>
      <c r="CB3218" s="34"/>
      <c r="CC3218" s="34"/>
      <c r="CD3218" s="34"/>
    </row>
    <row r="3219" spans="1:82" s="34" customFormat="1" ht="18.75" customHeight="1" x14ac:dyDescent="0.25">
      <c r="A3219" s="74" t="s">
        <v>2814</v>
      </c>
      <c r="B3219" s="183" t="s">
        <v>3153</v>
      </c>
      <c r="C3219" s="79">
        <f t="shared" si="182"/>
        <v>40.600999999999999</v>
      </c>
      <c r="D3219" s="79">
        <f t="shared" si="181"/>
        <v>2.8308</v>
      </c>
      <c r="E3219" s="76">
        <v>2.8308</v>
      </c>
      <c r="F3219" s="33">
        <v>0</v>
      </c>
      <c r="G3219" s="90">
        <v>0</v>
      </c>
      <c r="H3219" s="33">
        <v>0</v>
      </c>
      <c r="I3219" s="81"/>
      <c r="J3219" s="200">
        <v>43.431800000000003</v>
      </c>
    </row>
    <row r="3220" spans="1:82" s="34" customFormat="1" ht="18.75" customHeight="1" x14ac:dyDescent="0.25">
      <c r="A3220" s="74" t="s">
        <v>2815</v>
      </c>
      <c r="B3220" s="183" t="s">
        <v>3153</v>
      </c>
      <c r="C3220" s="79">
        <f t="shared" si="182"/>
        <v>171.70857000000001</v>
      </c>
      <c r="D3220" s="79">
        <f t="shared" si="181"/>
        <v>35.821649999999998</v>
      </c>
      <c r="E3220" s="76">
        <v>35.821649999999998</v>
      </c>
      <c r="F3220" s="33">
        <v>0</v>
      </c>
      <c r="G3220" s="90">
        <v>0</v>
      </c>
      <c r="H3220" s="33">
        <v>0</v>
      </c>
      <c r="I3220" s="81"/>
      <c r="J3220" s="200">
        <v>207.53022000000001</v>
      </c>
    </row>
    <row r="3221" spans="1:82" s="34" customFormat="1" ht="18.75" customHeight="1" x14ac:dyDescent="0.25">
      <c r="A3221" s="74" t="s">
        <v>2816</v>
      </c>
      <c r="B3221" s="183" t="s">
        <v>3153</v>
      </c>
      <c r="C3221" s="79">
        <f t="shared" si="182"/>
        <v>187.35294999999999</v>
      </c>
      <c r="D3221" s="79">
        <f t="shared" ref="D3221:D3282" si="183">E3221</f>
        <v>18.987349999999999</v>
      </c>
      <c r="E3221" s="76">
        <v>18.987349999999999</v>
      </c>
      <c r="F3221" s="33">
        <v>0</v>
      </c>
      <c r="G3221" s="90">
        <v>0</v>
      </c>
      <c r="H3221" s="33">
        <v>0</v>
      </c>
      <c r="I3221" s="81"/>
      <c r="J3221" s="200">
        <v>206.34029999999998</v>
      </c>
    </row>
    <row r="3222" spans="1:82" s="34" customFormat="1" ht="18.75" customHeight="1" x14ac:dyDescent="0.25">
      <c r="A3222" s="74" t="s">
        <v>2817</v>
      </c>
      <c r="B3222" s="183" t="s">
        <v>3153</v>
      </c>
      <c r="C3222" s="79">
        <f t="shared" si="182"/>
        <v>162.42035999999999</v>
      </c>
      <c r="D3222" s="79">
        <f t="shared" si="183"/>
        <v>8.3116000000000003</v>
      </c>
      <c r="E3222" s="76">
        <v>8.3116000000000003</v>
      </c>
      <c r="F3222" s="33">
        <v>0</v>
      </c>
      <c r="G3222" s="90">
        <v>0</v>
      </c>
      <c r="H3222" s="33">
        <v>0</v>
      </c>
      <c r="I3222" s="81"/>
      <c r="J3222" s="200">
        <v>170.73195999999999</v>
      </c>
    </row>
    <row r="3223" spans="1:82" s="34" customFormat="1" ht="18.75" customHeight="1" x14ac:dyDescent="0.25">
      <c r="A3223" s="74" t="s">
        <v>2818</v>
      </c>
      <c r="B3223" s="183" t="s">
        <v>3153</v>
      </c>
      <c r="C3223" s="79">
        <f t="shared" si="182"/>
        <v>11.14255</v>
      </c>
      <c r="D3223" s="79">
        <f t="shared" si="183"/>
        <v>4</v>
      </c>
      <c r="E3223" s="76">
        <v>4</v>
      </c>
      <c r="F3223" s="33">
        <v>0</v>
      </c>
      <c r="G3223" s="90">
        <v>0</v>
      </c>
      <c r="H3223" s="33">
        <v>0</v>
      </c>
      <c r="I3223" s="81"/>
      <c r="J3223" s="200">
        <v>15.14255</v>
      </c>
    </row>
    <row r="3224" spans="1:82" s="34" customFormat="1" ht="18.75" customHeight="1" x14ac:dyDescent="0.25">
      <c r="A3224" s="74" t="s">
        <v>454</v>
      </c>
      <c r="B3224" s="183" t="s">
        <v>3153</v>
      </c>
      <c r="C3224" s="79">
        <f t="shared" si="182"/>
        <v>167.85611999999998</v>
      </c>
      <c r="D3224" s="79">
        <f t="shared" si="183"/>
        <v>27.072310000000002</v>
      </c>
      <c r="E3224" s="76">
        <v>27.072310000000002</v>
      </c>
      <c r="F3224" s="33">
        <v>0</v>
      </c>
      <c r="G3224" s="90">
        <v>0</v>
      </c>
      <c r="H3224" s="33">
        <v>0</v>
      </c>
      <c r="I3224" s="81"/>
      <c r="J3224" s="200">
        <v>194.92842999999999</v>
      </c>
    </row>
    <row r="3225" spans="1:82" s="34" customFormat="1" ht="18.75" customHeight="1" x14ac:dyDescent="0.25">
      <c r="A3225" s="74" t="s">
        <v>2819</v>
      </c>
      <c r="B3225" s="183" t="s">
        <v>3153</v>
      </c>
      <c r="C3225" s="79">
        <f t="shared" si="182"/>
        <v>139.11539999999999</v>
      </c>
      <c r="D3225" s="79">
        <f t="shared" si="183"/>
        <v>15.454549999999999</v>
      </c>
      <c r="E3225" s="76">
        <v>15.454549999999999</v>
      </c>
      <c r="F3225" s="33">
        <v>0</v>
      </c>
      <c r="G3225" s="90">
        <v>0</v>
      </c>
      <c r="H3225" s="33">
        <v>0</v>
      </c>
      <c r="I3225" s="81"/>
      <c r="J3225" s="200">
        <v>154.56995000000001</v>
      </c>
    </row>
    <row r="3226" spans="1:82" s="34" customFormat="1" ht="18.75" customHeight="1" x14ac:dyDescent="0.25">
      <c r="A3226" s="74" t="s">
        <v>2820</v>
      </c>
      <c r="B3226" s="183" t="s">
        <v>3153</v>
      </c>
      <c r="C3226" s="79">
        <f t="shared" si="182"/>
        <v>85.886350000000007</v>
      </c>
      <c r="D3226" s="79">
        <f t="shared" si="183"/>
        <v>9.7036499999999997</v>
      </c>
      <c r="E3226" s="76">
        <v>9.7036499999999997</v>
      </c>
      <c r="F3226" s="33">
        <v>0</v>
      </c>
      <c r="G3226" s="90">
        <v>0</v>
      </c>
      <c r="H3226" s="33">
        <v>0</v>
      </c>
      <c r="I3226" s="81"/>
      <c r="J3226" s="200">
        <v>95.59</v>
      </c>
    </row>
    <row r="3227" spans="1:82" s="34" customFormat="1" ht="18.75" customHeight="1" x14ac:dyDescent="0.25">
      <c r="A3227" s="74" t="s">
        <v>2821</v>
      </c>
      <c r="B3227" s="183" t="s">
        <v>3153</v>
      </c>
      <c r="C3227" s="79">
        <f t="shared" si="182"/>
        <v>262.64151999999996</v>
      </c>
      <c r="D3227" s="79">
        <f t="shared" si="183"/>
        <v>23.691700000000001</v>
      </c>
      <c r="E3227" s="76">
        <v>23.691700000000001</v>
      </c>
      <c r="F3227" s="33">
        <v>0</v>
      </c>
      <c r="G3227" s="90">
        <v>0</v>
      </c>
      <c r="H3227" s="33">
        <v>0</v>
      </c>
      <c r="I3227" s="81"/>
      <c r="J3227" s="200">
        <v>286.33321999999998</v>
      </c>
    </row>
    <row r="3228" spans="1:82" s="34" customFormat="1" ht="18.75" customHeight="1" x14ac:dyDescent="0.25">
      <c r="A3228" s="74" t="s">
        <v>2823</v>
      </c>
      <c r="B3228" s="183" t="s">
        <v>3153</v>
      </c>
      <c r="C3228" s="79">
        <f t="shared" si="182"/>
        <v>29.3093</v>
      </c>
      <c r="D3228" s="80">
        <f t="shared" si="183"/>
        <v>1</v>
      </c>
      <c r="E3228" s="76">
        <v>1</v>
      </c>
      <c r="F3228" s="33">
        <v>0</v>
      </c>
      <c r="G3228" s="90">
        <v>0</v>
      </c>
      <c r="H3228" s="33">
        <v>0</v>
      </c>
      <c r="I3228" s="81"/>
      <c r="J3228" s="200">
        <v>30.3093</v>
      </c>
    </row>
    <row r="3229" spans="1:82" s="34" customFormat="1" ht="18.75" customHeight="1" x14ac:dyDescent="0.25">
      <c r="A3229" s="74" t="s">
        <v>2824</v>
      </c>
      <c r="B3229" s="183" t="s">
        <v>3153</v>
      </c>
      <c r="C3229" s="79">
        <f t="shared" si="182"/>
        <v>37.333449999999999</v>
      </c>
      <c r="D3229" s="79">
        <f t="shared" si="183"/>
        <v>2.6565500000000002</v>
      </c>
      <c r="E3229" s="76">
        <v>2.6565500000000002</v>
      </c>
      <c r="F3229" s="33">
        <v>0</v>
      </c>
      <c r="G3229" s="90">
        <v>0</v>
      </c>
      <c r="H3229" s="33">
        <v>0</v>
      </c>
      <c r="I3229" s="81"/>
      <c r="J3229" s="200">
        <v>39.99</v>
      </c>
    </row>
    <row r="3230" spans="1:82" s="34" customFormat="1" ht="18.75" customHeight="1" x14ac:dyDescent="0.25">
      <c r="A3230" s="74" t="s">
        <v>2825</v>
      </c>
      <c r="B3230" s="183" t="s">
        <v>3153</v>
      </c>
      <c r="C3230" s="79">
        <f t="shared" si="182"/>
        <v>21.082799999999999</v>
      </c>
      <c r="D3230" s="79">
        <f t="shared" si="183"/>
        <v>0</v>
      </c>
      <c r="E3230" s="76">
        <v>0</v>
      </c>
      <c r="F3230" s="33">
        <v>0</v>
      </c>
      <c r="G3230" s="90">
        <v>0</v>
      </c>
      <c r="H3230" s="33">
        <v>0</v>
      </c>
      <c r="I3230" s="81"/>
      <c r="J3230" s="200">
        <v>21.082799999999999</v>
      </c>
    </row>
    <row r="3231" spans="1:82" s="34" customFormat="1" ht="18.75" customHeight="1" x14ac:dyDescent="0.25">
      <c r="A3231" s="74" t="s">
        <v>2826</v>
      </c>
      <c r="B3231" s="183" t="s">
        <v>3153</v>
      </c>
      <c r="C3231" s="79">
        <f t="shared" si="182"/>
        <v>54.005699999999997</v>
      </c>
      <c r="D3231" s="79">
        <f t="shared" si="183"/>
        <v>0.72539999999999993</v>
      </c>
      <c r="E3231" s="76">
        <v>0.72539999999999993</v>
      </c>
      <c r="F3231" s="33">
        <v>0</v>
      </c>
      <c r="G3231" s="90">
        <v>0</v>
      </c>
      <c r="H3231" s="33">
        <v>0</v>
      </c>
      <c r="I3231" s="81"/>
      <c r="J3231" s="200">
        <v>54.731099999999998</v>
      </c>
    </row>
    <row r="3232" spans="1:82" s="34" customFormat="1" ht="18.75" customHeight="1" x14ac:dyDescent="0.25">
      <c r="A3232" s="74" t="s">
        <v>2827</v>
      </c>
      <c r="B3232" s="183" t="s">
        <v>3153</v>
      </c>
      <c r="C3232" s="79">
        <f t="shared" si="182"/>
        <v>80.613900000000001</v>
      </c>
      <c r="D3232" s="79">
        <f t="shared" si="183"/>
        <v>1.9460999999999999</v>
      </c>
      <c r="E3232" s="76">
        <v>1.9460999999999999</v>
      </c>
      <c r="F3232" s="33">
        <v>0</v>
      </c>
      <c r="G3232" s="90">
        <v>0</v>
      </c>
      <c r="H3232" s="33">
        <v>0</v>
      </c>
      <c r="I3232" s="81"/>
      <c r="J3232" s="200">
        <v>82.56</v>
      </c>
    </row>
    <row r="3233" spans="1:10" s="34" customFormat="1" ht="18.75" customHeight="1" x14ac:dyDescent="0.25">
      <c r="A3233" s="74" t="s">
        <v>2828</v>
      </c>
      <c r="B3233" s="183" t="s">
        <v>3153</v>
      </c>
      <c r="C3233" s="79">
        <f t="shared" si="182"/>
        <v>50.103650000000002</v>
      </c>
      <c r="D3233" s="79">
        <f t="shared" si="183"/>
        <v>3.9077500000000001</v>
      </c>
      <c r="E3233" s="76">
        <v>3.9077500000000001</v>
      </c>
      <c r="F3233" s="33">
        <v>0</v>
      </c>
      <c r="G3233" s="90">
        <v>0</v>
      </c>
      <c r="H3233" s="33">
        <v>0</v>
      </c>
      <c r="I3233" s="81"/>
      <c r="J3233" s="200">
        <v>54.011400000000002</v>
      </c>
    </row>
    <row r="3234" spans="1:10" s="34" customFormat="1" ht="18.75" customHeight="1" x14ac:dyDescent="0.25">
      <c r="A3234" s="74" t="s">
        <v>2829</v>
      </c>
      <c r="B3234" s="183" t="s">
        <v>3153</v>
      </c>
      <c r="C3234" s="79">
        <f t="shared" si="182"/>
        <v>6.3140000000000001</v>
      </c>
      <c r="D3234" s="79">
        <f t="shared" si="183"/>
        <v>0</v>
      </c>
      <c r="E3234" s="76">
        <v>0</v>
      </c>
      <c r="F3234" s="33">
        <v>0</v>
      </c>
      <c r="G3234" s="90">
        <v>0</v>
      </c>
      <c r="H3234" s="33">
        <v>0</v>
      </c>
      <c r="I3234" s="81"/>
      <c r="J3234" s="200">
        <v>6.3140000000000001</v>
      </c>
    </row>
    <row r="3235" spans="1:10" s="34" customFormat="1" ht="18.75" customHeight="1" x14ac:dyDescent="0.25">
      <c r="A3235" s="74" t="s">
        <v>2830</v>
      </c>
      <c r="B3235" s="183" t="s">
        <v>3153</v>
      </c>
      <c r="C3235" s="79">
        <f t="shared" si="182"/>
        <v>203.33695</v>
      </c>
      <c r="D3235" s="79">
        <f t="shared" si="183"/>
        <v>12.935049999999999</v>
      </c>
      <c r="E3235" s="76">
        <v>12.935049999999999</v>
      </c>
      <c r="F3235" s="33">
        <v>0</v>
      </c>
      <c r="G3235" s="90">
        <v>0</v>
      </c>
      <c r="H3235" s="33">
        <v>0</v>
      </c>
      <c r="I3235" s="81"/>
      <c r="J3235" s="200">
        <v>216.27199999999999</v>
      </c>
    </row>
    <row r="3236" spans="1:10" s="34" customFormat="1" ht="18.75" customHeight="1" x14ac:dyDescent="0.25">
      <c r="A3236" s="74" t="s">
        <v>2831</v>
      </c>
      <c r="B3236" s="183" t="s">
        <v>3153</v>
      </c>
      <c r="C3236" s="79">
        <f t="shared" si="182"/>
        <v>209.50575000000001</v>
      </c>
      <c r="D3236" s="79">
        <f t="shared" si="183"/>
        <v>9.5277000000000012</v>
      </c>
      <c r="E3236" s="76">
        <v>9.5277000000000012</v>
      </c>
      <c r="F3236" s="33">
        <v>0</v>
      </c>
      <c r="G3236" s="90">
        <v>0</v>
      </c>
      <c r="H3236" s="33">
        <v>0</v>
      </c>
      <c r="I3236" s="81"/>
      <c r="J3236" s="200">
        <v>219.03345000000002</v>
      </c>
    </row>
    <row r="3237" spans="1:10" s="34" customFormat="1" ht="18.75" customHeight="1" x14ac:dyDescent="0.25">
      <c r="A3237" s="74" t="s">
        <v>629</v>
      </c>
      <c r="B3237" s="183" t="s">
        <v>3153</v>
      </c>
      <c r="C3237" s="79">
        <f t="shared" si="182"/>
        <v>69.79585999999999</v>
      </c>
      <c r="D3237" s="79">
        <f t="shared" si="183"/>
        <v>2.2959299999999998</v>
      </c>
      <c r="E3237" s="76">
        <v>2.2959299999999998</v>
      </c>
      <c r="F3237" s="33">
        <v>0</v>
      </c>
      <c r="G3237" s="90">
        <v>0</v>
      </c>
      <c r="H3237" s="33">
        <v>0</v>
      </c>
      <c r="I3237" s="81"/>
      <c r="J3237" s="200">
        <v>72.091789999999989</v>
      </c>
    </row>
    <row r="3238" spans="1:10" s="34" customFormat="1" ht="18.75" customHeight="1" x14ac:dyDescent="0.25">
      <c r="A3238" s="74" t="s">
        <v>2832</v>
      </c>
      <c r="B3238" s="183" t="s">
        <v>3153</v>
      </c>
      <c r="C3238" s="79">
        <f t="shared" si="182"/>
        <v>59.203229999999998</v>
      </c>
      <c r="D3238" s="79">
        <f t="shared" si="183"/>
        <v>2.2990500000000003</v>
      </c>
      <c r="E3238" s="76">
        <v>2.2990500000000003</v>
      </c>
      <c r="F3238" s="33">
        <v>0</v>
      </c>
      <c r="G3238" s="90">
        <v>0</v>
      </c>
      <c r="H3238" s="33">
        <v>0</v>
      </c>
      <c r="I3238" s="81"/>
      <c r="J3238" s="200">
        <v>61.502279999999999</v>
      </c>
    </row>
    <row r="3239" spans="1:10" s="34" customFormat="1" ht="18.75" customHeight="1" x14ac:dyDescent="0.25">
      <c r="A3239" s="74" t="s">
        <v>2833</v>
      </c>
      <c r="B3239" s="183" t="s">
        <v>3153</v>
      </c>
      <c r="C3239" s="79">
        <f t="shared" si="182"/>
        <v>168.40839</v>
      </c>
      <c r="D3239" s="79">
        <f t="shared" si="183"/>
        <v>18.17268</v>
      </c>
      <c r="E3239" s="76">
        <v>18.17268</v>
      </c>
      <c r="F3239" s="33">
        <v>0</v>
      </c>
      <c r="G3239" s="90">
        <v>0</v>
      </c>
      <c r="H3239" s="33">
        <v>0</v>
      </c>
      <c r="I3239" s="81"/>
      <c r="J3239" s="200">
        <v>186.58107000000001</v>
      </c>
    </row>
    <row r="3240" spans="1:10" s="34" customFormat="1" ht="18.75" customHeight="1" x14ac:dyDescent="0.25">
      <c r="A3240" s="74" t="s">
        <v>2834</v>
      </c>
      <c r="B3240" s="183" t="s">
        <v>3153</v>
      </c>
      <c r="C3240" s="79">
        <f t="shared" si="182"/>
        <v>270.71068999999994</v>
      </c>
      <c r="D3240" s="79">
        <f t="shared" si="183"/>
        <v>13.6881</v>
      </c>
      <c r="E3240" s="76">
        <v>13.6881</v>
      </c>
      <c r="F3240" s="33">
        <v>0</v>
      </c>
      <c r="G3240" s="90">
        <v>0</v>
      </c>
      <c r="H3240" s="33">
        <v>0</v>
      </c>
      <c r="I3240" s="81"/>
      <c r="J3240" s="200">
        <v>284.39878999999996</v>
      </c>
    </row>
    <row r="3241" spans="1:10" s="34" customFormat="1" ht="18.75" customHeight="1" x14ac:dyDescent="0.25">
      <c r="A3241" s="74" t="s">
        <v>2835</v>
      </c>
      <c r="B3241" s="183" t="s">
        <v>3153</v>
      </c>
      <c r="C3241" s="79">
        <f t="shared" si="182"/>
        <v>41.665399999999998</v>
      </c>
      <c r="D3241" s="79">
        <f t="shared" si="183"/>
        <v>1.35555</v>
      </c>
      <c r="E3241" s="76">
        <v>1.35555</v>
      </c>
      <c r="F3241" s="33">
        <v>0</v>
      </c>
      <c r="G3241" s="90">
        <v>0</v>
      </c>
      <c r="H3241" s="33">
        <v>0</v>
      </c>
      <c r="I3241" s="81"/>
      <c r="J3241" s="200">
        <v>43.020949999999999</v>
      </c>
    </row>
    <row r="3242" spans="1:10" s="34" customFormat="1" ht="18.75" customHeight="1" x14ac:dyDescent="0.25">
      <c r="A3242" s="74" t="s">
        <v>2836</v>
      </c>
      <c r="B3242" s="183" t="s">
        <v>3153</v>
      </c>
      <c r="C3242" s="79">
        <f t="shared" si="182"/>
        <v>66.108000000000004</v>
      </c>
      <c r="D3242" s="79">
        <f t="shared" si="183"/>
        <v>3.2549999999999999</v>
      </c>
      <c r="E3242" s="76">
        <v>3.2549999999999999</v>
      </c>
      <c r="F3242" s="33">
        <v>0</v>
      </c>
      <c r="G3242" s="90">
        <v>0</v>
      </c>
      <c r="H3242" s="33">
        <v>0</v>
      </c>
      <c r="I3242" s="81"/>
      <c r="J3242" s="200">
        <v>69.363</v>
      </c>
    </row>
    <row r="3243" spans="1:10" s="34" customFormat="1" ht="18.75" customHeight="1" x14ac:dyDescent="0.25">
      <c r="A3243" s="74" t="s">
        <v>2837</v>
      </c>
      <c r="B3243" s="183" t="s">
        <v>3153</v>
      </c>
      <c r="C3243" s="79">
        <f t="shared" si="182"/>
        <v>2.6859999999999999</v>
      </c>
      <c r="D3243" s="79">
        <f t="shared" si="183"/>
        <v>0</v>
      </c>
      <c r="E3243" s="76">
        <v>0</v>
      </c>
      <c r="F3243" s="33">
        <v>0</v>
      </c>
      <c r="G3243" s="90">
        <v>0</v>
      </c>
      <c r="H3243" s="33">
        <v>0</v>
      </c>
      <c r="I3243" s="81"/>
      <c r="J3243" s="200">
        <v>2.6859999999999999</v>
      </c>
    </row>
    <row r="3244" spans="1:10" s="34" customFormat="1" ht="18.75" customHeight="1" x14ac:dyDescent="0.25">
      <c r="A3244" s="74" t="s">
        <v>632</v>
      </c>
      <c r="B3244" s="183" t="s">
        <v>3153</v>
      </c>
      <c r="C3244" s="79">
        <f t="shared" si="182"/>
        <v>0.1515</v>
      </c>
      <c r="D3244" s="79">
        <f t="shared" si="183"/>
        <v>0</v>
      </c>
      <c r="E3244" s="76">
        <v>0</v>
      </c>
      <c r="F3244" s="33">
        <v>0</v>
      </c>
      <c r="G3244" s="90">
        <v>0</v>
      </c>
      <c r="H3244" s="33">
        <v>0</v>
      </c>
      <c r="I3244" s="81"/>
      <c r="J3244" s="200">
        <v>0.1515</v>
      </c>
    </row>
    <row r="3245" spans="1:10" s="34" customFormat="1" ht="18.75" customHeight="1" x14ac:dyDescent="0.25">
      <c r="A3245" s="74" t="s">
        <v>4014</v>
      </c>
      <c r="B3245" s="183" t="s">
        <v>3153</v>
      </c>
      <c r="C3245" s="79">
        <f t="shared" si="182"/>
        <v>302.16909000000004</v>
      </c>
      <c r="D3245" s="79">
        <f t="shared" si="183"/>
        <v>19.91206</v>
      </c>
      <c r="E3245" s="76">
        <v>19.91206</v>
      </c>
      <c r="F3245" s="33">
        <v>0</v>
      </c>
      <c r="G3245" s="90">
        <v>0</v>
      </c>
      <c r="H3245" s="33">
        <v>0</v>
      </c>
      <c r="I3245" s="81"/>
      <c r="J3245" s="200">
        <v>322.08115000000004</v>
      </c>
    </row>
    <row r="3246" spans="1:10" s="34" customFormat="1" ht="18.75" customHeight="1" x14ac:dyDescent="0.25">
      <c r="A3246" s="74" t="s">
        <v>2838</v>
      </c>
      <c r="B3246" s="183" t="s">
        <v>3153</v>
      </c>
      <c r="C3246" s="79">
        <f t="shared" si="182"/>
        <v>441.61754000000002</v>
      </c>
      <c r="D3246" s="79">
        <f t="shared" si="183"/>
        <v>22.0596</v>
      </c>
      <c r="E3246" s="76">
        <v>22.0596</v>
      </c>
      <c r="F3246" s="33">
        <v>0</v>
      </c>
      <c r="G3246" s="90">
        <v>0</v>
      </c>
      <c r="H3246" s="33">
        <v>0</v>
      </c>
      <c r="I3246" s="81"/>
      <c r="J3246" s="200">
        <v>463.67714000000001</v>
      </c>
    </row>
    <row r="3247" spans="1:10" s="34" customFormat="1" ht="18.75" customHeight="1" x14ac:dyDescent="0.25">
      <c r="A3247" s="74" t="s">
        <v>2839</v>
      </c>
      <c r="B3247" s="183" t="s">
        <v>3153</v>
      </c>
      <c r="C3247" s="79">
        <f t="shared" si="182"/>
        <v>258.56496999999996</v>
      </c>
      <c r="D3247" s="79">
        <f t="shared" si="183"/>
        <v>45.569650000000003</v>
      </c>
      <c r="E3247" s="76">
        <v>45.569650000000003</v>
      </c>
      <c r="F3247" s="33">
        <v>0</v>
      </c>
      <c r="G3247" s="90">
        <v>0</v>
      </c>
      <c r="H3247" s="33">
        <v>0</v>
      </c>
      <c r="I3247" s="81"/>
      <c r="J3247" s="200">
        <v>304.13461999999998</v>
      </c>
    </row>
    <row r="3248" spans="1:10" s="34" customFormat="1" ht="18.75" customHeight="1" x14ac:dyDescent="0.25">
      <c r="A3248" s="74" t="s">
        <v>1194</v>
      </c>
      <c r="B3248" s="183" t="s">
        <v>3153</v>
      </c>
      <c r="C3248" s="79">
        <f t="shared" si="182"/>
        <v>222.94225</v>
      </c>
      <c r="D3248" s="79">
        <f t="shared" si="183"/>
        <v>26.713470000000001</v>
      </c>
      <c r="E3248" s="76">
        <v>26.713470000000001</v>
      </c>
      <c r="F3248" s="33">
        <v>0</v>
      </c>
      <c r="G3248" s="90">
        <v>0</v>
      </c>
      <c r="H3248" s="33">
        <v>0</v>
      </c>
      <c r="I3248" s="81"/>
      <c r="J3248" s="200">
        <v>249.65572</v>
      </c>
    </row>
    <row r="3249" spans="1:10" s="34" customFormat="1" ht="18.75" customHeight="1" x14ac:dyDescent="0.25">
      <c r="A3249" s="74" t="s">
        <v>2308</v>
      </c>
      <c r="B3249" s="183" t="s">
        <v>3153</v>
      </c>
      <c r="C3249" s="79">
        <f t="shared" si="182"/>
        <v>227.49590000000001</v>
      </c>
      <c r="D3249" s="79">
        <f t="shared" si="183"/>
        <v>17.008749999999999</v>
      </c>
      <c r="E3249" s="76">
        <v>17.008749999999999</v>
      </c>
      <c r="F3249" s="33">
        <v>0</v>
      </c>
      <c r="G3249" s="90">
        <v>0</v>
      </c>
      <c r="H3249" s="33">
        <v>0</v>
      </c>
      <c r="I3249" s="81"/>
      <c r="J3249" s="200">
        <v>244.50465</v>
      </c>
    </row>
    <row r="3250" spans="1:10" s="34" customFormat="1" ht="18.75" customHeight="1" x14ac:dyDescent="0.25">
      <c r="A3250" s="74" t="s">
        <v>2840</v>
      </c>
      <c r="B3250" s="183" t="s">
        <v>3153</v>
      </c>
      <c r="C3250" s="79">
        <f t="shared" si="182"/>
        <v>181.31805</v>
      </c>
      <c r="D3250" s="79">
        <f t="shared" si="183"/>
        <v>41.602249999999998</v>
      </c>
      <c r="E3250" s="76">
        <v>41.602249999999998</v>
      </c>
      <c r="F3250" s="33">
        <v>0</v>
      </c>
      <c r="G3250" s="90">
        <v>0</v>
      </c>
      <c r="H3250" s="33">
        <v>0</v>
      </c>
      <c r="I3250" s="81"/>
      <c r="J3250" s="200">
        <v>222.9203</v>
      </c>
    </row>
    <row r="3251" spans="1:10" s="34" customFormat="1" ht="18.75" customHeight="1" x14ac:dyDescent="0.25">
      <c r="A3251" s="74" t="s">
        <v>2841</v>
      </c>
      <c r="B3251" s="183" t="s">
        <v>3153</v>
      </c>
      <c r="C3251" s="79">
        <f t="shared" si="182"/>
        <v>318.71240000000006</v>
      </c>
      <c r="D3251" s="79">
        <f t="shared" si="183"/>
        <v>13.026999999999999</v>
      </c>
      <c r="E3251" s="76">
        <v>13.026999999999999</v>
      </c>
      <c r="F3251" s="33">
        <v>0</v>
      </c>
      <c r="G3251" s="90">
        <v>0</v>
      </c>
      <c r="H3251" s="33">
        <v>0</v>
      </c>
      <c r="I3251" s="81"/>
      <c r="J3251" s="200">
        <v>331.73940000000005</v>
      </c>
    </row>
    <row r="3252" spans="1:10" s="34" customFormat="1" ht="18.75" customHeight="1" x14ac:dyDescent="0.25">
      <c r="A3252" s="74" t="s">
        <v>2842</v>
      </c>
      <c r="B3252" s="183" t="s">
        <v>3153</v>
      </c>
      <c r="C3252" s="79">
        <f t="shared" si="182"/>
        <v>427.25201000000004</v>
      </c>
      <c r="D3252" s="79">
        <f t="shared" si="183"/>
        <v>44.90202</v>
      </c>
      <c r="E3252" s="76">
        <v>44.90202</v>
      </c>
      <c r="F3252" s="33">
        <v>0</v>
      </c>
      <c r="G3252" s="90">
        <v>0</v>
      </c>
      <c r="H3252" s="33">
        <v>0</v>
      </c>
      <c r="I3252" s="81"/>
      <c r="J3252" s="200">
        <v>472.15403000000003</v>
      </c>
    </row>
    <row r="3253" spans="1:10" s="34" customFormat="1" ht="18.75" customHeight="1" x14ac:dyDescent="0.25">
      <c r="A3253" s="74" t="s">
        <v>2843</v>
      </c>
      <c r="B3253" s="183" t="s">
        <v>3153</v>
      </c>
      <c r="C3253" s="79">
        <f t="shared" si="182"/>
        <v>3.4797000000000002</v>
      </c>
      <c r="D3253" s="79">
        <f t="shared" si="183"/>
        <v>0.43030000000000002</v>
      </c>
      <c r="E3253" s="76">
        <v>0.43030000000000002</v>
      </c>
      <c r="F3253" s="33">
        <v>0</v>
      </c>
      <c r="G3253" s="90">
        <v>0</v>
      </c>
      <c r="H3253" s="33">
        <v>0</v>
      </c>
      <c r="I3253" s="81"/>
      <c r="J3253" s="200">
        <v>3.91</v>
      </c>
    </row>
    <row r="3254" spans="1:10" s="34" customFormat="1" ht="18.75" customHeight="1" x14ac:dyDescent="0.25">
      <c r="A3254" s="74" t="s">
        <v>2921</v>
      </c>
      <c r="B3254" s="183" t="s">
        <v>3159</v>
      </c>
      <c r="C3254" s="79">
        <f t="shared" si="182"/>
        <v>89.504409999999993</v>
      </c>
      <c r="D3254" s="79">
        <f t="shared" si="183"/>
        <v>4.9783500000000007</v>
      </c>
      <c r="E3254" s="76">
        <v>4.9783500000000007</v>
      </c>
      <c r="F3254" s="33">
        <v>0</v>
      </c>
      <c r="G3254" s="90">
        <v>0</v>
      </c>
      <c r="H3254" s="33">
        <v>0</v>
      </c>
      <c r="I3254" s="81"/>
      <c r="J3254" s="200">
        <v>94.482759999999999</v>
      </c>
    </row>
    <row r="3255" spans="1:10" s="35" customFormat="1" ht="18.75" customHeight="1" x14ac:dyDescent="0.25">
      <c r="A3255" s="74" t="s">
        <v>2922</v>
      </c>
      <c r="B3255" s="183" t="s">
        <v>3159</v>
      </c>
      <c r="C3255" s="79">
        <f t="shared" si="182"/>
        <v>263.76684</v>
      </c>
      <c r="D3255" s="79">
        <f t="shared" si="183"/>
        <v>22.638060000000003</v>
      </c>
      <c r="E3255" s="76">
        <v>22.638060000000003</v>
      </c>
      <c r="F3255" s="33">
        <v>0</v>
      </c>
      <c r="G3255" s="90">
        <v>0</v>
      </c>
      <c r="H3255" s="33">
        <v>0</v>
      </c>
      <c r="I3255" s="81">
        <v>1824.2</v>
      </c>
      <c r="J3255" s="200">
        <f>286.4049-I3255</f>
        <v>-1537.7951</v>
      </c>
    </row>
    <row r="3256" spans="1:10" s="34" customFormat="1" ht="18.75" customHeight="1" x14ac:dyDescent="0.25">
      <c r="A3256" s="74" t="s">
        <v>2923</v>
      </c>
      <c r="B3256" s="183" t="s">
        <v>3159</v>
      </c>
      <c r="C3256" s="79">
        <f t="shared" si="182"/>
        <v>41.825649999999996</v>
      </c>
      <c r="D3256" s="79">
        <f t="shared" si="183"/>
        <v>2.6338000000000004</v>
      </c>
      <c r="E3256" s="76">
        <v>2.6338000000000004</v>
      </c>
      <c r="F3256" s="33">
        <v>0</v>
      </c>
      <c r="G3256" s="90">
        <v>0</v>
      </c>
      <c r="H3256" s="33">
        <v>0</v>
      </c>
      <c r="I3256" s="81"/>
      <c r="J3256" s="200">
        <v>44.459449999999997</v>
      </c>
    </row>
    <row r="3257" spans="1:10" s="34" customFormat="1" ht="18.75" customHeight="1" x14ac:dyDescent="0.25">
      <c r="A3257" s="74" t="s">
        <v>2924</v>
      </c>
      <c r="B3257" s="183" t="s">
        <v>3159</v>
      </c>
      <c r="C3257" s="79">
        <f t="shared" si="182"/>
        <v>68.908999999999992</v>
      </c>
      <c r="D3257" s="79">
        <f t="shared" si="183"/>
        <v>6.6871999999999998</v>
      </c>
      <c r="E3257" s="76">
        <v>6.6871999999999998</v>
      </c>
      <c r="F3257" s="33">
        <v>0</v>
      </c>
      <c r="G3257" s="90">
        <v>0</v>
      </c>
      <c r="H3257" s="33">
        <v>0</v>
      </c>
      <c r="I3257" s="81"/>
      <c r="J3257" s="200">
        <v>75.596199999999996</v>
      </c>
    </row>
    <row r="3258" spans="1:10" s="34" customFormat="1" ht="18.75" customHeight="1" x14ac:dyDescent="0.25">
      <c r="A3258" s="74" t="s">
        <v>2925</v>
      </c>
      <c r="B3258" s="183" t="s">
        <v>3159</v>
      </c>
      <c r="C3258" s="79">
        <f t="shared" si="182"/>
        <v>95.002300000000005</v>
      </c>
      <c r="D3258" s="79">
        <f t="shared" si="183"/>
        <v>4.2280500000000005</v>
      </c>
      <c r="E3258" s="76">
        <v>4.2280500000000005</v>
      </c>
      <c r="F3258" s="33">
        <v>0</v>
      </c>
      <c r="G3258" s="90">
        <v>0</v>
      </c>
      <c r="H3258" s="33">
        <v>0</v>
      </c>
      <c r="I3258" s="81"/>
      <c r="J3258" s="200">
        <v>99.230350000000001</v>
      </c>
    </row>
    <row r="3259" spans="1:10" s="34" customFormat="1" ht="18.75" customHeight="1" x14ac:dyDescent="0.25">
      <c r="A3259" s="74" t="s">
        <v>2926</v>
      </c>
      <c r="B3259" s="183" t="s">
        <v>3159</v>
      </c>
      <c r="C3259" s="79">
        <f t="shared" si="182"/>
        <v>178.47729999999999</v>
      </c>
      <c r="D3259" s="79">
        <f t="shared" si="183"/>
        <v>21.794450000000001</v>
      </c>
      <c r="E3259" s="76">
        <v>21.794450000000001</v>
      </c>
      <c r="F3259" s="33">
        <v>0</v>
      </c>
      <c r="G3259" s="90">
        <v>0</v>
      </c>
      <c r="H3259" s="33">
        <v>0</v>
      </c>
      <c r="I3259" s="81"/>
      <c r="J3259" s="200">
        <v>200.27175</v>
      </c>
    </row>
    <row r="3260" spans="1:10" s="34" customFormat="1" ht="18.75" customHeight="1" x14ac:dyDescent="0.25">
      <c r="A3260" s="74" t="s">
        <v>2927</v>
      </c>
      <c r="B3260" s="183" t="s">
        <v>3159</v>
      </c>
      <c r="C3260" s="79">
        <f t="shared" si="182"/>
        <v>311.17465000000004</v>
      </c>
      <c r="D3260" s="79">
        <f t="shared" si="183"/>
        <v>19.197099999999999</v>
      </c>
      <c r="E3260" s="76">
        <v>19.197099999999999</v>
      </c>
      <c r="F3260" s="33">
        <v>0</v>
      </c>
      <c r="G3260" s="90">
        <v>0</v>
      </c>
      <c r="H3260" s="33">
        <v>0</v>
      </c>
      <c r="I3260" s="81"/>
      <c r="J3260" s="200">
        <v>330.37175000000002</v>
      </c>
    </row>
    <row r="3261" spans="1:10" s="34" customFormat="1" ht="18.75" customHeight="1" x14ac:dyDescent="0.25">
      <c r="A3261" s="74" t="s">
        <v>2928</v>
      </c>
      <c r="B3261" s="183" t="s">
        <v>3159</v>
      </c>
      <c r="C3261" s="79">
        <f t="shared" ref="C3261:C3318" si="184">J3261+I3261-E3261</f>
        <v>223.67010000000002</v>
      </c>
      <c r="D3261" s="79">
        <f t="shared" si="183"/>
        <v>13.648</v>
      </c>
      <c r="E3261" s="76">
        <v>13.648</v>
      </c>
      <c r="F3261" s="33">
        <v>0</v>
      </c>
      <c r="G3261" s="90">
        <v>0</v>
      </c>
      <c r="H3261" s="33">
        <v>0</v>
      </c>
      <c r="I3261" s="81"/>
      <c r="J3261" s="200">
        <v>237.31810000000002</v>
      </c>
    </row>
    <row r="3262" spans="1:10" s="34" customFormat="1" ht="18.75" customHeight="1" x14ac:dyDescent="0.25">
      <c r="A3262" s="74" t="s">
        <v>2929</v>
      </c>
      <c r="B3262" s="183" t="s">
        <v>3159</v>
      </c>
      <c r="C3262" s="79">
        <f t="shared" si="184"/>
        <v>330.93225000000001</v>
      </c>
      <c r="D3262" s="80">
        <f t="shared" si="183"/>
        <v>14.7232</v>
      </c>
      <c r="E3262" s="76">
        <v>14.7232</v>
      </c>
      <c r="F3262" s="33">
        <v>0</v>
      </c>
      <c r="G3262" s="90">
        <v>0</v>
      </c>
      <c r="H3262" s="33">
        <v>0</v>
      </c>
      <c r="I3262" s="81"/>
      <c r="J3262" s="200">
        <v>345.65545000000003</v>
      </c>
    </row>
    <row r="3263" spans="1:10" s="34" customFormat="1" ht="18.75" customHeight="1" x14ac:dyDescent="0.25">
      <c r="A3263" s="74" t="s">
        <v>2954</v>
      </c>
      <c r="B3263" s="183" t="s">
        <v>3161</v>
      </c>
      <c r="C3263" s="79">
        <f t="shared" si="184"/>
        <v>0.72599999999999998</v>
      </c>
      <c r="D3263" s="79">
        <f t="shared" si="183"/>
        <v>0</v>
      </c>
      <c r="E3263" s="76">
        <v>0</v>
      </c>
      <c r="F3263" s="33">
        <v>0</v>
      </c>
      <c r="G3263" s="90">
        <v>0</v>
      </c>
      <c r="H3263" s="33">
        <v>0</v>
      </c>
      <c r="I3263" s="81"/>
      <c r="J3263" s="200">
        <v>0.72599999999999998</v>
      </c>
    </row>
    <row r="3264" spans="1:10" s="34" customFormat="1" ht="18.75" customHeight="1" x14ac:dyDescent="0.25">
      <c r="A3264" s="74" t="s">
        <v>2955</v>
      </c>
      <c r="B3264" s="183" t="s">
        <v>3162</v>
      </c>
      <c r="C3264" s="79">
        <f t="shared" si="184"/>
        <v>206.51271000000006</v>
      </c>
      <c r="D3264" s="79">
        <f t="shared" si="183"/>
        <v>19.266179999999999</v>
      </c>
      <c r="E3264" s="76">
        <v>19.266179999999999</v>
      </c>
      <c r="F3264" s="33">
        <v>0</v>
      </c>
      <c r="G3264" s="90">
        <v>0</v>
      </c>
      <c r="H3264" s="33">
        <v>0</v>
      </c>
      <c r="I3264" s="81">
        <v>1622.39</v>
      </c>
      <c r="J3264" s="200">
        <f>225.77889-I3264</f>
        <v>-1396.6111100000001</v>
      </c>
    </row>
    <row r="3265" spans="1:10" s="34" customFormat="1" ht="18.75" customHeight="1" x14ac:dyDescent="0.25">
      <c r="A3265" s="74" t="s">
        <v>2956</v>
      </c>
      <c r="B3265" s="183" t="s">
        <v>3162</v>
      </c>
      <c r="C3265" s="79">
        <f t="shared" si="184"/>
        <v>360.29725999999999</v>
      </c>
      <c r="D3265" s="79">
        <f t="shared" si="183"/>
        <v>61.119150000000005</v>
      </c>
      <c r="E3265" s="76">
        <v>61.119150000000005</v>
      </c>
      <c r="F3265" s="33">
        <v>0</v>
      </c>
      <c r="G3265" s="90">
        <v>0</v>
      </c>
      <c r="H3265" s="33">
        <v>0</v>
      </c>
      <c r="I3265" s="81"/>
      <c r="J3265" s="200">
        <v>421.41640999999998</v>
      </c>
    </row>
    <row r="3266" spans="1:10" s="34" customFormat="1" ht="18.75" customHeight="1" x14ac:dyDescent="0.25">
      <c r="A3266" s="74" t="s">
        <v>2957</v>
      </c>
      <c r="B3266" s="183" t="s">
        <v>3162</v>
      </c>
      <c r="C3266" s="79">
        <f t="shared" si="184"/>
        <v>277.58074999999997</v>
      </c>
      <c r="D3266" s="80">
        <f t="shared" si="183"/>
        <v>15.101600000000001</v>
      </c>
      <c r="E3266" s="76">
        <v>15.101600000000001</v>
      </c>
      <c r="F3266" s="33">
        <v>0</v>
      </c>
      <c r="G3266" s="90">
        <v>0</v>
      </c>
      <c r="H3266" s="33">
        <v>0</v>
      </c>
      <c r="I3266" s="81"/>
      <c r="J3266" s="200">
        <v>292.68234999999999</v>
      </c>
    </row>
    <row r="3267" spans="1:10" s="34" customFormat="1" ht="18.75" customHeight="1" x14ac:dyDescent="0.25">
      <c r="A3267" s="74" t="s">
        <v>2958</v>
      </c>
      <c r="B3267" s="183" t="s">
        <v>3162</v>
      </c>
      <c r="C3267" s="79">
        <f t="shared" si="184"/>
        <v>390.15516999999994</v>
      </c>
      <c r="D3267" s="80">
        <f t="shared" si="183"/>
        <v>18.29806</v>
      </c>
      <c r="E3267" s="76">
        <v>18.29806</v>
      </c>
      <c r="F3267" s="33">
        <v>0</v>
      </c>
      <c r="G3267" s="90">
        <v>0</v>
      </c>
      <c r="H3267" s="33">
        <v>0</v>
      </c>
      <c r="I3267" s="81"/>
      <c r="J3267" s="200">
        <v>408.45322999999996</v>
      </c>
    </row>
    <row r="3268" spans="1:10" s="34" customFormat="1" ht="18.75" customHeight="1" x14ac:dyDescent="0.25">
      <c r="A3268" s="74" t="s">
        <v>2666</v>
      </c>
      <c r="B3268" s="183" t="s">
        <v>3162</v>
      </c>
      <c r="C3268" s="79">
        <f t="shared" si="184"/>
        <v>104.65335999999999</v>
      </c>
      <c r="D3268" s="79">
        <f t="shared" si="183"/>
        <v>6.2742800000000001</v>
      </c>
      <c r="E3268" s="76">
        <v>6.2742800000000001</v>
      </c>
      <c r="F3268" s="33">
        <v>0</v>
      </c>
      <c r="G3268" s="90">
        <v>0</v>
      </c>
      <c r="H3268" s="33">
        <v>0</v>
      </c>
      <c r="I3268" s="81"/>
      <c r="J3268" s="200">
        <v>110.92764</v>
      </c>
    </row>
    <row r="3269" spans="1:10" s="34" customFormat="1" ht="18.75" customHeight="1" x14ac:dyDescent="0.25">
      <c r="A3269" s="74" t="s">
        <v>2667</v>
      </c>
      <c r="B3269" s="183" t="s">
        <v>3162</v>
      </c>
      <c r="C3269" s="79">
        <f t="shared" si="184"/>
        <v>33.307940000000002</v>
      </c>
      <c r="D3269" s="79">
        <f t="shared" si="183"/>
        <v>1.99342</v>
      </c>
      <c r="E3269" s="76">
        <v>1.99342</v>
      </c>
      <c r="F3269" s="33">
        <v>0</v>
      </c>
      <c r="G3269" s="90">
        <v>0</v>
      </c>
      <c r="H3269" s="33">
        <v>0</v>
      </c>
      <c r="I3269" s="81"/>
      <c r="J3269" s="200">
        <v>35.301360000000003</v>
      </c>
    </row>
    <row r="3270" spans="1:10" s="34" customFormat="1" ht="18.75" customHeight="1" x14ac:dyDescent="0.25">
      <c r="A3270" s="74" t="s">
        <v>402</v>
      </c>
      <c r="B3270" s="183" t="s">
        <v>3162</v>
      </c>
      <c r="C3270" s="79">
        <f t="shared" si="184"/>
        <v>39.433970000000002</v>
      </c>
      <c r="D3270" s="79">
        <f t="shared" si="183"/>
        <v>2.9751799999999999</v>
      </c>
      <c r="E3270" s="76">
        <v>2.9751799999999999</v>
      </c>
      <c r="F3270" s="33">
        <v>0</v>
      </c>
      <c r="G3270" s="90">
        <v>0</v>
      </c>
      <c r="H3270" s="33">
        <v>0</v>
      </c>
      <c r="I3270" s="81"/>
      <c r="J3270" s="200">
        <v>42.409150000000004</v>
      </c>
    </row>
    <row r="3271" spans="1:10" s="34" customFormat="1" ht="18.75" customHeight="1" x14ac:dyDescent="0.25">
      <c r="A3271" s="74" t="s">
        <v>404</v>
      </c>
      <c r="B3271" s="183" t="s">
        <v>3162</v>
      </c>
      <c r="C3271" s="79">
        <f t="shared" si="184"/>
        <v>44.82</v>
      </c>
      <c r="D3271" s="79">
        <f t="shared" si="183"/>
        <v>0</v>
      </c>
      <c r="E3271" s="76">
        <v>0</v>
      </c>
      <c r="F3271" s="33">
        <v>0</v>
      </c>
      <c r="G3271" s="90">
        <v>0</v>
      </c>
      <c r="H3271" s="33">
        <v>0</v>
      </c>
      <c r="I3271" s="81"/>
      <c r="J3271" s="200">
        <v>44.82</v>
      </c>
    </row>
    <row r="3272" spans="1:10" s="34" customFormat="1" ht="18.75" customHeight="1" x14ac:dyDescent="0.25">
      <c r="A3272" s="74" t="s">
        <v>2614</v>
      </c>
      <c r="B3272" s="183" t="s">
        <v>3162</v>
      </c>
      <c r="C3272" s="79">
        <f t="shared" si="184"/>
        <v>389.47872000000001</v>
      </c>
      <c r="D3272" s="79">
        <f t="shared" si="183"/>
        <v>62.512039999999999</v>
      </c>
      <c r="E3272" s="76">
        <v>62.512039999999999</v>
      </c>
      <c r="F3272" s="33">
        <v>0</v>
      </c>
      <c r="G3272" s="90">
        <v>0</v>
      </c>
      <c r="H3272" s="33">
        <v>0</v>
      </c>
      <c r="I3272" s="81"/>
      <c r="J3272" s="200">
        <v>451.99076000000002</v>
      </c>
    </row>
    <row r="3273" spans="1:10" s="34" customFormat="1" ht="18.75" customHeight="1" x14ac:dyDescent="0.25">
      <c r="A3273" s="74" t="s">
        <v>2718</v>
      </c>
      <c r="B3273" s="183" t="s">
        <v>3162</v>
      </c>
      <c r="C3273" s="79">
        <f t="shared" si="184"/>
        <v>22.335760000000004</v>
      </c>
      <c r="D3273" s="79">
        <f t="shared" si="183"/>
        <v>10.70768</v>
      </c>
      <c r="E3273" s="76">
        <v>10.70768</v>
      </c>
      <c r="F3273" s="33">
        <v>0</v>
      </c>
      <c r="G3273" s="90">
        <v>0</v>
      </c>
      <c r="H3273" s="33">
        <v>0</v>
      </c>
      <c r="I3273" s="81"/>
      <c r="J3273" s="200">
        <v>33.043440000000004</v>
      </c>
    </row>
    <row r="3274" spans="1:10" s="34" customFormat="1" ht="18.75" customHeight="1" x14ac:dyDescent="0.25">
      <c r="A3274" s="74" t="s">
        <v>2719</v>
      </c>
      <c r="B3274" s="183" t="s">
        <v>3162</v>
      </c>
      <c r="C3274" s="79">
        <f t="shared" si="184"/>
        <v>697.89417000000003</v>
      </c>
      <c r="D3274" s="79">
        <f t="shared" si="183"/>
        <v>39.032969999999999</v>
      </c>
      <c r="E3274" s="76">
        <v>39.032969999999999</v>
      </c>
      <c r="F3274" s="33">
        <v>0</v>
      </c>
      <c r="G3274" s="90">
        <v>0</v>
      </c>
      <c r="H3274" s="33">
        <v>0</v>
      </c>
      <c r="I3274" s="81"/>
      <c r="J3274" s="200">
        <v>736.92714000000001</v>
      </c>
    </row>
    <row r="3275" spans="1:10" s="34" customFormat="1" ht="18.75" customHeight="1" x14ac:dyDescent="0.25">
      <c r="A3275" s="74" t="s">
        <v>2685</v>
      </c>
      <c r="B3275" s="183" t="s">
        <v>3162</v>
      </c>
      <c r="C3275" s="79">
        <f t="shared" si="184"/>
        <v>42.07056</v>
      </c>
      <c r="D3275" s="80">
        <f t="shared" si="183"/>
        <v>3.8160100000000003</v>
      </c>
      <c r="E3275" s="76">
        <v>3.8160100000000003</v>
      </c>
      <c r="F3275" s="33">
        <v>0</v>
      </c>
      <c r="G3275" s="90">
        <v>0</v>
      </c>
      <c r="H3275" s="33">
        <v>0</v>
      </c>
      <c r="I3275" s="81"/>
      <c r="J3275" s="200">
        <v>45.886569999999999</v>
      </c>
    </row>
    <row r="3276" spans="1:10" s="34" customFormat="1" ht="18.75" customHeight="1" x14ac:dyDescent="0.25">
      <c r="A3276" s="74" t="s">
        <v>2720</v>
      </c>
      <c r="B3276" s="183" t="s">
        <v>3162</v>
      </c>
      <c r="C3276" s="79">
        <f t="shared" si="184"/>
        <v>185.12139999999999</v>
      </c>
      <c r="D3276" s="79">
        <f t="shared" si="183"/>
        <v>6.9720800000000001</v>
      </c>
      <c r="E3276" s="76">
        <v>6.9720800000000001</v>
      </c>
      <c r="F3276" s="33">
        <v>0</v>
      </c>
      <c r="G3276" s="90">
        <v>0</v>
      </c>
      <c r="H3276" s="33">
        <v>0</v>
      </c>
      <c r="I3276" s="81"/>
      <c r="J3276" s="200">
        <v>192.09348</v>
      </c>
    </row>
    <row r="3277" spans="1:10" s="35" customFormat="1" ht="18.75" customHeight="1" x14ac:dyDescent="0.25">
      <c r="A3277" s="74" t="s">
        <v>2959</v>
      </c>
      <c r="B3277" s="183" t="s">
        <v>3162</v>
      </c>
      <c r="C3277" s="79">
        <f t="shared" si="184"/>
        <v>610.26289999999995</v>
      </c>
      <c r="D3277" s="79">
        <f t="shared" si="183"/>
        <v>57.650700000000001</v>
      </c>
      <c r="E3277" s="76">
        <v>57.650700000000001</v>
      </c>
      <c r="F3277" s="33">
        <v>0</v>
      </c>
      <c r="G3277" s="90">
        <v>0</v>
      </c>
      <c r="H3277" s="33">
        <v>0</v>
      </c>
      <c r="I3277" s="81"/>
      <c r="J3277" s="200">
        <v>667.91359999999997</v>
      </c>
    </row>
    <row r="3278" spans="1:10" s="34" customFormat="1" ht="18.75" customHeight="1" x14ac:dyDescent="0.25">
      <c r="A3278" s="74" t="s">
        <v>2686</v>
      </c>
      <c r="B3278" s="183" t="s">
        <v>3162</v>
      </c>
      <c r="C3278" s="79">
        <f t="shared" si="184"/>
        <v>75.571370000000002</v>
      </c>
      <c r="D3278" s="79">
        <f t="shared" si="183"/>
        <v>4.0499299999999998</v>
      </c>
      <c r="E3278" s="76">
        <v>4.0499299999999998</v>
      </c>
      <c r="F3278" s="33">
        <v>0</v>
      </c>
      <c r="G3278" s="90">
        <v>0</v>
      </c>
      <c r="H3278" s="33">
        <v>0</v>
      </c>
      <c r="I3278" s="81"/>
      <c r="J3278" s="200">
        <v>79.621300000000005</v>
      </c>
    </row>
    <row r="3279" spans="1:10" s="34" customFormat="1" ht="18.75" customHeight="1" x14ac:dyDescent="0.25">
      <c r="A3279" s="74" t="s">
        <v>2960</v>
      </c>
      <c r="B3279" s="183" t="s">
        <v>3162</v>
      </c>
      <c r="C3279" s="79">
        <f t="shared" si="184"/>
        <v>162.20569</v>
      </c>
      <c r="D3279" s="79">
        <f t="shared" si="183"/>
        <v>6.4089</v>
      </c>
      <c r="E3279" s="76">
        <v>6.4089</v>
      </c>
      <c r="F3279" s="33">
        <v>0</v>
      </c>
      <c r="G3279" s="90">
        <v>0</v>
      </c>
      <c r="H3279" s="33">
        <v>0</v>
      </c>
      <c r="I3279" s="81"/>
      <c r="J3279" s="200">
        <v>168.61458999999999</v>
      </c>
    </row>
    <row r="3280" spans="1:10" s="34" customFormat="1" ht="18.75" customHeight="1" x14ac:dyDescent="0.25">
      <c r="A3280" s="74" t="s">
        <v>2961</v>
      </c>
      <c r="B3280" s="183" t="s">
        <v>3162</v>
      </c>
      <c r="C3280" s="79">
        <f t="shared" si="184"/>
        <v>133.57445000000001</v>
      </c>
      <c r="D3280" s="79">
        <f t="shared" si="183"/>
        <v>6.0656000000000008</v>
      </c>
      <c r="E3280" s="76">
        <v>6.0656000000000008</v>
      </c>
      <c r="F3280" s="33">
        <v>0</v>
      </c>
      <c r="G3280" s="90">
        <v>0</v>
      </c>
      <c r="H3280" s="33">
        <v>0</v>
      </c>
      <c r="I3280" s="81"/>
      <c r="J3280" s="200">
        <v>139.64005</v>
      </c>
    </row>
    <row r="3281" spans="1:10" s="34" customFormat="1" ht="18.75" customHeight="1" x14ac:dyDescent="0.25">
      <c r="A3281" s="74" t="s">
        <v>2962</v>
      </c>
      <c r="B3281" s="183" t="s">
        <v>3162</v>
      </c>
      <c r="C3281" s="79">
        <f t="shared" si="184"/>
        <v>300.02139</v>
      </c>
      <c r="D3281" s="79">
        <f t="shared" si="183"/>
        <v>21.093150000000001</v>
      </c>
      <c r="E3281" s="76">
        <v>21.093150000000001</v>
      </c>
      <c r="F3281" s="33">
        <v>0</v>
      </c>
      <c r="G3281" s="90">
        <v>0</v>
      </c>
      <c r="H3281" s="33">
        <v>0</v>
      </c>
      <c r="I3281" s="81"/>
      <c r="J3281" s="200">
        <v>321.11453999999998</v>
      </c>
    </row>
    <row r="3282" spans="1:10" s="34" customFormat="1" ht="18.75" customHeight="1" x14ac:dyDescent="0.25">
      <c r="A3282" s="74" t="s">
        <v>2388</v>
      </c>
      <c r="B3282" s="183" t="s">
        <v>3162</v>
      </c>
      <c r="C3282" s="79">
        <f t="shared" si="184"/>
        <v>289.95535000000001</v>
      </c>
      <c r="D3282" s="79">
        <f t="shared" si="183"/>
        <v>15.437190000000001</v>
      </c>
      <c r="E3282" s="76">
        <v>15.437190000000001</v>
      </c>
      <c r="F3282" s="33">
        <v>0</v>
      </c>
      <c r="G3282" s="90">
        <v>0</v>
      </c>
      <c r="H3282" s="33">
        <v>0</v>
      </c>
      <c r="I3282" s="81"/>
      <c r="J3282" s="200">
        <v>305.39254</v>
      </c>
    </row>
    <row r="3283" spans="1:10" s="34" customFormat="1" ht="18.75" customHeight="1" x14ac:dyDescent="0.25">
      <c r="A3283" s="74" t="s">
        <v>2963</v>
      </c>
      <c r="B3283" s="183" t="s">
        <v>3162</v>
      </c>
      <c r="C3283" s="79">
        <f t="shared" si="184"/>
        <v>499.73905000000002</v>
      </c>
      <c r="D3283" s="79">
        <f t="shared" ref="D3283:D3340" si="185">E3283</f>
        <v>31.480460000000001</v>
      </c>
      <c r="E3283" s="76">
        <v>31.480460000000001</v>
      </c>
      <c r="F3283" s="33">
        <v>0</v>
      </c>
      <c r="G3283" s="90">
        <v>0</v>
      </c>
      <c r="H3283" s="33">
        <v>0</v>
      </c>
      <c r="I3283" s="81"/>
      <c r="J3283" s="200">
        <v>531.21951000000001</v>
      </c>
    </row>
    <row r="3284" spans="1:10" s="34" customFormat="1" ht="18.75" customHeight="1" x14ac:dyDescent="0.25">
      <c r="A3284" s="74" t="s">
        <v>2964</v>
      </c>
      <c r="B3284" s="183" t="s">
        <v>3162</v>
      </c>
      <c r="C3284" s="79">
        <f t="shared" si="184"/>
        <v>1292.60871</v>
      </c>
      <c r="D3284" s="79">
        <f t="shared" si="185"/>
        <v>88.070580000000007</v>
      </c>
      <c r="E3284" s="76">
        <v>88.070580000000007</v>
      </c>
      <c r="F3284" s="33">
        <v>0</v>
      </c>
      <c r="G3284" s="90">
        <v>0</v>
      </c>
      <c r="H3284" s="33">
        <v>0</v>
      </c>
      <c r="I3284" s="81"/>
      <c r="J3284" s="200">
        <v>1380.67929</v>
      </c>
    </row>
    <row r="3285" spans="1:10" s="34" customFormat="1" ht="18.75" customHeight="1" x14ac:dyDescent="0.25">
      <c r="A3285" s="74" t="s">
        <v>3044</v>
      </c>
      <c r="B3285" s="183" t="s">
        <v>3175</v>
      </c>
      <c r="C3285" s="79">
        <f t="shared" si="184"/>
        <v>35.467850000000006</v>
      </c>
      <c r="D3285" s="79">
        <f t="shared" si="185"/>
        <v>1.81155</v>
      </c>
      <c r="E3285" s="76">
        <v>1.81155</v>
      </c>
      <c r="F3285" s="33">
        <v>0</v>
      </c>
      <c r="G3285" s="90">
        <v>0</v>
      </c>
      <c r="H3285" s="33">
        <v>0</v>
      </c>
      <c r="I3285" s="81"/>
      <c r="J3285" s="200">
        <v>37.279400000000003</v>
      </c>
    </row>
    <row r="3286" spans="1:10" s="34" customFormat="1" ht="18.75" customHeight="1" x14ac:dyDescent="0.25">
      <c r="A3286" s="74" t="s">
        <v>3045</v>
      </c>
      <c r="B3286" s="183" t="s">
        <v>3175</v>
      </c>
      <c r="C3286" s="79">
        <f t="shared" si="184"/>
        <v>21.8964</v>
      </c>
      <c r="D3286" s="79">
        <f t="shared" si="185"/>
        <v>1.0023</v>
      </c>
      <c r="E3286" s="76">
        <v>1.0023</v>
      </c>
      <c r="F3286" s="33">
        <v>0</v>
      </c>
      <c r="G3286" s="90">
        <v>0</v>
      </c>
      <c r="H3286" s="33">
        <v>0</v>
      </c>
      <c r="I3286" s="81"/>
      <c r="J3286" s="200">
        <v>22.898700000000002</v>
      </c>
    </row>
    <row r="3287" spans="1:10" s="34" customFormat="1" ht="18.75" customHeight="1" x14ac:dyDescent="0.25">
      <c r="A3287" s="74" t="s">
        <v>2997</v>
      </c>
      <c r="B3287" s="183" t="s">
        <v>3170</v>
      </c>
      <c r="C3287" s="79">
        <f t="shared" si="184"/>
        <v>17.849400000000003</v>
      </c>
      <c r="D3287" s="79">
        <f t="shared" si="185"/>
        <v>0.81704999999999994</v>
      </c>
      <c r="E3287" s="76">
        <v>0.81704999999999994</v>
      </c>
      <c r="F3287" s="33">
        <v>0</v>
      </c>
      <c r="G3287" s="90">
        <v>0</v>
      </c>
      <c r="H3287" s="33">
        <v>0</v>
      </c>
      <c r="I3287" s="81"/>
      <c r="J3287" s="200">
        <v>18.666450000000001</v>
      </c>
    </row>
    <row r="3288" spans="1:10" s="36" customFormat="1" ht="18.75" customHeight="1" x14ac:dyDescent="0.25">
      <c r="A3288" s="74" t="s">
        <v>2475</v>
      </c>
      <c r="B3288" s="183" t="s">
        <v>66</v>
      </c>
      <c r="C3288" s="79">
        <f t="shared" si="184"/>
        <v>8.3312000000000008</v>
      </c>
      <c r="D3288" s="79">
        <f t="shared" si="185"/>
        <v>0</v>
      </c>
      <c r="E3288" s="76">
        <v>0</v>
      </c>
      <c r="F3288" s="33">
        <v>0</v>
      </c>
      <c r="G3288" s="90">
        <v>0</v>
      </c>
      <c r="H3288" s="33">
        <v>0</v>
      </c>
      <c r="I3288" s="81"/>
      <c r="J3288" s="200">
        <v>8.3312000000000008</v>
      </c>
    </row>
    <row r="3289" spans="1:10" s="34" customFormat="1" ht="18.75" customHeight="1" x14ac:dyDescent="0.25">
      <c r="A3289" s="74" t="s">
        <v>2476</v>
      </c>
      <c r="B3289" s="183" t="s">
        <v>66</v>
      </c>
      <c r="C3289" s="79">
        <f t="shared" si="184"/>
        <v>9.0562000000000005</v>
      </c>
      <c r="D3289" s="79">
        <f t="shared" si="185"/>
        <v>2.3712499999999999</v>
      </c>
      <c r="E3289" s="76">
        <v>2.3712499999999999</v>
      </c>
      <c r="F3289" s="33">
        <v>0</v>
      </c>
      <c r="G3289" s="90">
        <v>0</v>
      </c>
      <c r="H3289" s="33">
        <v>0</v>
      </c>
      <c r="I3289" s="81"/>
      <c r="J3289" s="200">
        <v>11.42745</v>
      </c>
    </row>
    <row r="3290" spans="1:10" s="34" customFormat="1" ht="18.75" customHeight="1" x14ac:dyDescent="0.25">
      <c r="A3290" s="74" t="s">
        <v>2477</v>
      </c>
      <c r="B3290" s="183" t="s">
        <v>66</v>
      </c>
      <c r="C3290" s="79">
        <f t="shared" si="184"/>
        <v>16.201629999999998</v>
      </c>
      <c r="D3290" s="79">
        <f t="shared" si="185"/>
        <v>0</v>
      </c>
      <c r="E3290" s="76">
        <v>0</v>
      </c>
      <c r="F3290" s="33">
        <v>0</v>
      </c>
      <c r="G3290" s="90">
        <v>0</v>
      </c>
      <c r="H3290" s="33">
        <v>0</v>
      </c>
      <c r="I3290" s="81"/>
      <c r="J3290" s="200">
        <v>16.201629999999998</v>
      </c>
    </row>
    <row r="3291" spans="1:10" s="34" customFormat="1" ht="18.75" customHeight="1" x14ac:dyDescent="0.25">
      <c r="A3291" s="74" t="s">
        <v>2478</v>
      </c>
      <c r="B3291" s="183" t="s">
        <v>66</v>
      </c>
      <c r="C3291" s="79">
        <f t="shared" si="184"/>
        <v>8.5190999999999999</v>
      </c>
      <c r="D3291" s="79">
        <f t="shared" si="185"/>
        <v>0</v>
      </c>
      <c r="E3291" s="76">
        <v>0</v>
      </c>
      <c r="F3291" s="33">
        <v>0</v>
      </c>
      <c r="G3291" s="90">
        <v>0</v>
      </c>
      <c r="H3291" s="33">
        <v>0</v>
      </c>
      <c r="I3291" s="81"/>
      <c r="J3291" s="200">
        <v>8.5190999999999999</v>
      </c>
    </row>
    <row r="3292" spans="1:10" s="34" customFormat="1" ht="18.75" customHeight="1" x14ac:dyDescent="0.25">
      <c r="A3292" s="74" t="s">
        <v>2479</v>
      </c>
      <c r="B3292" s="183" t="s">
        <v>66</v>
      </c>
      <c r="C3292" s="79">
        <f t="shared" si="184"/>
        <v>17.3034</v>
      </c>
      <c r="D3292" s="79">
        <f t="shared" si="185"/>
        <v>0</v>
      </c>
      <c r="E3292" s="76">
        <v>0</v>
      </c>
      <c r="F3292" s="33">
        <v>0</v>
      </c>
      <c r="G3292" s="90">
        <v>0</v>
      </c>
      <c r="H3292" s="33">
        <v>0</v>
      </c>
      <c r="I3292" s="81"/>
      <c r="J3292" s="200">
        <v>17.3034</v>
      </c>
    </row>
    <row r="3293" spans="1:10" s="34" customFormat="1" ht="18.75" customHeight="1" x14ac:dyDescent="0.25">
      <c r="A3293" s="74" t="s">
        <v>2541</v>
      </c>
      <c r="B3293" s="183" t="s">
        <v>4015</v>
      </c>
      <c r="C3293" s="79">
        <f t="shared" si="184"/>
        <v>79.996250000000003</v>
      </c>
      <c r="D3293" s="79">
        <f t="shared" si="185"/>
        <v>4.1986000000000008</v>
      </c>
      <c r="E3293" s="76">
        <v>4.1986000000000008</v>
      </c>
      <c r="F3293" s="33">
        <v>0</v>
      </c>
      <c r="G3293" s="90">
        <v>0</v>
      </c>
      <c r="H3293" s="33">
        <v>0</v>
      </c>
      <c r="I3293" s="81"/>
      <c r="J3293" s="200">
        <v>84.194850000000002</v>
      </c>
    </row>
    <row r="3294" spans="1:10" s="34" customFormat="1" ht="18.75" customHeight="1" x14ac:dyDescent="0.25">
      <c r="A3294" s="74" t="s">
        <v>2542</v>
      </c>
      <c r="B3294" s="183" t="s">
        <v>4015</v>
      </c>
      <c r="C3294" s="79">
        <f t="shared" si="184"/>
        <v>68.219699999999989</v>
      </c>
      <c r="D3294" s="79">
        <f t="shared" si="185"/>
        <v>2.5960999999999999</v>
      </c>
      <c r="E3294" s="76">
        <v>2.5960999999999999</v>
      </c>
      <c r="F3294" s="33">
        <v>0</v>
      </c>
      <c r="G3294" s="90">
        <v>0</v>
      </c>
      <c r="H3294" s="33">
        <v>0</v>
      </c>
      <c r="I3294" s="81"/>
      <c r="J3294" s="200">
        <v>70.815799999999996</v>
      </c>
    </row>
    <row r="3295" spans="1:10" s="35" customFormat="1" ht="18.75" customHeight="1" x14ac:dyDescent="0.25">
      <c r="A3295" s="74" t="s">
        <v>2543</v>
      </c>
      <c r="B3295" s="183" t="s">
        <v>4015</v>
      </c>
      <c r="C3295" s="79">
        <f t="shared" si="184"/>
        <v>78.431000000000012</v>
      </c>
      <c r="D3295" s="79">
        <f t="shared" si="185"/>
        <v>3.0225</v>
      </c>
      <c r="E3295" s="76">
        <v>3.0225</v>
      </c>
      <c r="F3295" s="33">
        <v>0</v>
      </c>
      <c r="G3295" s="90">
        <v>0</v>
      </c>
      <c r="H3295" s="33">
        <v>0</v>
      </c>
      <c r="I3295" s="81"/>
      <c r="J3295" s="200">
        <v>81.453500000000005</v>
      </c>
    </row>
    <row r="3296" spans="1:10" s="34" customFormat="1" ht="18.75" customHeight="1" x14ac:dyDescent="0.25">
      <c r="A3296" s="74" t="s">
        <v>682</v>
      </c>
      <c r="B3296" s="183" t="s">
        <v>4015</v>
      </c>
      <c r="C3296" s="79">
        <f t="shared" si="184"/>
        <v>28.782</v>
      </c>
      <c r="D3296" s="79">
        <f t="shared" si="185"/>
        <v>0.79949999999999999</v>
      </c>
      <c r="E3296" s="76">
        <v>0.79949999999999999</v>
      </c>
      <c r="F3296" s="33">
        <v>0</v>
      </c>
      <c r="G3296" s="90">
        <v>0</v>
      </c>
      <c r="H3296" s="33">
        <v>0</v>
      </c>
      <c r="I3296" s="81"/>
      <c r="J3296" s="200">
        <v>29.581499999999998</v>
      </c>
    </row>
    <row r="3297" spans="1:10" s="34" customFormat="1" ht="18.75" customHeight="1" x14ac:dyDescent="0.25">
      <c r="A3297" s="74" t="s">
        <v>2544</v>
      </c>
      <c r="B3297" s="183" t="s">
        <v>4015</v>
      </c>
      <c r="C3297" s="79">
        <f t="shared" si="184"/>
        <v>34.709999999999994</v>
      </c>
      <c r="D3297" s="79">
        <f t="shared" si="185"/>
        <v>0.83850000000000002</v>
      </c>
      <c r="E3297" s="76">
        <v>0.83850000000000002</v>
      </c>
      <c r="F3297" s="33">
        <v>0</v>
      </c>
      <c r="G3297" s="90">
        <v>0</v>
      </c>
      <c r="H3297" s="33">
        <v>0</v>
      </c>
      <c r="I3297" s="81"/>
      <c r="J3297" s="200">
        <v>35.548499999999997</v>
      </c>
    </row>
    <row r="3298" spans="1:10" s="34" customFormat="1" ht="18.75" customHeight="1" x14ac:dyDescent="0.25">
      <c r="A3298" s="74" t="s">
        <v>2480</v>
      </c>
      <c r="B3298" s="183" t="s">
        <v>4015</v>
      </c>
      <c r="C3298" s="79">
        <f t="shared" si="184"/>
        <v>18.186</v>
      </c>
      <c r="D3298" s="79">
        <f t="shared" si="185"/>
        <v>7.2450000000000001</v>
      </c>
      <c r="E3298" s="76">
        <v>7.2450000000000001</v>
      </c>
      <c r="F3298" s="33">
        <v>0</v>
      </c>
      <c r="G3298" s="90">
        <v>0</v>
      </c>
      <c r="H3298" s="33">
        <v>0</v>
      </c>
      <c r="I3298" s="81"/>
      <c r="J3298" s="200">
        <v>25.431000000000001</v>
      </c>
    </row>
    <row r="3299" spans="1:10" s="34" customFormat="1" ht="18.75" customHeight="1" x14ac:dyDescent="0.25">
      <c r="A3299" s="74" t="s">
        <v>2610</v>
      </c>
      <c r="B3299" s="183" t="s">
        <v>3136</v>
      </c>
      <c r="C3299" s="79">
        <f t="shared" si="184"/>
        <v>243.6703</v>
      </c>
      <c r="D3299" s="79">
        <f t="shared" si="185"/>
        <v>11.152200000000001</v>
      </c>
      <c r="E3299" s="76">
        <v>11.152200000000001</v>
      </c>
      <c r="F3299" s="33">
        <v>0</v>
      </c>
      <c r="G3299" s="90">
        <v>0</v>
      </c>
      <c r="H3299" s="33">
        <v>0</v>
      </c>
      <c r="I3299" s="81"/>
      <c r="J3299" s="200">
        <v>254.82249999999999</v>
      </c>
    </row>
    <row r="3300" spans="1:10" s="34" customFormat="1" ht="18.75" customHeight="1" x14ac:dyDescent="0.25">
      <c r="A3300" s="74" t="s">
        <v>2611</v>
      </c>
      <c r="B3300" s="183" t="s">
        <v>3136</v>
      </c>
      <c r="C3300" s="79">
        <f t="shared" si="184"/>
        <v>258.40740000000005</v>
      </c>
      <c r="D3300" s="79">
        <f t="shared" si="185"/>
        <v>13.215</v>
      </c>
      <c r="E3300" s="76">
        <v>13.215</v>
      </c>
      <c r="F3300" s="33">
        <v>0</v>
      </c>
      <c r="G3300" s="90">
        <v>0</v>
      </c>
      <c r="H3300" s="33">
        <v>0</v>
      </c>
      <c r="I3300" s="81"/>
      <c r="J3300" s="200">
        <v>271.62240000000003</v>
      </c>
    </row>
    <row r="3301" spans="1:10" s="34" customFormat="1" ht="18.75" customHeight="1" x14ac:dyDescent="0.25">
      <c r="A3301" s="74" t="s">
        <v>2612</v>
      </c>
      <c r="B3301" s="183" t="s">
        <v>3136</v>
      </c>
      <c r="C3301" s="79">
        <f t="shared" si="184"/>
        <v>30.3444</v>
      </c>
      <c r="D3301" s="79">
        <f t="shared" si="185"/>
        <v>0</v>
      </c>
      <c r="E3301" s="76">
        <v>0</v>
      </c>
      <c r="F3301" s="33">
        <v>0</v>
      </c>
      <c r="G3301" s="90">
        <v>0</v>
      </c>
      <c r="H3301" s="33">
        <v>0</v>
      </c>
      <c r="I3301" s="81"/>
      <c r="J3301" s="200">
        <v>30.3444</v>
      </c>
    </row>
    <row r="3302" spans="1:10" s="34" customFormat="1" ht="18.75" customHeight="1" x14ac:dyDescent="0.25">
      <c r="A3302" s="74" t="s">
        <v>2567</v>
      </c>
      <c r="B3302" s="183" t="s">
        <v>3136</v>
      </c>
      <c r="C3302" s="79">
        <f t="shared" si="184"/>
        <v>20.743200000000002</v>
      </c>
      <c r="D3302" s="79">
        <f t="shared" si="185"/>
        <v>0</v>
      </c>
      <c r="E3302" s="76">
        <v>0</v>
      </c>
      <c r="F3302" s="33">
        <v>0</v>
      </c>
      <c r="G3302" s="90">
        <v>0</v>
      </c>
      <c r="H3302" s="33">
        <v>0</v>
      </c>
      <c r="I3302" s="81"/>
      <c r="J3302" s="200">
        <v>20.743200000000002</v>
      </c>
    </row>
    <row r="3303" spans="1:10" s="34" customFormat="1" ht="18.75" customHeight="1" x14ac:dyDescent="0.25">
      <c r="A3303" s="74" t="s">
        <v>2613</v>
      </c>
      <c r="B3303" s="183" t="s">
        <v>3136</v>
      </c>
      <c r="C3303" s="79">
        <f t="shared" si="184"/>
        <v>78.916930000000008</v>
      </c>
      <c r="D3303" s="79">
        <f t="shared" si="185"/>
        <v>4.6661000000000001</v>
      </c>
      <c r="E3303" s="76">
        <v>4.6661000000000001</v>
      </c>
      <c r="F3303" s="33">
        <v>0</v>
      </c>
      <c r="G3303" s="90">
        <v>0</v>
      </c>
      <c r="H3303" s="33">
        <v>0</v>
      </c>
      <c r="I3303" s="81">
        <v>314.73</v>
      </c>
      <c r="J3303" s="200">
        <f>83.58303-I3303</f>
        <v>-231.14697000000001</v>
      </c>
    </row>
    <row r="3304" spans="1:10" s="34" customFormat="1" ht="18.75" customHeight="1" x14ac:dyDescent="0.25">
      <c r="A3304" s="74" t="s">
        <v>2568</v>
      </c>
      <c r="B3304" s="183" t="s">
        <v>3136</v>
      </c>
      <c r="C3304" s="79">
        <f t="shared" si="184"/>
        <v>190.59745000000001</v>
      </c>
      <c r="D3304" s="79">
        <f t="shared" si="185"/>
        <v>8.5679500000000015</v>
      </c>
      <c r="E3304" s="76">
        <v>8.5679500000000015</v>
      </c>
      <c r="F3304" s="33">
        <v>0</v>
      </c>
      <c r="G3304" s="90">
        <v>0</v>
      </c>
      <c r="H3304" s="33">
        <v>0</v>
      </c>
      <c r="I3304" s="81"/>
      <c r="J3304" s="200">
        <v>199.16540000000001</v>
      </c>
    </row>
    <row r="3305" spans="1:10" s="34" customFormat="1" ht="18.75" customHeight="1" x14ac:dyDescent="0.25">
      <c r="A3305" s="74" t="s">
        <v>2569</v>
      </c>
      <c r="B3305" s="183" t="s">
        <v>3136</v>
      </c>
      <c r="C3305" s="79">
        <f t="shared" si="184"/>
        <v>185.88605000000001</v>
      </c>
      <c r="D3305" s="79">
        <f t="shared" si="185"/>
        <v>6.7541499999999992</v>
      </c>
      <c r="E3305" s="76">
        <v>6.7541499999999992</v>
      </c>
      <c r="F3305" s="33">
        <v>0</v>
      </c>
      <c r="G3305" s="90">
        <v>0</v>
      </c>
      <c r="H3305" s="33">
        <v>0</v>
      </c>
      <c r="I3305" s="81"/>
      <c r="J3305" s="200">
        <v>192.64020000000002</v>
      </c>
    </row>
    <row r="3306" spans="1:10" s="34" customFormat="1" ht="18.75" customHeight="1" x14ac:dyDescent="0.25">
      <c r="A3306" s="74" t="s">
        <v>2570</v>
      </c>
      <c r="B3306" s="183" t="s">
        <v>3136</v>
      </c>
      <c r="C3306" s="79">
        <f t="shared" si="184"/>
        <v>179.03594999999999</v>
      </c>
      <c r="D3306" s="79">
        <f t="shared" si="185"/>
        <v>7.5881000000000007</v>
      </c>
      <c r="E3306" s="76">
        <v>7.5881000000000007</v>
      </c>
      <c r="F3306" s="33">
        <v>0</v>
      </c>
      <c r="G3306" s="90">
        <v>0</v>
      </c>
      <c r="H3306" s="33">
        <v>0</v>
      </c>
      <c r="I3306" s="81"/>
      <c r="J3306" s="200">
        <v>186.62404999999998</v>
      </c>
    </row>
    <row r="3307" spans="1:10" s="34" customFormat="1" ht="18.75" customHeight="1" x14ac:dyDescent="0.25">
      <c r="A3307" s="74" t="s">
        <v>2614</v>
      </c>
      <c r="B3307" s="183" t="s">
        <v>3136</v>
      </c>
      <c r="C3307" s="79">
        <f t="shared" si="184"/>
        <v>10.09775</v>
      </c>
      <c r="D3307" s="79">
        <f t="shared" si="185"/>
        <v>0</v>
      </c>
      <c r="E3307" s="76">
        <v>0</v>
      </c>
      <c r="F3307" s="33">
        <v>0</v>
      </c>
      <c r="G3307" s="90">
        <v>0</v>
      </c>
      <c r="H3307" s="33">
        <v>0</v>
      </c>
      <c r="I3307" s="81"/>
      <c r="J3307" s="200">
        <v>10.09775</v>
      </c>
    </row>
    <row r="3308" spans="1:10" s="34" customFormat="1" ht="18.75" customHeight="1" x14ac:dyDescent="0.25">
      <c r="A3308" s="74" t="s">
        <v>2615</v>
      </c>
      <c r="B3308" s="183" t="s">
        <v>3136</v>
      </c>
      <c r="C3308" s="79">
        <f t="shared" si="184"/>
        <v>216.44763</v>
      </c>
      <c r="D3308" s="79">
        <f t="shared" si="185"/>
        <v>8.2637999999999998</v>
      </c>
      <c r="E3308" s="76">
        <v>8.2637999999999998</v>
      </c>
      <c r="F3308" s="33">
        <v>0</v>
      </c>
      <c r="G3308" s="90">
        <v>0</v>
      </c>
      <c r="H3308" s="33">
        <v>0</v>
      </c>
      <c r="I3308" s="81"/>
      <c r="J3308" s="200">
        <v>224.71143000000001</v>
      </c>
    </row>
    <row r="3309" spans="1:10" s="34" customFormat="1" ht="18.75" customHeight="1" x14ac:dyDescent="0.25">
      <c r="A3309" s="74" t="s">
        <v>517</v>
      </c>
      <c r="B3309" s="183" t="s">
        <v>3136</v>
      </c>
      <c r="C3309" s="79">
        <f t="shared" si="184"/>
        <v>244.17579999999995</v>
      </c>
      <c r="D3309" s="79">
        <f t="shared" si="185"/>
        <v>19.1113</v>
      </c>
      <c r="E3309" s="76">
        <v>19.1113</v>
      </c>
      <c r="F3309" s="33">
        <v>0</v>
      </c>
      <c r="G3309" s="90">
        <v>0</v>
      </c>
      <c r="H3309" s="33">
        <v>0</v>
      </c>
      <c r="I3309" s="81"/>
      <c r="J3309" s="200">
        <v>263.28709999999995</v>
      </c>
    </row>
    <row r="3310" spans="1:10" s="34" customFormat="1" ht="18.75" customHeight="1" x14ac:dyDescent="0.25">
      <c r="A3310" s="74" t="s">
        <v>2391</v>
      </c>
      <c r="B3310" s="183" t="s">
        <v>3136</v>
      </c>
      <c r="C3310" s="79">
        <f t="shared" si="184"/>
        <v>263.4846</v>
      </c>
      <c r="D3310" s="79">
        <f t="shared" si="185"/>
        <v>10.762700000000001</v>
      </c>
      <c r="E3310" s="76">
        <v>10.762700000000001</v>
      </c>
      <c r="F3310" s="33">
        <v>0</v>
      </c>
      <c r="G3310" s="90">
        <v>0</v>
      </c>
      <c r="H3310" s="33">
        <v>0</v>
      </c>
      <c r="I3310" s="81"/>
      <c r="J3310" s="200">
        <v>274.2473</v>
      </c>
    </row>
    <row r="3311" spans="1:10" s="34" customFormat="1" ht="18.75" customHeight="1" x14ac:dyDescent="0.25">
      <c r="A3311" s="74" t="s">
        <v>2392</v>
      </c>
      <c r="B3311" s="183" t="s">
        <v>3136</v>
      </c>
      <c r="C3311" s="79">
        <f t="shared" si="184"/>
        <v>14.080199999999955</v>
      </c>
      <c r="D3311" s="79">
        <f t="shared" si="185"/>
        <v>0.21255000000000002</v>
      </c>
      <c r="E3311" s="76">
        <v>0.21255000000000002</v>
      </c>
      <c r="F3311" s="33">
        <v>0</v>
      </c>
      <c r="G3311" s="90">
        <v>0</v>
      </c>
      <c r="H3311" s="33">
        <v>0</v>
      </c>
      <c r="I3311" s="81">
        <v>727.75</v>
      </c>
      <c r="J3311" s="200">
        <f>14.29275-I3311</f>
        <v>-713.45725000000004</v>
      </c>
    </row>
    <row r="3312" spans="1:10" s="34" customFormat="1" ht="18.75" customHeight="1" x14ac:dyDescent="0.25">
      <c r="A3312" s="74" t="s">
        <v>2616</v>
      </c>
      <c r="B3312" s="183" t="s">
        <v>3136</v>
      </c>
      <c r="C3312" s="79">
        <f t="shared" si="184"/>
        <v>243.42495000000002</v>
      </c>
      <c r="D3312" s="79">
        <f t="shared" si="185"/>
        <v>13.506600000000001</v>
      </c>
      <c r="E3312" s="76">
        <v>13.506600000000001</v>
      </c>
      <c r="F3312" s="33">
        <v>0</v>
      </c>
      <c r="G3312" s="90">
        <v>0</v>
      </c>
      <c r="H3312" s="33">
        <v>0</v>
      </c>
      <c r="I3312" s="81"/>
      <c r="J3312" s="200">
        <v>256.93155000000002</v>
      </c>
    </row>
    <row r="3313" spans="1:10" s="34" customFormat="1" ht="18.75" customHeight="1" x14ac:dyDescent="0.25">
      <c r="A3313" s="74" t="s">
        <v>2617</v>
      </c>
      <c r="B3313" s="183" t="s">
        <v>3136</v>
      </c>
      <c r="C3313" s="79">
        <f t="shared" si="184"/>
        <v>207.70666</v>
      </c>
      <c r="D3313" s="79">
        <f t="shared" si="185"/>
        <v>17.72165</v>
      </c>
      <c r="E3313" s="76">
        <v>17.72165</v>
      </c>
      <c r="F3313" s="33">
        <v>0</v>
      </c>
      <c r="G3313" s="90">
        <v>0</v>
      </c>
      <c r="H3313" s="33">
        <v>0</v>
      </c>
      <c r="I3313" s="81"/>
      <c r="J3313" s="200">
        <v>225.42831000000001</v>
      </c>
    </row>
    <row r="3314" spans="1:10" s="34" customFormat="1" ht="18.75" customHeight="1" x14ac:dyDescent="0.25">
      <c r="A3314" s="74" t="s">
        <v>2618</v>
      </c>
      <c r="B3314" s="183" t="s">
        <v>3136</v>
      </c>
      <c r="C3314" s="79">
        <f t="shared" si="184"/>
        <v>44.900699999999993</v>
      </c>
      <c r="D3314" s="79">
        <f t="shared" si="185"/>
        <v>5.9251499999999995</v>
      </c>
      <c r="E3314" s="76">
        <v>5.9251499999999995</v>
      </c>
      <c r="F3314" s="33">
        <v>0</v>
      </c>
      <c r="G3314" s="90">
        <v>0</v>
      </c>
      <c r="H3314" s="33">
        <v>0</v>
      </c>
      <c r="I3314" s="81"/>
      <c r="J3314" s="200">
        <v>50.825849999999996</v>
      </c>
    </row>
    <row r="3315" spans="1:10" s="34" customFormat="1" ht="18.75" customHeight="1" x14ac:dyDescent="0.25">
      <c r="A3315" s="74" t="s">
        <v>2619</v>
      </c>
      <c r="B3315" s="183" t="s">
        <v>3137</v>
      </c>
      <c r="C3315" s="79">
        <f t="shared" si="184"/>
        <v>209.51526999999999</v>
      </c>
      <c r="D3315" s="79">
        <f t="shared" si="185"/>
        <v>31.962599999999998</v>
      </c>
      <c r="E3315" s="76">
        <v>31.962599999999998</v>
      </c>
      <c r="F3315" s="33">
        <v>0</v>
      </c>
      <c r="G3315" s="90">
        <v>0</v>
      </c>
      <c r="H3315" s="33">
        <v>0</v>
      </c>
      <c r="I3315" s="81">
        <v>260.58</v>
      </c>
      <c r="J3315" s="200">
        <f>241.47787-I3315</f>
        <v>-19.102129999999988</v>
      </c>
    </row>
    <row r="3316" spans="1:10" s="34" customFormat="1" ht="18.75" customHeight="1" x14ac:dyDescent="0.25">
      <c r="A3316" s="74" t="s">
        <v>2620</v>
      </c>
      <c r="B3316" s="183" t="s">
        <v>3137</v>
      </c>
      <c r="C3316" s="79">
        <f t="shared" si="184"/>
        <v>137.81980000000004</v>
      </c>
      <c r="D3316" s="79">
        <f t="shared" si="185"/>
        <v>9.2469999999999999</v>
      </c>
      <c r="E3316" s="76">
        <v>9.2469999999999999</v>
      </c>
      <c r="F3316" s="33">
        <v>0</v>
      </c>
      <c r="G3316" s="90">
        <v>0</v>
      </c>
      <c r="H3316" s="33">
        <v>0</v>
      </c>
      <c r="I3316" s="81">
        <v>1093.32</v>
      </c>
      <c r="J3316" s="200">
        <f>147.0668-I3316</f>
        <v>-946.25319999999988</v>
      </c>
    </row>
    <row r="3317" spans="1:10" s="34" customFormat="1" ht="18.75" customHeight="1" x14ac:dyDescent="0.25">
      <c r="A3317" s="74" t="s">
        <v>2621</v>
      </c>
      <c r="B3317" s="183" t="s">
        <v>3137</v>
      </c>
      <c r="C3317" s="79">
        <f t="shared" si="184"/>
        <v>329.90734999999995</v>
      </c>
      <c r="D3317" s="79">
        <f t="shared" si="185"/>
        <v>24.363</v>
      </c>
      <c r="E3317" s="76">
        <v>24.363</v>
      </c>
      <c r="F3317" s="33">
        <v>0</v>
      </c>
      <c r="G3317" s="90">
        <v>0</v>
      </c>
      <c r="H3317" s="33">
        <v>0</v>
      </c>
      <c r="I3317" s="81"/>
      <c r="J3317" s="200">
        <v>354.27034999999995</v>
      </c>
    </row>
    <row r="3318" spans="1:10" s="34" customFormat="1" ht="18.75" customHeight="1" x14ac:dyDescent="0.25">
      <c r="A3318" s="74" t="s">
        <v>2622</v>
      </c>
      <c r="B3318" s="183" t="s">
        <v>3137</v>
      </c>
      <c r="C3318" s="79">
        <f t="shared" si="184"/>
        <v>345.32555000000002</v>
      </c>
      <c r="D3318" s="79">
        <f t="shared" si="185"/>
        <v>29.627700000000001</v>
      </c>
      <c r="E3318" s="76">
        <v>29.627700000000001</v>
      </c>
      <c r="F3318" s="33">
        <v>0</v>
      </c>
      <c r="G3318" s="90">
        <v>0</v>
      </c>
      <c r="H3318" s="33">
        <v>0</v>
      </c>
      <c r="I3318" s="81"/>
      <c r="J3318" s="200">
        <v>374.95325000000003</v>
      </c>
    </row>
    <row r="3319" spans="1:10" s="34" customFormat="1" ht="18.75" customHeight="1" x14ac:dyDescent="0.25">
      <c r="A3319" s="74" t="s">
        <v>2623</v>
      </c>
      <c r="B3319" s="183" t="s">
        <v>3137</v>
      </c>
      <c r="C3319" s="79">
        <f t="shared" ref="C3319:C3378" si="186">J3319+I3319-E3319</f>
        <v>319.60814999999997</v>
      </c>
      <c r="D3319" s="79">
        <f t="shared" si="185"/>
        <v>17.526400000000002</v>
      </c>
      <c r="E3319" s="76">
        <v>17.526400000000002</v>
      </c>
      <c r="F3319" s="33">
        <v>0</v>
      </c>
      <c r="G3319" s="90">
        <v>0</v>
      </c>
      <c r="H3319" s="33">
        <v>0</v>
      </c>
      <c r="I3319" s="81"/>
      <c r="J3319" s="200">
        <v>337.13454999999999</v>
      </c>
    </row>
    <row r="3320" spans="1:10" s="34" customFormat="1" ht="18.75" customHeight="1" x14ac:dyDescent="0.25">
      <c r="A3320" s="74" t="s">
        <v>2624</v>
      </c>
      <c r="B3320" s="183" t="s">
        <v>3137</v>
      </c>
      <c r="C3320" s="79">
        <f t="shared" si="186"/>
        <v>38.6068</v>
      </c>
      <c r="D3320" s="79">
        <f t="shared" si="185"/>
        <v>0.71174999999999999</v>
      </c>
      <c r="E3320" s="76">
        <v>0.71174999999999999</v>
      </c>
      <c r="F3320" s="33">
        <v>0</v>
      </c>
      <c r="G3320" s="90">
        <v>0</v>
      </c>
      <c r="H3320" s="33">
        <v>0</v>
      </c>
      <c r="I3320" s="81"/>
      <c r="J3320" s="200">
        <v>39.318550000000002</v>
      </c>
    </row>
    <row r="3321" spans="1:10" s="34" customFormat="1" ht="18.75" customHeight="1" x14ac:dyDescent="0.25">
      <c r="A3321" s="74" t="s">
        <v>2625</v>
      </c>
      <c r="B3321" s="183" t="s">
        <v>3137</v>
      </c>
      <c r="C3321" s="79">
        <f t="shared" si="186"/>
        <v>304.20824999999996</v>
      </c>
      <c r="D3321" s="79">
        <f t="shared" si="185"/>
        <v>17.530799999999999</v>
      </c>
      <c r="E3321" s="76">
        <v>17.530799999999999</v>
      </c>
      <c r="F3321" s="33">
        <v>0</v>
      </c>
      <c r="G3321" s="90">
        <v>0</v>
      </c>
      <c r="H3321" s="33">
        <v>0</v>
      </c>
      <c r="I3321" s="81"/>
      <c r="J3321" s="200">
        <v>321.73904999999996</v>
      </c>
    </row>
    <row r="3322" spans="1:10" s="34" customFormat="1" ht="18.75" customHeight="1" x14ac:dyDescent="0.25">
      <c r="A3322" s="74" t="s">
        <v>2626</v>
      </c>
      <c r="B3322" s="183" t="s">
        <v>3137</v>
      </c>
      <c r="C3322" s="79">
        <f t="shared" si="186"/>
        <v>206.34912999999997</v>
      </c>
      <c r="D3322" s="79">
        <f t="shared" si="185"/>
        <v>11.6844</v>
      </c>
      <c r="E3322" s="76">
        <v>11.6844</v>
      </c>
      <c r="F3322" s="33">
        <v>0</v>
      </c>
      <c r="G3322" s="90">
        <v>0</v>
      </c>
      <c r="H3322" s="33">
        <v>0</v>
      </c>
      <c r="I3322" s="81"/>
      <c r="J3322" s="200">
        <v>218.03352999999998</v>
      </c>
    </row>
    <row r="3323" spans="1:10" s="34" customFormat="1" ht="18.75" customHeight="1" x14ac:dyDescent="0.25">
      <c r="A3323" s="74" t="s">
        <v>2627</v>
      </c>
      <c r="B3323" s="183" t="s">
        <v>3137</v>
      </c>
      <c r="C3323" s="79">
        <f t="shared" si="186"/>
        <v>171.87649999999999</v>
      </c>
      <c r="D3323" s="79">
        <f t="shared" si="185"/>
        <v>10.895250000000001</v>
      </c>
      <c r="E3323" s="76">
        <v>10.895250000000001</v>
      </c>
      <c r="F3323" s="33">
        <v>0</v>
      </c>
      <c r="G3323" s="90">
        <v>0</v>
      </c>
      <c r="H3323" s="33">
        <v>0</v>
      </c>
      <c r="I3323" s="81"/>
      <c r="J3323" s="200">
        <v>182.77175</v>
      </c>
    </row>
    <row r="3324" spans="1:10" s="34" customFormat="1" ht="18.75" customHeight="1" x14ac:dyDescent="0.25">
      <c r="A3324" s="74" t="s">
        <v>2628</v>
      </c>
      <c r="B3324" s="183" t="s">
        <v>3137</v>
      </c>
      <c r="C3324" s="79">
        <f t="shared" si="186"/>
        <v>193.81294999999997</v>
      </c>
      <c r="D3324" s="79">
        <f t="shared" si="185"/>
        <v>11.704450000000001</v>
      </c>
      <c r="E3324" s="76">
        <v>11.704450000000001</v>
      </c>
      <c r="F3324" s="33">
        <v>0</v>
      </c>
      <c r="G3324" s="90">
        <v>0</v>
      </c>
      <c r="H3324" s="33">
        <v>0</v>
      </c>
      <c r="I3324" s="81"/>
      <c r="J3324" s="200">
        <v>205.51739999999998</v>
      </c>
    </row>
    <row r="3325" spans="1:10" s="34" customFormat="1" ht="18.75" customHeight="1" x14ac:dyDescent="0.25">
      <c r="A3325" s="74" t="s">
        <v>4016</v>
      </c>
      <c r="B3325" s="183" t="s">
        <v>3156</v>
      </c>
      <c r="C3325" s="79">
        <f t="shared" si="186"/>
        <v>281.90541999999999</v>
      </c>
      <c r="D3325" s="79">
        <f t="shared" si="185"/>
        <v>41.029949999999999</v>
      </c>
      <c r="E3325" s="76">
        <v>41.029949999999999</v>
      </c>
      <c r="F3325" s="33">
        <v>0</v>
      </c>
      <c r="G3325" s="90">
        <v>0</v>
      </c>
      <c r="H3325" s="33">
        <v>0</v>
      </c>
      <c r="I3325" s="81"/>
      <c r="J3325" s="200">
        <v>322.93536999999998</v>
      </c>
    </row>
    <row r="3326" spans="1:10" s="34" customFormat="1" ht="18.75" customHeight="1" x14ac:dyDescent="0.25">
      <c r="A3326" s="74" t="s">
        <v>2855</v>
      </c>
      <c r="B3326" s="183" t="s">
        <v>3156</v>
      </c>
      <c r="C3326" s="79">
        <f t="shared" si="186"/>
        <v>98.646950000000004</v>
      </c>
      <c r="D3326" s="79">
        <f t="shared" si="185"/>
        <v>3.43405</v>
      </c>
      <c r="E3326" s="76">
        <v>3.43405</v>
      </c>
      <c r="F3326" s="33">
        <v>0</v>
      </c>
      <c r="G3326" s="90">
        <v>0</v>
      </c>
      <c r="H3326" s="33">
        <v>0</v>
      </c>
      <c r="I3326" s="81"/>
      <c r="J3326" s="200">
        <v>102.081</v>
      </c>
    </row>
    <row r="3327" spans="1:10" s="34" customFormat="1" ht="18.75" customHeight="1" x14ac:dyDescent="0.25">
      <c r="A3327" s="74" t="s">
        <v>2994</v>
      </c>
      <c r="B3327" s="183" t="s">
        <v>3169</v>
      </c>
      <c r="C3327" s="79">
        <f t="shared" si="186"/>
        <v>5.9717000000000002</v>
      </c>
      <c r="D3327" s="79">
        <f t="shared" si="185"/>
        <v>0</v>
      </c>
      <c r="E3327" s="76">
        <v>0</v>
      </c>
      <c r="F3327" s="33">
        <v>0</v>
      </c>
      <c r="G3327" s="90">
        <v>0</v>
      </c>
      <c r="H3327" s="33">
        <v>0</v>
      </c>
      <c r="I3327" s="81"/>
      <c r="J3327" s="200">
        <v>5.9717000000000002</v>
      </c>
    </row>
    <row r="3328" spans="1:10" s="34" customFormat="1" ht="18.75" customHeight="1" x14ac:dyDescent="0.25">
      <c r="A3328" s="74" t="s">
        <v>2995</v>
      </c>
      <c r="B3328" s="183" t="s">
        <v>3169</v>
      </c>
      <c r="C3328" s="79">
        <f t="shared" si="186"/>
        <v>15.229299999999999</v>
      </c>
      <c r="D3328" s="79">
        <f t="shared" si="185"/>
        <v>9.2707000000000015</v>
      </c>
      <c r="E3328" s="76">
        <v>9.2707000000000015</v>
      </c>
      <c r="F3328" s="33">
        <v>0</v>
      </c>
      <c r="G3328" s="90">
        <v>0</v>
      </c>
      <c r="H3328" s="33">
        <v>0</v>
      </c>
      <c r="I3328" s="81"/>
      <c r="J3328" s="200">
        <v>24.5</v>
      </c>
    </row>
    <row r="3329" spans="1:10" s="34" customFormat="1" ht="18.75" customHeight="1" x14ac:dyDescent="0.25">
      <c r="A3329" s="74" t="s">
        <v>2996</v>
      </c>
      <c r="B3329" s="183" t="s">
        <v>3169</v>
      </c>
      <c r="C3329" s="79">
        <f t="shared" si="186"/>
        <v>142.34848000000002</v>
      </c>
      <c r="D3329" s="79">
        <f t="shared" si="185"/>
        <v>0</v>
      </c>
      <c r="E3329" s="76">
        <v>0</v>
      </c>
      <c r="F3329" s="33">
        <v>0</v>
      </c>
      <c r="G3329" s="90">
        <v>0</v>
      </c>
      <c r="H3329" s="33">
        <v>0</v>
      </c>
      <c r="I3329" s="81"/>
      <c r="J3329" s="200">
        <v>142.34848000000002</v>
      </c>
    </row>
    <row r="3330" spans="1:10" s="34" customFormat="1" ht="18.75" customHeight="1" x14ac:dyDescent="0.25">
      <c r="A3330" s="74" t="s">
        <v>3120</v>
      </c>
      <c r="B3330" s="183" t="s">
        <v>3182</v>
      </c>
      <c r="C3330" s="79">
        <f t="shared" si="186"/>
        <v>111.69540000000001</v>
      </c>
      <c r="D3330" s="79">
        <f t="shared" si="185"/>
        <v>0.96914999999999996</v>
      </c>
      <c r="E3330" s="76">
        <v>0.96914999999999996</v>
      </c>
      <c r="F3330" s="33">
        <v>0</v>
      </c>
      <c r="G3330" s="90">
        <v>0</v>
      </c>
      <c r="H3330" s="33">
        <v>0</v>
      </c>
      <c r="I3330" s="81"/>
      <c r="J3330" s="200">
        <v>112.66455000000001</v>
      </c>
    </row>
    <row r="3331" spans="1:10" s="34" customFormat="1" ht="18.75" customHeight="1" x14ac:dyDescent="0.25">
      <c r="A3331" s="74" t="s">
        <v>3121</v>
      </c>
      <c r="B3331" s="183" t="s">
        <v>3182</v>
      </c>
      <c r="C3331" s="79">
        <f t="shared" si="186"/>
        <v>60.959699999999998</v>
      </c>
      <c r="D3331" s="79">
        <f t="shared" si="185"/>
        <v>0.69099999999999995</v>
      </c>
      <c r="E3331" s="76">
        <v>0.69099999999999995</v>
      </c>
      <c r="F3331" s="33">
        <v>0</v>
      </c>
      <c r="G3331" s="90">
        <v>0</v>
      </c>
      <c r="H3331" s="33">
        <v>0</v>
      </c>
      <c r="I3331" s="81"/>
      <c r="J3331" s="200">
        <v>61.650700000000001</v>
      </c>
    </row>
    <row r="3332" spans="1:10" s="34" customFormat="1" ht="18.75" customHeight="1" x14ac:dyDescent="0.25">
      <c r="A3332" s="74" t="s">
        <v>3122</v>
      </c>
      <c r="B3332" s="183" t="s">
        <v>3182</v>
      </c>
      <c r="C3332" s="79">
        <f t="shared" si="186"/>
        <v>49.577620000000003</v>
      </c>
      <c r="D3332" s="79">
        <f t="shared" si="185"/>
        <v>3.1208499999999999</v>
      </c>
      <c r="E3332" s="76">
        <v>3.1208499999999999</v>
      </c>
      <c r="F3332" s="33">
        <v>0</v>
      </c>
      <c r="G3332" s="90">
        <v>0</v>
      </c>
      <c r="H3332" s="33">
        <v>0</v>
      </c>
      <c r="I3332" s="81"/>
      <c r="J3332" s="200">
        <v>52.69847</v>
      </c>
    </row>
    <row r="3333" spans="1:10" s="34" customFormat="1" ht="18.75" customHeight="1" x14ac:dyDescent="0.25">
      <c r="A3333" s="74" t="s">
        <v>4017</v>
      </c>
      <c r="B3333" s="183" t="s">
        <v>3182</v>
      </c>
      <c r="C3333" s="79">
        <f t="shared" si="186"/>
        <v>35.928800000000003</v>
      </c>
      <c r="D3333" s="79">
        <f t="shared" si="185"/>
        <v>0</v>
      </c>
      <c r="E3333" s="76">
        <v>0</v>
      </c>
      <c r="F3333" s="33">
        <v>0</v>
      </c>
      <c r="G3333" s="90">
        <v>0</v>
      </c>
      <c r="H3333" s="33">
        <v>0</v>
      </c>
      <c r="I3333" s="81"/>
      <c r="J3333" s="200">
        <v>35.928800000000003</v>
      </c>
    </row>
    <row r="3334" spans="1:10" s="34" customFormat="1" ht="18.75" customHeight="1" x14ac:dyDescent="0.25">
      <c r="A3334" s="74" t="s">
        <v>3123</v>
      </c>
      <c r="B3334" s="183" t="s">
        <v>3182</v>
      </c>
      <c r="C3334" s="79">
        <f t="shared" si="186"/>
        <v>43.242400000000004</v>
      </c>
      <c r="D3334" s="79">
        <f t="shared" si="185"/>
        <v>1.635</v>
      </c>
      <c r="E3334" s="76">
        <v>1.635</v>
      </c>
      <c r="F3334" s="33">
        <v>0</v>
      </c>
      <c r="G3334" s="90">
        <v>0</v>
      </c>
      <c r="H3334" s="33">
        <v>0</v>
      </c>
      <c r="I3334" s="81"/>
      <c r="J3334" s="200">
        <v>44.877400000000002</v>
      </c>
    </row>
    <row r="3335" spans="1:10" s="34" customFormat="1" ht="18.75" customHeight="1" x14ac:dyDescent="0.25">
      <c r="A3335" s="74" t="s">
        <v>3124</v>
      </c>
      <c r="B3335" s="183" t="s">
        <v>3182</v>
      </c>
      <c r="C3335" s="79">
        <f t="shared" si="186"/>
        <v>108.06264999999999</v>
      </c>
      <c r="D3335" s="79">
        <f t="shared" si="185"/>
        <v>2.2711000000000001</v>
      </c>
      <c r="E3335" s="76">
        <v>2.2711000000000001</v>
      </c>
      <c r="F3335" s="33">
        <v>0</v>
      </c>
      <c r="G3335" s="90">
        <v>0</v>
      </c>
      <c r="H3335" s="33">
        <v>0</v>
      </c>
      <c r="I3335" s="81"/>
      <c r="J3335" s="200">
        <v>110.33374999999999</v>
      </c>
    </row>
    <row r="3336" spans="1:10" s="34" customFormat="1" ht="18.75" customHeight="1" x14ac:dyDescent="0.25">
      <c r="A3336" s="74" t="s">
        <v>3125</v>
      </c>
      <c r="B3336" s="183" t="s">
        <v>3182</v>
      </c>
      <c r="C3336" s="79">
        <f t="shared" si="186"/>
        <v>99.190849999999998</v>
      </c>
      <c r="D3336" s="79">
        <f t="shared" si="185"/>
        <v>24.962799999999998</v>
      </c>
      <c r="E3336" s="76">
        <v>24.962799999999998</v>
      </c>
      <c r="F3336" s="33">
        <v>0</v>
      </c>
      <c r="G3336" s="90">
        <v>0</v>
      </c>
      <c r="H3336" s="33">
        <v>0</v>
      </c>
      <c r="I3336" s="81"/>
      <c r="J3336" s="200">
        <v>124.15365</v>
      </c>
    </row>
    <row r="3337" spans="1:10" s="34" customFormat="1" ht="18.75" customHeight="1" x14ac:dyDescent="0.25">
      <c r="A3337" s="74" t="s">
        <v>3126</v>
      </c>
      <c r="B3337" s="183" t="s">
        <v>3182</v>
      </c>
      <c r="C3337" s="79">
        <f t="shared" si="186"/>
        <v>33.141049999999993</v>
      </c>
      <c r="D3337" s="79">
        <f t="shared" si="185"/>
        <v>3.1730500000000004</v>
      </c>
      <c r="E3337" s="76">
        <v>3.1730500000000004</v>
      </c>
      <c r="F3337" s="33">
        <v>0</v>
      </c>
      <c r="G3337" s="90">
        <v>0</v>
      </c>
      <c r="H3337" s="33">
        <v>0</v>
      </c>
      <c r="I3337" s="81"/>
      <c r="J3337" s="200">
        <v>36.314099999999996</v>
      </c>
    </row>
    <row r="3338" spans="1:10" s="34" customFormat="1" ht="18.75" customHeight="1" x14ac:dyDescent="0.25">
      <c r="A3338" s="74" t="s">
        <v>3127</v>
      </c>
      <c r="B3338" s="183" t="s">
        <v>3182</v>
      </c>
      <c r="C3338" s="79">
        <f t="shared" si="186"/>
        <v>171.09674999999999</v>
      </c>
      <c r="D3338" s="79">
        <f t="shared" si="185"/>
        <v>6.9888000000000003</v>
      </c>
      <c r="E3338" s="76">
        <v>6.9888000000000003</v>
      </c>
      <c r="F3338" s="33">
        <v>0</v>
      </c>
      <c r="G3338" s="90">
        <v>0</v>
      </c>
      <c r="H3338" s="33">
        <v>0</v>
      </c>
      <c r="I3338" s="81"/>
      <c r="J3338" s="200">
        <v>178.08554999999998</v>
      </c>
    </row>
    <row r="3339" spans="1:10" s="34" customFormat="1" ht="18.75" customHeight="1" x14ac:dyDescent="0.25">
      <c r="A3339" s="74" t="s">
        <v>3128</v>
      </c>
      <c r="B3339" s="183" t="s">
        <v>3182</v>
      </c>
      <c r="C3339" s="79">
        <f t="shared" si="186"/>
        <v>90.575749999999999</v>
      </c>
      <c r="D3339" s="79">
        <f t="shared" si="185"/>
        <v>5.8293500000000007</v>
      </c>
      <c r="E3339" s="76">
        <v>5.8293500000000007</v>
      </c>
      <c r="F3339" s="33">
        <v>0</v>
      </c>
      <c r="G3339" s="90">
        <v>0</v>
      </c>
      <c r="H3339" s="33">
        <v>0</v>
      </c>
      <c r="I3339" s="81"/>
      <c r="J3339" s="200">
        <v>96.405100000000004</v>
      </c>
    </row>
    <row r="3340" spans="1:10" s="34" customFormat="1" ht="18.75" customHeight="1" x14ac:dyDescent="0.25">
      <c r="A3340" s="74" t="s">
        <v>3129</v>
      </c>
      <c r="B3340" s="183" t="s">
        <v>3182</v>
      </c>
      <c r="C3340" s="79">
        <f t="shared" si="186"/>
        <v>235.90979000000002</v>
      </c>
      <c r="D3340" s="79">
        <f t="shared" si="185"/>
        <v>13.098600000000001</v>
      </c>
      <c r="E3340" s="76">
        <v>13.098600000000001</v>
      </c>
      <c r="F3340" s="33">
        <v>0</v>
      </c>
      <c r="G3340" s="90">
        <v>0</v>
      </c>
      <c r="H3340" s="33">
        <v>0</v>
      </c>
      <c r="I3340" s="81"/>
      <c r="J3340" s="200">
        <v>249.00839000000002</v>
      </c>
    </row>
    <row r="3341" spans="1:10" s="34" customFormat="1" ht="18.75" customHeight="1" x14ac:dyDescent="0.25">
      <c r="A3341" s="74" t="s">
        <v>3130</v>
      </c>
      <c r="B3341" s="183" t="s">
        <v>3182</v>
      </c>
      <c r="C3341" s="79">
        <f t="shared" si="186"/>
        <v>195.58267999999998</v>
      </c>
      <c r="D3341" s="79">
        <f t="shared" ref="D3341:D3383" si="187">E3341</f>
        <v>16.840220000000002</v>
      </c>
      <c r="E3341" s="76">
        <v>16.840220000000002</v>
      </c>
      <c r="F3341" s="33">
        <v>0</v>
      </c>
      <c r="G3341" s="90">
        <v>0</v>
      </c>
      <c r="H3341" s="33">
        <v>0</v>
      </c>
      <c r="I3341" s="81"/>
      <c r="J3341" s="200">
        <v>212.4229</v>
      </c>
    </row>
    <row r="3342" spans="1:10" s="34" customFormat="1" ht="18.75" customHeight="1" x14ac:dyDescent="0.25">
      <c r="A3342" s="74" t="s">
        <v>3131</v>
      </c>
      <c r="B3342" s="183" t="s">
        <v>3182</v>
      </c>
      <c r="C3342" s="79">
        <f t="shared" si="186"/>
        <v>63.550399999999996</v>
      </c>
      <c r="D3342" s="79">
        <f t="shared" si="187"/>
        <v>1.81545</v>
      </c>
      <c r="E3342" s="76">
        <v>1.81545</v>
      </c>
      <c r="F3342" s="33">
        <v>0</v>
      </c>
      <c r="G3342" s="90">
        <v>0</v>
      </c>
      <c r="H3342" s="33">
        <v>0</v>
      </c>
      <c r="I3342" s="81"/>
      <c r="J3342" s="200">
        <v>65.365849999999995</v>
      </c>
    </row>
    <row r="3343" spans="1:10" s="34" customFormat="1" ht="18.75" customHeight="1" x14ac:dyDescent="0.25">
      <c r="A3343" s="74" t="s">
        <v>3132</v>
      </c>
      <c r="B3343" s="183" t="s">
        <v>3182</v>
      </c>
      <c r="C3343" s="79">
        <f t="shared" si="186"/>
        <v>104.26915000000001</v>
      </c>
      <c r="D3343" s="79">
        <f t="shared" si="187"/>
        <v>5.0144500000000001</v>
      </c>
      <c r="E3343" s="76">
        <v>5.0144500000000001</v>
      </c>
      <c r="F3343" s="33">
        <v>0</v>
      </c>
      <c r="G3343" s="90">
        <v>0</v>
      </c>
      <c r="H3343" s="33">
        <v>0</v>
      </c>
      <c r="I3343" s="81"/>
      <c r="J3343" s="200">
        <v>109.28360000000001</v>
      </c>
    </row>
    <row r="3344" spans="1:10" s="34" customFormat="1" ht="18.75" customHeight="1" x14ac:dyDescent="0.25">
      <c r="A3344" s="74" t="s">
        <v>3133</v>
      </c>
      <c r="B3344" s="183" t="s">
        <v>3182</v>
      </c>
      <c r="C3344" s="79">
        <f t="shared" si="186"/>
        <v>-4.0000000000013358E-3</v>
      </c>
      <c r="D3344" s="79">
        <f t="shared" si="187"/>
        <v>22.364000000000001</v>
      </c>
      <c r="E3344" s="76">
        <v>22.364000000000001</v>
      </c>
      <c r="F3344" s="33">
        <v>0</v>
      </c>
      <c r="G3344" s="90">
        <v>0</v>
      </c>
      <c r="H3344" s="33">
        <v>0</v>
      </c>
      <c r="I3344" s="81"/>
      <c r="J3344" s="200">
        <v>22.36</v>
      </c>
    </row>
    <row r="3345" spans="1:10" s="35" customFormat="1" ht="18.75" customHeight="1" x14ac:dyDescent="0.25">
      <c r="A3345" s="74" t="s">
        <v>507</v>
      </c>
      <c r="B3345" s="183" t="s">
        <v>3173</v>
      </c>
      <c r="C3345" s="79">
        <f t="shared" si="186"/>
        <v>135.29665000000003</v>
      </c>
      <c r="D3345" s="79">
        <f t="shared" si="187"/>
        <v>5.8807</v>
      </c>
      <c r="E3345" s="76">
        <v>5.8807</v>
      </c>
      <c r="F3345" s="33">
        <v>0</v>
      </c>
      <c r="G3345" s="90">
        <v>0</v>
      </c>
      <c r="H3345" s="33">
        <v>0</v>
      </c>
      <c r="I3345" s="81"/>
      <c r="J3345" s="200">
        <v>141.17735000000002</v>
      </c>
    </row>
    <row r="3346" spans="1:10" s="34" customFormat="1" ht="18.75" customHeight="1" x14ac:dyDescent="0.25">
      <c r="A3346" s="74" t="s">
        <v>509</v>
      </c>
      <c r="B3346" s="183" t="s">
        <v>3173</v>
      </c>
      <c r="C3346" s="79">
        <f t="shared" si="186"/>
        <v>133.39430000000004</v>
      </c>
      <c r="D3346" s="79">
        <f t="shared" si="187"/>
        <v>7.8338000000000001</v>
      </c>
      <c r="E3346" s="76">
        <v>7.8338000000000001</v>
      </c>
      <c r="F3346" s="33">
        <v>0</v>
      </c>
      <c r="G3346" s="90">
        <v>0</v>
      </c>
      <c r="H3346" s="33">
        <v>0</v>
      </c>
      <c r="I3346" s="81">
        <v>754.1</v>
      </c>
      <c r="J3346" s="200">
        <f>141.2281-I3346</f>
        <v>-612.87189999999998</v>
      </c>
    </row>
    <row r="3347" spans="1:10" s="34" customFormat="1" ht="18.75" customHeight="1" x14ac:dyDescent="0.25">
      <c r="A3347" s="74" t="s">
        <v>3006</v>
      </c>
      <c r="B3347" s="183" t="s">
        <v>3173</v>
      </c>
      <c r="C3347" s="79">
        <f t="shared" si="186"/>
        <v>81.494349999999997</v>
      </c>
      <c r="D3347" s="79">
        <f t="shared" si="187"/>
        <v>6.3706000000000005</v>
      </c>
      <c r="E3347" s="76">
        <v>6.3706000000000005</v>
      </c>
      <c r="F3347" s="33">
        <v>0</v>
      </c>
      <c r="G3347" s="90">
        <v>0</v>
      </c>
      <c r="H3347" s="33">
        <v>0</v>
      </c>
      <c r="I3347" s="81"/>
      <c r="J3347" s="200">
        <v>87.864949999999993</v>
      </c>
    </row>
    <row r="3348" spans="1:10" s="34" customFormat="1" ht="18.75" customHeight="1" x14ac:dyDescent="0.25">
      <c r="A3348" s="74" t="s">
        <v>4018</v>
      </c>
      <c r="B3348" s="183" t="s">
        <v>3173</v>
      </c>
      <c r="C3348" s="79">
        <f t="shared" si="186"/>
        <v>38.454000000000001</v>
      </c>
      <c r="D3348" s="79">
        <f t="shared" si="187"/>
        <v>0</v>
      </c>
      <c r="E3348" s="76">
        <v>0</v>
      </c>
      <c r="F3348" s="33">
        <v>0</v>
      </c>
      <c r="G3348" s="90">
        <v>0</v>
      </c>
      <c r="H3348" s="33">
        <v>0</v>
      </c>
      <c r="I3348" s="81"/>
      <c r="J3348" s="200">
        <v>38.454000000000001</v>
      </c>
    </row>
    <row r="3349" spans="1:10" s="34" customFormat="1" ht="18.75" customHeight="1" x14ac:dyDescent="0.25">
      <c r="A3349" s="74" t="s">
        <v>3007</v>
      </c>
      <c r="B3349" s="183" t="s">
        <v>3173</v>
      </c>
      <c r="C3349" s="79">
        <f t="shared" si="186"/>
        <v>117.88845000000001</v>
      </c>
      <c r="D3349" s="79">
        <f t="shared" si="187"/>
        <v>10.7441</v>
      </c>
      <c r="E3349" s="76">
        <v>10.7441</v>
      </c>
      <c r="F3349" s="33">
        <v>0</v>
      </c>
      <c r="G3349" s="90">
        <v>0</v>
      </c>
      <c r="H3349" s="33">
        <v>0</v>
      </c>
      <c r="I3349" s="81"/>
      <c r="J3349" s="200">
        <v>128.63255000000001</v>
      </c>
    </row>
    <row r="3350" spans="1:10" s="34" customFormat="1" ht="18.75" customHeight="1" x14ac:dyDescent="0.25">
      <c r="A3350" s="74" t="s">
        <v>4019</v>
      </c>
      <c r="B3350" s="183" t="s">
        <v>3173</v>
      </c>
      <c r="C3350" s="79">
        <f t="shared" si="186"/>
        <v>94.570049999999952</v>
      </c>
      <c r="D3350" s="79">
        <f t="shared" si="187"/>
        <v>6.0351999999999997</v>
      </c>
      <c r="E3350" s="76">
        <v>6.0351999999999997</v>
      </c>
      <c r="F3350" s="33">
        <v>0</v>
      </c>
      <c r="G3350" s="90">
        <v>0</v>
      </c>
      <c r="H3350" s="33">
        <v>0</v>
      </c>
      <c r="I3350" s="81">
        <v>697.84</v>
      </c>
      <c r="J3350" s="200">
        <f>100.60525-I3350</f>
        <v>-597.23475000000008</v>
      </c>
    </row>
    <row r="3351" spans="1:10" s="34" customFormat="1" ht="18.75" customHeight="1" x14ac:dyDescent="0.25">
      <c r="A3351" s="74" t="s">
        <v>2615</v>
      </c>
      <c r="B3351" s="183" t="s">
        <v>3173</v>
      </c>
      <c r="C3351" s="79">
        <f t="shared" si="186"/>
        <v>93.806450000000012</v>
      </c>
      <c r="D3351" s="79">
        <f t="shared" si="187"/>
        <v>5.2870499999999998</v>
      </c>
      <c r="E3351" s="76">
        <v>5.2870499999999998</v>
      </c>
      <c r="F3351" s="33">
        <v>0</v>
      </c>
      <c r="G3351" s="90">
        <v>0</v>
      </c>
      <c r="H3351" s="33">
        <v>0</v>
      </c>
      <c r="I3351" s="81">
        <v>139.79</v>
      </c>
      <c r="J3351" s="200">
        <f>99.0935-I3351</f>
        <v>-40.696499999999986</v>
      </c>
    </row>
    <row r="3352" spans="1:10" s="34" customFormat="1" ht="18.75" customHeight="1" x14ac:dyDescent="0.25">
      <c r="A3352" s="74" t="s">
        <v>515</v>
      </c>
      <c r="B3352" s="183" t="s">
        <v>3173</v>
      </c>
      <c r="C3352" s="79">
        <f t="shared" si="186"/>
        <v>101.49962000000001</v>
      </c>
      <c r="D3352" s="79">
        <f t="shared" si="187"/>
        <v>14.4222</v>
      </c>
      <c r="E3352" s="76">
        <v>14.4222</v>
      </c>
      <c r="F3352" s="33">
        <v>0</v>
      </c>
      <c r="G3352" s="90">
        <v>0</v>
      </c>
      <c r="H3352" s="33">
        <v>0</v>
      </c>
      <c r="I3352" s="81"/>
      <c r="J3352" s="200">
        <v>115.92182000000001</v>
      </c>
    </row>
    <row r="3353" spans="1:10" s="34" customFormat="1" ht="18.75" customHeight="1" x14ac:dyDescent="0.25">
      <c r="A3353" s="74" t="s">
        <v>517</v>
      </c>
      <c r="B3353" s="183" t="s">
        <v>3173</v>
      </c>
      <c r="C3353" s="79">
        <f t="shared" si="186"/>
        <v>61.414550000000006</v>
      </c>
      <c r="D3353" s="79">
        <f t="shared" si="187"/>
        <v>1.5</v>
      </c>
      <c r="E3353" s="76">
        <v>1.5</v>
      </c>
      <c r="F3353" s="33">
        <v>0</v>
      </c>
      <c r="G3353" s="90">
        <v>0</v>
      </c>
      <c r="H3353" s="33">
        <v>0</v>
      </c>
      <c r="I3353" s="81"/>
      <c r="J3353" s="200">
        <v>62.914550000000006</v>
      </c>
    </row>
    <row r="3354" spans="1:10" s="34" customFormat="1" ht="18.75" customHeight="1" x14ac:dyDescent="0.25">
      <c r="A3354" s="74" t="s">
        <v>519</v>
      </c>
      <c r="B3354" s="183" t="s">
        <v>3173</v>
      </c>
      <c r="C3354" s="79">
        <f t="shared" si="186"/>
        <v>110.43515000000001</v>
      </c>
      <c r="D3354" s="79">
        <f t="shared" si="187"/>
        <v>3.1096999999999997</v>
      </c>
      <c r="E3354" s="76">
        <v>3.1096999999999997</v>
      </c>
      <c r="F3354" s="33">
        <v>0</v>
      </c>
      <c r="G3354" s="90">
        <v>0</v>
      </c>
      <c r="H3354" s="33">
        <v>0</v>
      </c>
      <c r="I3354" s="81"/>
      <c r="J3354" s="200">
        <v>113.54485000000001</v>
      </c>
    </row>
    <row r="3355" spans="1:10" s="34" customFormat="1" ht="18.75" customHeight="1" x14ac:dyDescent="0.25">
      <c r="A3355" s="74" t="s">
        <v>3008</v>
      </c>
      <c r="B3355" s="183" t="s">
        <v>3173</v>
      </c>
      <c r="C3355" s="79">
        <f t="shared" si="186"/>
        <v>89.532250000000005</v>
      </c>
      <c r="D3355" s="79">
        <f t="shared" si="187"/>
        <v>3.7728999999999999</v>
      </c>
      <c r="E3355" s="76">
        <v>3.7728999999999999</v>
      </c>
      <c r="F3355" s="33">
        <v>0</v>
      </c>
      <c r="G3355" s="90">
        <v>0</v>
      </c>
      <c r="H3355" s="33">
        <v>0</v>
      </c>
      <c r="I3355" s="81"/>
      <c r="J3355" s="200">
        <v>93.305149999999998</v>
      </c>
    </row>
    <row r="3356" spans="1:10" s="34" customFormat="1" ht="18.75" customHeight="1" x14ac:dyDescent="0.25">
      <c r="A3356" s="74" t="s">
        <v>3009</v>
      </c>
      <c r="B3356" s="183" t="s">
        <v>3173</v>
      </c>
      <c r="C3356" s="79">
        <f t="shared" si="186"/>
        <v>81.406899999999993</v>
      </c>
      <c r="D3356" s="79">
        <f t="shared" si="187"/>
        <v>8.0077999999999996</v>
      </c>
      <c r="E3356" s="76">
        <v>8.0077999999999996</v>
      </c>
      <c r="F3356" s="33">
        <v>0</v>
      </c>
      <c r="G3356" s="90">
        <v>0</v>
      </c>
      <c r="H3356" s="33">
        <v>0</v>
      </c>
      <c r="I3356" s="81"/>
      <c r="J3356" s="200">
        <v>89.414699999999996</v>
      </c>
    </row>
    <row r="3357" spans="1:10" s="34" customFormat="1" ht="18.75" customHeight="1" x14ac:dyDescent="0.25">
      <c r="A3357" s="74" t="s">
        <v>3010</v>
      </c>
      <c r="B3357" s="183" t="s">
        <v>3173</v>
      </c>
      <c r="C3357" s="79">
        <f t="shared" si="186"/>
        <v>90.668999999999997</v>
      </c>
      <c r="D3357" s="79">
        <f t="shared" si="187"/>
        <v>4.2867499999999996</v>
      </c>
      <c r="E3357" s="76">
        <v>4.2867499999999996</v>
      </c>
      <c r="F3357" s="33">
        <v>0</v>
      </c>
      <c r="G3357" s="90">
        <v>0</v>
      </c>
      <c r="H3357" s="33">
        <v>0</v>
      </c>
      <c r="I3357" s="81"/>
      <c r="J3357" s="200">
        <v>94.955749999999995</v>
      </c>
    </row>
    <row r="3358" spans="1:10" s="34" customFormat="1" ht="18.75" customHeight="1" x14ac:dyDescent="0.25">
      <c r="A3358" s="74" t="s">
        <v>2243</v>
      </c>
      <c r="B3358" s="183" t="s">
        <v>3173</v>
      </c>
      <c r="C3358" s="79">
        <f t="shared" si="186"/>
        <v>46.612049999999996</v>
      </c>
      <c r="D3358" s="79">
        <f t="shared" si="187"/>
        <v>3.4004000000000003</v>
      </c>
      <c r="E3358" s="76">
        <v>3.4004000000000003</v>
      </c>
      <c r="F3358" s="33">
        <v>0</v>
      </c>
      <c r="G3358" s="90">
        <v>0</v>
      </c>
      <c r="H3358" s="33">
        <v>0</v>
      </c>
      <c r="I3358" s="81"/>
      <c r="J3358" s="200">
        <v>50.012449999999994</v>
      </c>
    </row>
    <row r="3359" spans="1:10" s="34" customFormat="1" ht="18.75" customHeight="1" x14ac:dyDescent="0.25">
      <c r="A3359" s="74" t="s">
        <v>2244</v>
      </c>
      <c r="B3359" s="183" t="s">
        <v>3173</v>
      </c>
      <c r="C3359" s="79">
        <f t="shared" si="186"/>
        <v>45.195399999999999</v>
      </c>
      <c r="D3359" s="79">
        <f t="shared" si="187"/>
        <v>11.8286</v>
      </c>
      <c r="E3359" s="76">
        <v>11.8286</v>
      </c>
      <c r="F3359" s="33">
        <v>0</v>
      </c>
      <c r="G3359" s="90">
        <v>0</v>
      </c>
      <c r="H3359" s="33">
        <v>0</v>
      </c>
      <c r="I3359" s="81"/>
      <c r="J3359" s="200">
        <v>57.024000000000001</v>
      </c>
    </row>
    <row r="3360" spans="1:10" s="34" customFormat="1" ht="18.75" customHeight="1" x14ac:dyDescent="0.25">
      <c r="A3360" s="74" t="s">
        <v>2481</v>
      </c>
      <c r="B3360" s="183" t="s">
        <v>4020</v>
      </c>
      <c r="C3360" s="79">
        <f t="shared" si="186"/>
        <v>0.50900000000000001</v>
      </c>
      <c r="D3360" s="79">
        <f t="shared" si="187"/>
        <v>0.51100000000000001</v>
      </c>
      <c r="E3360" s="76">
        <v>0.51100000000000001</v>
      </c>
      <c r="F3360" s="33">
        <v>0</v>
      </c>
      <c r="G3360" s="90">
        <v>0</v>
      </c>
      <c r="H3360" s="33">
        <v>0</v>
      </c>
      <c r="I3360" s="81"/>
      <c r="J3360" s="200">
        <v>1.02</v>
      </c>
    </row>
    <row r="3361" spans="1:10" s="34" customFormat="1" ht="18.75" customHeight="1" x14ac:dyDescent="0.25">
      <c r="A3361" s="74" t="s">
        <v>2663</v>
      </c>
      <c r="B3361" s="183" t="s">
        <v>3139</v>
      </c>
      <c r="C3361" s="79">
        <f t="shared" si="186"/>
        <v>327.78800999999999</v>
      </c>
      <c r="D3361" s="79">
        <f t="shared" si="187"/>
        <v>42.862139999999997</v>
      </c>
      <c r="E3361" s="76">
        <v>42.862139999999997</v>
      </c>
      <c r="F3361" s="33">
        <v>0</v>
      </c>
      <c r="G3361" s="90">
        <v>0</v>
      </c>
      <c r="H3361" s="33">
        <v>0</v>
      </c>
      <c r="I3361" s="81"/>
      <c r="J3361" s="200">
        <v>370.65015</v>
      </c>
    </row>
    <row r="3362" spans="1:10" s="34" customFormat="1" ht="18.75" customHeight="1" x14ac:dyDescent="0.25">
      <c r="A3362" s="74" t="s">
        <v>2664</v>
      </c>
      <c r="B3362" s="183" t="s">
        <v>3139</v>
      </c>
      <c r="C3362" s="79">
        <f t="shared" si="186"/>
        <v>169.38586000000001</v>
      </c>
      <c r="D3362" s="79">
        <f t="shared" si="187"/>
        <v>24.370939999999997</v>
      </c>
      <c r="E3362" s="76">
        <v>24.370939999999997</v>
      </c>
      <c r="F3362" s="33">
        <v>0</v>
      </c>
      <c r="G3362" s="90">
        <v>0</v>
      </c>
      <c r="H3362" s="33">
        <v>0</v>
      </c>
      <c r="I3362" s="81"/>
      <c r="J3362" s="200">
        <v>193.7568</v>
      </c>
    </row>
    <row r="3363" spans="1:10" s="34" customFormat="1" ht="18.75" customHeight="1" x14ac:dyDescent="0.25">
      <c r="A3363" s="74" t="s">
        <v>2665</v>
      </c>
      <c r="B3363" s="183" t="s">
        <v>3139</v>
      </c>
      <c r="C3363" s="79">
        <f t="shared" si="186"/>
        <v>102.27594999999999</v>
      </c>
      <c r="D3363" s="79">
        <f t="shared" si="187"/>
        <v>4.6702500000000002</v>
      </c>
      <c r="E3363" s="76">
        <v>4.6702500000000002</v>
      </c>
      <c r="F3363" s="33">
        <v>0</v>
      </c>
      <c r="G3363" s="90">
        <v>0</v>
      </c>
      <c r="H3363" s="33">
        <v>0</v>
      </c>
      <c r="I3363" s="81"/>
      <c r="J3363" s="200">
        <v>106.94619999999999</v>
      </c>
    </row>
    <row r="3364" spans="1:10" s="34" customFormat="1" ht="18.75" customHeight="1" x14ac:dyDescent="0.25">
      <c r="A3364" s="74" t="s">
        <v>2666</v>
      </c>
      <c r="B3364" s="183" t="s">
        <v>3139</v>
      </c>
      <c r="C3364" s="79">
        <f t="shared" si="186"/>
        <v>89.352530000000002</v>
      </c>
      <c r="D3364" s="79">
        <f t="shared" si="187"/>
        <v>6.4472500000000004</v>
      </c>
      <c r="E3364" s="76">
        <v>6.4472500000000004</v>
      </c>
      <c r="F3364" s="33">
        <v>0</v>
      </c>
      <c r="G3364" s="90">
        <v>0</v>
      </c>
      <c r="H3364" s="33">
        <v>0</v>
      </c>
      <c r="I3364" s="81"/>
      <c r="J3364" s="200">
        <v>95.799779999999998</v>
      </c>
    </row>
    <row r="3365" spans="1:10" s="34" customFormat="1" ht="18.75" customHeight="1" x14ac:dyDescent="0.25">
      <c r="A3365" s="74" t="s">
        <v>2667</v>
      </c>
      <c r="B3365" s="183" t="s">
        <v>3139</v>
      </c>
      <c r="C3365" s="79">
        <f t="shared" si="186"/>
        <v>205.4151</v>
      </c>
      <c r="D3365" s="79">
        <f t="shared" si="187"/>
        <v>12.280889999999999</v>
      </c>
      <c r="E3365" s="76">
        <v>12.280889999999999</v>
      </c>
      <c r="F3365" s="33">
        <v>0</v>
      </c>
      <c r="G3365" s="90">
        <v>0</v>
      </c>
      <c r="H3365" s="33">
        <v>0</v>
      </c>
      <c r="I3365" s="81"/>
      <c r="J3365" s="200">
        <v>217.69598999999999</v>
      </c>
    </row>
    <row r="3366" spans="1:10" s="34" customFormat="1" ht="18.75" customHeight="1" x14ac:dyDescent="0.25">
      <c r="A3366" s="74" t="s">
        <v>2668</v>
      </c>
      <c r="B3366" s="183" t="s">
        <v>3139</v>
      </c>
      <c r="C3366" s="79">
        <f t="shared" si="186"/>
        <v>178.13903999999999</v>
      </c>
      <c r="D3366" s="79">
        <f t="shared" si="187"/>
        <v>13.988860000000001</v>
      </c>
      <c r="E3366" s="76">
        <v>13.988860000000001</v>
      </c>
      <c r="F3366" s="33">
        <v>0</v>
      </c>
      <c r="G3366" s="90">
        <v>0</v>
      </c>
      <c r="H3366" s="33">
        <v>0</v>
      </c>
      <c r="I3366" s="81"/>
      <c r="J3366" s="200">
        <v>192.12789999999998</v>
      </c>
    </row>
    <row r="3367" spans="1:10" s="38" customFormat="1" ht="18.75" customHeight="1" x14ac:dyDescent="0.2">
      <c r="A3367" s="74" t="s">
        <v>2669</v>
      </c>
      <c r="B3367" s="183" t="s">
        <v>3139</v>
      </c>
      <c r="C3367" s="79">
        <f t="shared" si="186"/>
        <v>383.94409999999999</v>
      </c>
      <c r="D3367" s="79">
        <f t="shared" si="187"/>
        <v>23.248549999999998</v>
      </c>
      <c r="E3367" s="76">
        <v>23.248549999999998</v>
      </c>
      <c r="F3367" s="33">
        <v>0</v>
      </c>
      <c r="G3367" s="90">
        <v>0</v>
      </c>
      <c r="H3367" s="33">
        <v>0</v>
      </c>
      <c r="I3367" s="81"/>
      <c r="J3367" s="200">
        <v>407.19265000000001</v>
      </c>
    </row>
    <row r="3368" spans="1:10" s="36" customFormat="1" ht="18.75" customHeight="1" x14ac:dyDescent="0.25">
      <c r="A3368" s="74" t="s">
        <v>2670</v>
      </c>
      <c r="B3368" s="183" t="s">
        <v>3139</v>
      </c>
      <c r="C3368" s="79">
        <f t="shared" si="186"/>
        <v>90.349699999999999</v>
      </c>
      <c r="D3368" s="79">
        <f t="shared" si="187"/>
        <v>2.9568000000000003</v>
      </c>
      <c r="E3368" s="76">
        <v>2.9568000000000003</v>
      </c>
      <c r="F3368" s="33">
        <v>0</v>
      </c>
      <c r="G3368" s="90">
        <v>0</v>
      </c>
      <c r="H3368" s="33">
        <v>0</v>
      </c>
      <c r="I3368" s="81"/>
      <c r="J3368" s="200">
        <v>93.3065</v>
      </c>
    </row>
    <row r="3369" spans="1:10" s="36" customFormat="1" ht="18.75" customHeight="1" x14ac:dyDescent="0.25">
      <c r="A3369" s="74" t="s">
        <v>2671</v>
      </c>
      <c r="B3369" s="183" t="s">
        <v>3139</v>
      </c>
      <c r="C3369" s="79">
        <f t="shared" si="186"/>
        <v>208.36144999999999</v>
      </c>
      <c r="D3369" s="79">
        <f t="shared" si="187"/>
        <v>10.005600000000001</v>
      </c>
      <c r="E3369" s="76">
        <v>10.005600000000001</v>
      </c>
      <c r="F3369" s="33">
        <v>0</v>
      </c>
      <c r="G3369" s="90">
        <v>0</v>
      </c>
      <c r="H3369" s="33">
        <v>0</v>
      </c>
      <c r="I3369" s="81"/>
      <c r="J3369" s="200">
        <v>218.36704999999998</v>
      </c>
    </row>
    <row r="3370" spans="1:10" s="36" customFormat="1" ht="18.75" customHeight="1" x14ac:dyDescent="0.25">
      <c r="A3370" s="74" t="s">
        <v>2672</v>
      </c>
      <c r="B3370" s="183" t="s">
        <v>3139</v>
      </c>
      <c r="C3370" s="79">
        <f t="shared" si="186"/>
        <v>111.99475</v>
      </c>
      <c r="D3370" s="79">
        <f t="shared" si="187"/>
        <v>10.678600000000001</v>
      </c>
      <c r="E3370" s="76">
        <v>10.678600000000001</v>
      </c>
      <c r="F3370" s="33">
        <v>0</v>
      </c>
      <c r="G3370" s="90">
        <v>0</v>
      </c>
      <c r="H3370" s="33">
        <v>0</v>
      </c>
      <c r="I3370" s="81"/>
      <c r="J3370" s="200">
        <v>122.67335</v>
      </c>
    </row>
    <row r="3371" spans="1:10" s="36" customFormat="1" ht="18.75" customHeight="1" x14ac:dyDescent="0.25">
      <c r="A3371" s="74" t="s">
        <v>403</v>
      </c>
      <c r="B3371" s="183" t="s">
        <v>3139</v>
      </c>
      <c r="C3371" s="79">
        <f t="shared" si="186"/>
        <v>255.72971999999999</v>
      </c>
      <c r="D3371" s="79">
        <f t="shared" si="187"/>
        <v>11.75085</v>
      </c>
      <c r="E3371" s="76">
        <v>11.75085</v>
      </c>
      <c r="F3371" s="33">
        <v>0</v>
      </c>
      <c r="G3371" s="90">
        <v>0</v>
      </c>
      <c r="H3371" s="33">
        <v>0</v>
      </c>
      <c r="I3371" s="81"/>
      <c r="J3371" s="200">
        <v>267.48057</v>
      </c>
    </row>
    <row r="3372" spans="1:10" s="36" customFormat="1" ht="18.75" customHeight="1" x14ac:dyDescent="0.25">
      <c r="A3372" s="74" t="s">
        <v>2673</v>
      </c>
      <c r="B3372" s="183" t="s">
        <v>3139</v>
      </c>
      <c r="C3372" s="79">
        <f t="shared" si="186"/>
        <v>137.01755</v>
      </c>
      <c r="D3372" s="79">
        <f t="shared" si="187"/>
        <v>8.9173500000000008</v>
      </c>
      <c r="E3372" s="76">
        <v>8.9173500000000008</v>
      </c>
      <c r="F3372" s="33">
        <v>0</v>
      </c>
      <c r="G3372" s="90">
        <v>0</v>
      </c>
      <c r="H3372" s="33">
        <v>0</v>
      </c>
      <c r="I3372" s="81"/>
      <c r="J3372" s="200">
        <v>145.9349</v>
      </c>
    </row>
    <row r="3373" spans="1:10" s="36" customFormat="1" ht="18.75" customHeight="1" x14ac:dyDescent="0.25">
      <c r="A3373" s="74" t="s">
        <v>405</v>
      </c>
      <c r="B3373" s="183" t="s">
        <v>3139</v>
      </c>
      <c r="C3373" s="79">
        <f t="shared" si="186"/>
        <v>42.110950000000003</v>
      </c>
      <c r="D3373" s="79">
        <f t="shared" si="187"/>
        <v>5.6555499999999999</v>
      </c>
      <c r="E3373" s="76">
        <v>5.6555499999999999</v>
      </c>
      <c r="F3373" s="33">
        <v>0</v>
      </c>
      <c r="G3373" s="90">
        <v>0</v>
      </c>
      <c r="H3373" s="33">
        <v>0</v>
      </c>
      <c r="I3373" s="81"/>
      <c r="J3373" s="200">
        <v>47.766500000000001</v>
      </c>
    </row>
    <row r="3374" spans="1:10" s="36" customFormat="1" ht="18.75" customHeight="1" x14ac:dyDescent="0.25">
      <c r="A3374" s="74" t="s">
        <v>2674</v>
      </c>
      <c r="B3374" s="183" t="s">
        <v>3139</v>
      </c>
      <c r="C3374" s="79">
        <f t="shared" si="186"/>
        <v>291.31054999999998</v>
      </c>
      <c r="D3374" s="79">
        <f t="shared" si="187"/>
        <v>15.3385</v>
      </c>
      <c r="E3374" s="76">
        <v>15.3385</v>
      </c>
      <c r="F3374" s="33">
        <v>0</v>
      </c>
      <c r="G3374" s="90">
        <v>0</v>
      </c>
      <c r="H3374" s="33">
        <v>0</v>
      </c>
      <c r="I3374" s="81"/>
      <c r="J3374" s="200">
        <v>306.64904999999999</v>
      </c>
    </row>
    <row r="3375" spans="1:10" s="36" customFormat="1" ht="18.75" customHeight="1" x14ac:dyDescent="0.25">
      <c r="A3375" s="74" t="s">
        <v>406</v>
      </c>
      <c r="B3375" s="183" t="s">
        <v>3139</v>
      </c>
      <c r="C3375" s="79">
        <f t="shared" si="186"/>
        <v>150.70465000000002</v>
      </c>
      <c r="D3375" s="79">
        <f t="shared" si="187"/>
        <v>21.768049999999999</v>
      </c>
      <c r="E3375" s="76">
        <v>21.768049999999999</v>
      </c>
      <c r="F3375" s="33">
        <v>0</v>
      </c>
      <c r="G3375" s="90">
        <v>0</v>
      </c>
      <c r="H3375" s="33">
        <v>0</v>
      </c>
      <c r="I3375" s="81"/>
      <c r="J3375" s="200">
        <v>172.4727</v>
      </c>
    </row>
    <row r="3376" spans="1:10" s="36" customFormat="1" ht="18.75" customHeight="1" x14ac:dyDescent="0.25">
      <c r="A3376" s="74" t="s">
        <v>2675</v>
      </c>
      <c r="B3376" s="183" t="s">
        <v>3139</v>
      </c>
      <c r="C3376" s="79">
        <f t="shared" si="186"/>
        <v>94.937849999999997</v>
      </c>
      <c r="D3376" s="79">
        <f t="shared" si="187"/>
        <v>7.7251000000000003</v>
      </c>
      <c r="E3376" s="76">
        <v>7.7251000000000003</v>
      </c>
      <c r="F3376" s="33">
        <v>0</v>
      </c>
      <c r="G3376" s="90">
        <v>0</v>
      </c>
      <c r="H3376" s="33">
        <v>0</v>
      </c>
      <c r="I3376" s="81"/>
      <c r="J3376" s="200">
        <v>102.66295</v>
      </c>
    </row>
    <row r="3377" spans="1:10" s="36" customFormat="1" ht="18.75" customHeight="1" x14ac:dyDescent="0.25">
      <c r="A3377" s="74" t="s">
        <v>2676</v>
      </c>
      <c r="B3377" s="183" t="s">
        <v>3139</v>
      </c>
      <c r="C3377" s="79">
        <f t="shared" si="186"/>
        <v>20.266260000000003</v>
      </c>
      <c r="D3377" s="79">
        <f t="shared" si="187"/>
        <v>5.5208999999999993</v>
      </c>
      <c r="E3377" s="76">
        <v>5.5208999999999993</v>
      </c>
      <c r="F3377" s="22">
        <v>0</v>
      </c>
      <c r="G3377" s="90">
        <v>0</v>
      </c>
      <c r="H3377" s="22">
        <v>0</v>
      </c>
      <c r="I3377" s="81"/>
      <c r="J3377" s="200">
        <v>25.78716</v>
      </c>
    </row>
    <row r="3378" spans="1:10" s="36" customFormat="1" ht="18.75" customHeight="1" x14ac:dyDescent="0.25">
      <c r="A3378" s="74" t="s">
        <v>2677</v>
      </c>
      <c r="B3378" s="183" t="s">
        <v>3139</v>
      </c>
      <c r="C3378" s="79">
        <f t="shared" si="186"/>
        <v>163.86960000000002</v>
      </c>
      <c r="D3378" s="80">
        <f t="shared" si="187"/>
        <v>9.7898499999999995</v>
      </c>
      <c r="E3378" s="76">
        <v>9.7898499999999995</v>
      </c>
      <c r="F3378" s="33">
        <v>0</v>
      </c>
      <c r="G3378" s="90">
        <v>0</v>
      </c>
      <c r="H3378" s="33">
        <v>0</v>
      </c>
      <c r="I3378" s="81"/>
      <c r="J3378" s="200">
        <v>173.65945000000002</v>
      </c>
    </row>
    <row r="3379" spans="1:10" s="36" customFormat="1" ht="18.75" customHeight="1" x14ac:dyDescent="0.25">
      <c r="A3379" s="74" t="s">
        <v>2678</v>
      </c>
      <c r="B3379" s="183" t="s">
        <v>3139</v>
      </c>
      <c r="C3379" s="79">
        <f t="shared" ref="C3379:C3393" si="188">J3379+I3379-E3379</f>
        <v>266.66204999999997</v>
      </c>
      <c r="D3379" s="79">
        <f t="shared" si="187"/>
        <v>13.14425</v>
      </c>
      <c r="E3379" s="76">
        <v>13.14425</v>
      </c>
      <c r="F3379" s="33">
        <v>0</v>
      </c>
      <c r="G3379" s="90">
        <v>0</v>
      </c>
      <c r="H3379" s="33">
        <v>0</v>
      </c>
      <c r="I3379" s="81"/>
      <c r="J3379" s="200">
        <v>279.80629999999996</v>
      </c>
    </row>
    <row r="3380" spans="1:10" s="36" customFormat="1" ht="18.75" customHeight="1" x14ac:dyDescent="0.25">
      <c r="A3380" s="74" t="s">
        <v>2679</v>
      </c>
      <c r="B3380" s="183" t="s">
        <v>3139</v>
      </c>
      <c r="C3380" s="79">
        <f t="shared" si="188"/>
        <v>109.49059</v>
      </c>
      <c r="D3380" s="79">
        <f t="shared" si="187"/>
        <v>18.649000000000001</v>
      </c>
      <c r="E3380" s="76">
        <v>18.649000000000001</v>
      </c>
      <c r="F3380" s="33">
        <v>0</v>
      </c>
      <c r="G3380" s="90">
        <v>0</v>
      </c>
      <c r="H3380" s="33">
        <v>0</v>
      </c>
      <c r="I3380" s="81"/>
      <c r="J3380" s="200">
        <v>128.13959</v>
      </c>
    </row>
    <row r="3381" spans="1:10" s="36" customFormat="1" ht="18.75" customHeight="1" x14ac:dyDescent="0.25">
      <c r="A3381" s="74" t="s">
        <v>2680</v>
      </c>
      <c r="B3381" s="183" t="s">
        <v>3139</v>
      </c>
      <c r="C3381" s="79">
        <f t="shared" si="188"/>
        <v>12.637280000000004</v>
      </c>
      <c r="D3381" s="79">
        <f t="shared" si="187"/>
        <v>87.68974</v>
      </c>
      <c r="E3381" s="76">
        <v>87.68974</v>
      </c>
      <c r="F3381" s="33">
        <v>0</v>
      </c>
      <c r="G3381" s="90">
        <v>0</v>
      </c>
      <c r="H3381" s="33">
        <v>0</v>
      </c>
      <c r="I3381" s="81"/>
      <c r="J3381" s="200">
        <v>100.32702</v>
      </c>
    </row>
    <row r="3382" spans="1:10" s="36" customFormat="1" ht="18.75" customHeight="1" x14ac:dyDescent="0.25">
      <c r="A3382" s="74" t="s">
        <v>2681</v>
      </c>
      <c r="B3382" s="183" t="s">
        <v>3139</v>
      </c>
      <c r="C3382" s="79">
        <f t="shared" si="188"/>
        <v>95.764799999999994</v>
      </c>
      <c r="D3382" s="79">
        <f t="shared" si="187"/>
        <v>4.8841000000000001</v>
      </c>
      <c r="E3382" s="76">
        <v>4.8841000000000001</v>
      </c>
      <c r="F3382" s="33">
        <v>0</v>
      </c>
      <c r="G3382" s="90">
        <v>0</v>
      </c>
      <c r="H3382" s="33">
        <v>0</v>
      </c>
      <c r="I3382" s="81"/>
      <c r="J3382" s="200">
        <v>100.6489</v>
      </c>
    </row>
    <row r="3383" spans="1:10" s="36" customFormat="1" ht="18.75" customHeight="1" x14ac:dyDescent="0.25">
      <c r="A3383" s="74" t="s">
        <v>2682</v>
      </c>
      <c r="B3383" s="183" t="s">
        <v>3139</v>
      </c>
      <c r="C3383" s="79">
        <f t="shared" si="188"/>
        <v>97.334699999999998</v>
      </c>
      <c r="D3383" s="79">
        <f t="shared" si="187"/>
        <v>23.664900000000003</v>
      </c>
      <c r="E3383" s="76">
        <v>23.664900000000003</v>
      </c>
      <c r="F3383" s="33">
        <v>0</v>
      </c>
      <c r="G3383" s="90">
        <v>0</v>
      </c>
      <c r="H3383" s="33">
        <v>0</v>
      </c>
      <c r="I3383" s="81"/>
      <c r="J3383" s="200">
        <v>120.9996</v>
      </c>
    </row>
    <row r="3384" spans="1:10" s="36" customFormat="1" ht="18.75" customHeight="1" x14ac:dyDescent="0.25">
      <c r="A3384" s="74" t="s">
        <v>2683</v>
      </c>
      <c r="B3384" s="183" t="s">
        <v>3139</v>
      </c>
      <c r="C3384" s="79">
        <f t="shared" si="188"/>
        <v>98.926199999999994</v>
      </c>
      <c r="D3384" s="77"/>
      <c r="E3384" s="76">
        <v>11.9572</v>
      </c>
      <c r="F3384" s="33">
        <v>0</v>
      </c>
      <c r="G3384" s="90">
        <v>0</v>
      </c>
      <c r="H3384" s="33">
        <v>0</v>
      </c>
      <c r="I3384" s="81"/>
      <c r="J3384" s="200">
        <v>110.88339999999999</v>
      </c>
    </row>
    <row r="3385" spans="1:10" s="36" customFormat="1" ht="18.75" customHeight="1" x14ac:dyDescent="0.25">
      <c r="A3385" s="74" t="s">
        <v>2684</v>
      </c>
      <c r="B3385" s="183" t="s">
        <v>3139</v>
      </c>
      <c r="C3385" s="79">
        <f t="shared" si="188"/>
        <v>208.76970000000003</v>
      </c>
      <c r="D3385" s="79">
        <f t="shared" ref="D3385:D3393" si="189">E3385</f>
        <v>14.079499999999999</v>
      </c>
      <c r="E3385" s="76">
        <v>14.079499999999999</v>
      </c>
      <c r="F3385" s="33">
        <v>0</v>
      </c>
      <c r="G3385" s="90">
        <v>0</v>
      </c>
      <c r="H3385" s="33">
        <v>0</v>
      </c>
      <c r="I3385" s="81"/>
      <c r="J3385" s="200">
        <v>222.84920000000002</v>
      </c>
    </row>
    <row r="3386" spans="1:10" s="36" customFormat="1" ht="18.75" customHeight="1" x14ac:dyDescent="0.25">
      <c r="A3386" s="74" t="s">
        <v>2685</v>
      </c>
      <c r="B3386" s="183" t="s">
        <v>3139</v>
      </c>
      <c r="C3386" s="79">
        <f t="shared" si="188"/>
        <v>253.94325000000001</v>
      </c>
      <c r="D3386" s="79">
        <f t="shared" si="189"/>
        <v>15.648250000000001</v>
      </c>
      <c r="E3386" s="76">
        <v>15.648250000000001</v>
      </c>
      <c r="F3386" s="33">
        <v>0</v>
      </c>
      <c r="G3386" s="90">
        <v>0</v>
      </c>
      <c r="H3386" s="33">
        <v>0</v>
      </c>
      <c r="I3386" s="81"/>
      <c r="J3386" s="200">
        <v>269.5915</v>
      </c>
    </row>
    <row r="3387" spans="1:10" s="36" customFormat="1" ht="18.75" customHeight="1" x14ac:dyDescent="0.25">
      <c r="A3387" s="74" t="s">
        <v>2686</v>
      </c>
      <c r="B3387" s="183" t="s">
        <v>3139</v>
      </c>
      <c r="C3387" s="79">
        <f t="shared" si="188"/>
        <v>341.58695</v>
      </c>
      <c r="D3387" s="79">
        <f t="shared" si="189"/>
        <v>15.179799999999998</v>
      </c>
      <c r="E3387" s="76">
        <v>15.179799999999998</v>
      </c>
      <c r="F3387" s="33">
        <v>0</v>
      </c>
      <c r="G3387" s="90">
        <v>0</v>
      </c>
      <c r="H3387" s="33">
        <v>0</v>
      </c>
      <c r="I3387" s="81"/>
      <c r="J3387" s="200">
        <v>356.76675</v>
      </c>
    </row>
    <row r="3388" spans="1:10" s="36" customFormat="1" ht="18.75" customHeight="1" x14ac:dyDescent="0.25">
      <c r="A3388" s="74" t="s">
        <v>2687</v>
      </c>
      <c r="B3388" s="183" t="s">
        <v>3139</v>
      </c>
      <c r="C3388" s="79">
        <f t="shared" si="188"/>
        <v>38.723399999999998</v>
      </c>
      <c r="D3388" s="79">
        <f t="shared" si="189"/>
        <v>1.0478000000000001</v>
      </c>
      <c r="E3388" s="76">
        <v>1.0478000000000001</v>
      </c>
      <c r="F3388" s="33">
        <v>0</v>
      </c>
      <c r="G3388" s="90">
        <v>0</v>
      </c>
      <c r="H3388" s="33">
        <v>0</v>
      </c>
      <c r="I3388" s="81"/>
      <c r="J3388" s="200">
        <v>39.7712</v>
      </c>
    </row>
    <row r="3389" spans="1:10" s="36" customFormat="1" ht="18.75" customHeight="1" x14ac:dyDescent="0.25">
      <c r="A3389" s="74" t="s">
        <v>2688</v>
      </c>
      <c r="B3389" s="183" t="s">
        <v>3139</v>
      </c>
      <c r="C3389" s="79">
        <f t="shared" si="188"/>
        <v>19.822600000000001</v>
      </c>
      <c r="D3389" s="79">
        <f t="shared" si="189"/>
        <v>0.32630000000000003</v>
      </c>
      <c r="E3389" s="76">
        <v>0.32630000000000003</v>
      </c>
      <c r="F3389" s="33">
        <v>0</v>
      </c>
      <c r="G3389" s="90">
        <v>0</v>
      </c>
      <c r="H3389" s="33">
        <v>0</v>
      </c>
      <c r="I3389" s="81"/>
      <c r="J3389" s="200">
        <v>20.148900000000001</v>
      </c>
    </row>
    <row r="3390" spans="1:10" s="36" customFormat="1" ht="18.75" customHeight="1" x14ac:dyDescent="0.25">
      <c r="A3390" s="74" t="s">
        <v>2689</v>
      </c>
      <c r="B3390" s="183" t="s">
        <v>3139</v>
      </c>
      <c r="C3390" s="79">
        <f t="shared" si="188"/>
        <v>55.593100000000007</v>
      </c>
      <c r="D3390" s="79">
        <f t="shared" si="189"/>
        <v>2.9356999999999998</v>
      </c>
      <c r="E3390" s="76">
        <v>2.9356999999999998</v>
      </c>
      <c r="F3390" s="33">
        <v>0</v>
      </c>
      <c r="G3390" s="90">
        <v>0</v>
      </c>
      <c r="H3390" s="33">
        <v>0</v>
      </c>
      <c r="I3390" s="81"/>
      <c r="J3390" s="200">
        <v>58.528800000000004</v>
      </c>
    </row>
    <row r="3391" spans="1:10" s="36" customFormat="1" ht="18.75" customHeight="1" x14ac:dyDescent="0.25">
      <c r="A3391" s="74" t="s">
        <v>2690</v>
      </c>
      <c r="B3391" s="183" t="s">
        <v>3139</v>
      </c>
      <c r="C3391" s="79">
        <f t="shared" si="188"/>
        <v>95.312150000000003</v>
      </c>
      <c r="D3391" s="79">
        <f t="shared" si="189"/>
        <v>3.9415999999999998</v>
      </c>
      <c r="E3391" s="76">
        <v>3.9415999999999998</v>
      </c>
      <c r="F3391" s="33">
        <v>0</v>
      </c>
      <c r="G3391" s="90">
        <v>0</v>
      </c>
      <c r="H3391" s="33">
        <v>0</v>
      </c>
      <c r="I3391" s="81"/>
      <c r="J3391" s="200">
        <v>99.253749999999997</v>
      </c>
    </row>
    <row r="3392" spans="1:10" s="36" customFormat="1" ht="18.75" customHeight="1" x14ac:dyDescent="0.25">
      <c r="A3392" s="74" t="s">
        <v>4021</v>
      </c>
      <c r="B3392" s="183" t="s">
        <v>3139</v>
      </c>
      <c r="C3392" s="79">
        <f t="shared" si="188"/>
        <v>82.273790000000005</v>
      </c>
      <c r="D3392" s="79">
        <f t="shared" si="189"/>
        <v>13.603549999999998</v>
      </c>
      <c r="E3392" s="76">
        <v>13.603549999999998</v>
      </c>
      <c r="F3392" s="33">
        <v>0</v>
      </c>
      <c r="G3392" s="90">
        <v>0</v>
      </c>
      <c r="H3392" s="33">
        <v>0</v>
      </c>
      <c r="I3392" s="81"/>
      <c r="J3392" s="200">
        <v>95.877340000000004</v>
      </c>
    </row>
    <row r="3393" spans="1:10" s="36" customFormat="1" ht="18.75" customHeight="1" x14ac:dyDescent="0.25">
      <c r="A3393" s="74" t="s">
        <v>2691</v>
      </c>
      <c r="B3393" s="183" t="s">
        <v>3139</v>
      </c>
      <c r="C3393" s="79">
        <f t="shared" si="188"/>
        <v>93.467750000000009</v>
      </c>
      <c r="D3393" s="79">
        <f t="shared" si="189"/>
        <v>4.2513500000000004</v>
      </c>
      <c r="E3393" s="76">
        <v>4.2513500000000004</v>
      </c>
      <c r="F3393" s="33">
        <v>0</v>
      </c>
      <c r="G3393" s="90">
        <v>0</v>
      </c>
      <c r="H3393" s="33">
        <v>0</v>
      </c>
      <c r="I3393" s="81"/>
      <c r="J3393" s="200">
        <v>97.719100000000012</v>
      </c>
    </row>
    <row r="3394" spans="1:10" s="36" customFormat="1" ht="18.75" customHeight="1" x14ac:dyDescent="0.25">
      <c r="A3394" s="74" t="s">
        <v>2692</v>
      </c>
      <c r="B3394" s="183" t="s">
        <v>3139</v>
      </c>
      <c r="C3394" s="79">
        <f t="shared" ref="C3394:C3443" si="190">J3394+I3394-E3394</f>
        <v>262.85655000000003</v>
      </c>
      <c r="D3394" s="79">
        <f t="shared" ref="D3394:D3440" si="191">E3394</f>
        <v>11.0191</v>
      </c>
      <c r="E3394" s="76">
        <v>11.0191</v>
      </c>
      <c r="F3394" s="33">
        <v>0</v>
      </c>
      <c r="G3394" s="90">
        <v>0</v>
      </c>
      <c r="H3394" s="33">
        <v>0</v>
      </c>
      <c r="I3394" s="81"/>
      <c r="J3394" s="200">
        <v>273.87565000000001</v>
      </c>
    </row>
    <row r="3395" spans="1:10" s="36" customFormat="1" ht="18.75" customHeight="1" x14ac:dyDescent="0.25">
      <c r="A3395" s="74" t="s">
        <v>2693</v>
      </c>
      <c r="B3395" s="183" t="s">
        <v>3139</v>
      </c>
      <c r="C3395" s="79">
        <f t="shared" si="190"/>
        <v>283.52289999999999</v>
      </c>
      <c r="D3395" s="79">
        <f t="shared" si="191"/>
        <v>19.208500000000001</v>
      </c>
      <c r="E3395" s="76">
        <v>19.208500000000001</v>
      </c>
      <c r="F3395" s="33">
        <v>0</v>
      </c>
      <c r="G3395" s="90">
        <v>0</v>
      </c>
      <c r="H3395" s="33">
        <v>0</v>
      </c>
      <c r="I3395" s="81"/>
      <c r="J3395" s="200">
        <v>302.73140000000001</v>
      </c>
    </row>
    <row r="3396" spans="1:10" s="36" customFormat="1" ht="18.75" customHeight="1" x14ac:dyDescent="0.25">
      <c r="A3396" s="74" t="s">
        <v>2694</v>
      </c>
      <c r="B3396" s="183" t="s">
        <v>3139</v>
      </c>
      <c r="C3396" s="79">
        <f t="shared" si="190"/>
        <v>302.22259000000003</v>
      </c>
      <c r="D3396" s="79">
        <f t="shared" si="191"/>
        <v>22.233750000000001</v>
      </c>
      <c r="E3396" s="76">
        <v>22.233750000000001</v>
      </c>
      <c r="F3396" s="33">
        <v>0</v>
      </c>
      <c r="G3396" s="90">
        <v>0</v>
      </c>
      <c r="H3396" s="33">
        <v>0</v>
      </c>
      <c r="I3396" s="81"/>
      <c r="J3396" s="200">
        <v>324.45634000000001</v>
      </c>
    </row>
    <row r="3397" spans="1:10" s="36" customFormat="1" ht="18.75" customHeight="1" x14ac:dyDescent="0.25">
      <c r="A3397" s="74" t="s">
        <v>2234</v>
      </c>
      <c r="B3397" s="183" t="s">
        <v>3139</v>
      </c>
      <c r="C3397" s="79">
        <f t="shared" si="190"/>
        <v>253.02764999999999</v>
      </c>
      <c r="D3397" s="79">
        <f t="shared" si="191"/>
        <v>13.023299999999999</v>
      </c>
      <c r="E3397" s="76">
        <v>13.023299999999999</v>
      </c>
      <c r="F3397" s="33">
        <v>0</v>
      </c>
      <c r="G3397" s="90">
        <v>0</v>
      </c>
      <c r="H3397" s="33">
        <v>0</v>
      </c>
      <c r="I3397" s="81"/>
      <c r="J3397" s="200">
        <v>266.05095</v>
      </c>
    </row>
    <row r="3398" spans="1:10" s="36" customFormat="1" ht="18.75" customHeight="1" x14ac:dyDescent="0.25">
      <c r="A3398" s="74" t="s">
        <v>2695</v>
      </c>
      <c r="B3398" s="183" t="s">
        <v>3139</v>
      </c>
      <c r="C3398" s="79">
        <f t="shared" si="190"/>
        <v>606.8238399999999</v>
      </c>
      <c r="D3398" s="79">
        <f t="shared" si="191"/>
        <v>53.525750000000002</v>
      </c>
      <c r="E3398" s="76">
        <v>53.525750000000002</v>
      </c>
      <c r="F3398" s="33">
        <v>0</v>
      </c>
      <c r="G3398" s="90">
        <v>0</v>
      </c>
      <c r="H3398" s="33">
        <v>0</v>
      </c>
      <c r="I3398" s="81"/>
      <c r="J3398" s="200">
        <v>660.34958999999992</v>
      </c>
    </row>
    <row r="3399" spans="1:10" s="36" customFormat="1" ht="18.75" customHeight="1" x14ac:dyDescent="0.25">
      <c r="A3399" s="74" t="s">
        <v>2696</v>
      </c>
      <c r="B3399" s="183" t="s">
        <v>3139</v>
      </c>
      <c r="C3399" s="79">
        <f t="shared" si="190"/>
        <v>1106.43571</v>
      </c>
      <c r="D3399" s="79">
        <f t="shared" si="191"/>
        <v>108.2089</v>
      </c>
      <c r="E3399" s="76">
        <v>108.2089</v>
      </c>
      <c r="F3399" s="33">
        <v>0</v>
      </c>
      <c r="G3399" s="90">
        <v>0</v>
      </c>
      <c r="H3399" s="33">
        <v>0</v>
      </c>
      <c r="I3399" s="81"/>
      <c r="J3399" s="200">
        <v>1214.6446100000001</v>
      </c>
    </row>
    <row r="3400" spans="1:10" s="36" customFormat="1" ht="18.75" customHeight="1" x14ac:dyDescent="0.25">
      <c r="A3400" s="74" t="s">
        <v>2697</v>
      </c>
      <c r="B3400" s="183" t="s">
        <v>3139</v>
      </c>
      <c r="C3400" s="79">
        <f t="shared" si="190"/>
        <v>182.08015</v>
      </c>
      <c r="D3400" s="79">
        <f t="shared" si="191"/>
        <v>5.4905499999999998</v>
      </c>
      <c r="E3400" s="76">
        <v>5.4905499999999998</v>
      </c>
      <c r="F3400" s="33">
        <v>0</v>
      </c>
      <c r="G3400" s="90">
        <v>0</v>
      </c>
      <c r="H3400" s="33">
        <v>0</v>
      </c>
      <c r="I3400" s="81"/>
      <c r="J3400" s="200">
        <v>187.57070000000002</v>
      </c>
    </row>
    <row r="3401" spans="1:10" s="36" customFormat="1" ht="18.75" customHeight="1" x14ac:dyDescent="0.25">
      <c r="A3401" s="74" t="s">
        <v>2011</v>
      </c>
      <c r="B3401" s="183" t="s">
        <v>3139</v>
      </c>
      <c r="C3401" s="79">
        <f t="shared" si="190"/>
        <v>57.429160000000003</v>
      </c>
      <c r="D3401" s="79">
        <f t="shared" si="191"/>
        <v>0.96420000000000006</v>
      </c>
      <c r="E3401" s="76">
        <v>0.96420000000000006</v>
      </c>
      <c r="F3401" s="33">
        <v>0</v>
      </c>
      <c r="G3401" s="90">
        <v>0</v>
      </c>
      <c r="H3401" s="33">
        <v>0</v>
      </c>
      <c r="I3401" s="81"/>
      <c r="J3401" s="200">
        <v>58.393360000000001</v>
      </c>
    </row>
    <row r="3402" spans="1:10" s="36" customFormat="1" ht="18.75" customHeight="1" x14ac:dyDescent="0.25">
      <c r="A3402" s="74" t="s">
        <v>2012</v>
      </c>
      <c r="B3402" s="183" t="s">
        <v>3139</v>
      </c>
      <c r="C3402" s="79">
        <f t="shared" si="190"/>
        <v>135.16220000000001</v>
      </c>
      <c r="D3402" s="79">
        <f t="shared" si="191"/>
        <v>6.5763999999999996</v>
      </c>
      <c r="E3402" s="76">
        <v>6.5763999999999996</v>
      </c>
      <c r="F3402" s="33">
        <v>0</v>
      </c>
      <c r="G3402" s="90">
        <v>0</v>
      </c>
      <c r="H3402" s="33">
        <v>0</v>
      </c>
      <c r="I3402" s="81"/>
      <c r="J3402" s="200">
        <v>141.73860000000002</v>
      </c>
    </row>
    <row r="3403" spans="1:10" s="36" customFormat="1" ht="18.75" customHeight="1" x14ac:dyDescent="0.25">
      <c r="A3403" s="74" t="s">
        <v>2698</v>
      </c>
      <c r="B3403" s="183" t="s">
        <v>3139</v>
      </c>
      <c r="C3403" s="79">
        <f t="shared" si="190"/>
        <v>263.74348000000003</v>
      </c>
      <c r="D3403" s="79">
        <f t="shared" si="191"/>
        <v>29.203400000000002</v>
      </c>
      <c r="E3403" s="76">
        <v>29.203400000000002</v>
      </c>
      <c r="F3403" s="33">
        <v>0</v>
      </c>
      <c r="G3403" s="90">
        <v>0</v>
      </c>
      <c r="H3403" s="33">
        <v>0</v>
      </c>
      <c r="I3403" s="81"/>
      <c r="J3403" s="200">
        <v>292.94688000000002</v>
      </c>
    </row>
    <row r="3404" spans="1:10" s="36" customFormat="1" ht="18.75" customHeight="1" x14ac:dyDescent="0.25">
      <c r="A3404" s="74" t="s">
        <v>2699</v>
      </c>
      <c r="B3404" s="183" t="s">
        <v>3139</v>
      </c>
      <c r="C3404" s="79">
        <f t="shared" si="190"/>
        <v>137.06880000000001</v>
      </c>
      <c r="D3404" s="79">
        <f t="shared" si="191"/>
        <v>6.4976499999999993</v>
      </c>
      <c r="E3404" s="76">
        <v>6.4976499999999993</v>
      </c>
      <c r="F3404" s="33">
        <v>0</v>
      </c>
      <c r="G3404" s="90">
        <v>0</v>
      </c>
      <c r="H3404" s="33">
        <v>0</v>
      </c>
      <c r="I3404" s="81"/>
      <c r="J3404" s="200">
        <v>143.56645</v>
      </c>
    </row>
    <row r="3405" spans="1:10" s="36" customFormat="1" ht="18.75" customHeight="1" x14ac:dyDescent="0.25">
      <c r="A3405" s="74" t="s">
        <v>2700</v>
      </c>
      <c r="B3405" s="183" t="s">
        <v>3139</v>
      </c>
      <c r="C3405" s="79">
        <f t="shared" si="190"/>
        <v>19.222550000000002</v>
      </c>
      <c r="D3405" s="79">
        <f t="shared" si="191"/>
        <v>1.8187</v>
      </c>
      <c r="E3405" s="76">
        <v>1.8187</v>
      </c>
      <c r="F3405" s="33">
        <v>0</v>
      </c>
      <c r="G3405" s="90">
        <v>0</v>
      </c>
      <c r="H3405" s="33">
        <v>0</v>
      </c>
      <c r="I3405" s="81"/>
      <c r="J3405" s="200">
        <v>21.041250000000002</v>
      </c>
    </row>
    <row r="3406" spans="1:10" s="36" customFormat="1" ht="18.75" customHeight="1" x14ac:dyDescent="0.25">
      <c r="A3406" s="74" t="s">
        <v>2701</v>
      </c>
      <c r="B3406" s="183" t="s">
        <v>3139</v>
      </c>
      <c r="C3406" s="79">
        <f t="shared" si="190"/>
        <v>51.604559999999999</v>
      </c>
      <c r="D3406" s="79">
        <f t="shared" si="191"/>
        <v>3.4393400000000001</v>
      </c>
      <c r="E3406" s="76">
        <v>3.4393400000000001</v>
      </c>
      <c r="F3406" s="33">
        <v>0</v>
      </c>
      <c r="G3406" s="90">
        <v>0</v>
      </c>
      <c r="H3406" s="33">
        <v>0</v>
      </c>
      <c r="I3406" s="81"/>
      <c r="J3406" s="200">
        <v>55.043900000000001</v>
      </c>
    </row>
    <row r="3407" spans="1:10" s="36" customFormat="1" ht="18.75" customHeight="1" x14ac:dyDescent="0.25">
      <c r="A3407" s="74" t="s">
        <v>2702</v>
      </c>
      <c r="B3407" s="183" t="s">
        <v>3139</v>
      </c>
      <c r="C3407" s="79">
        <f t="shared" si="190"/>
        <v>44.17595</v>
      </c>
      <c r="D3407" s="79">
        <f t="shared" si="191"/>
        <v>2.3809499999999999</v>
      </c>
      <c r="E3407" s="76">
        <v>2.3809499999999999</v>
      </c>
      <c r="F3407" s="33">
        <v>0</v>
      </c>
      <c r="G3407" s="90">
        <v>0</v>
      </c>
      <c r="H3407" s="33">
        <v>0</v>
      </c>
      <c r="I3407" s="81"/>
      <c r="J3407" s="200">
        <v>46.556899999999999</v>
      </c>
    </row>
    <row r="3408" spans="1:10" s="36" customFormat="1" ht="18.75" customHeight="1" x14ac:dyDescent="0.25">
      <c r="A3408" s="74" t="s">
        <v>2703</v>
      </c>
      <c r="B3408" s="183" t="s">
        <v>3139</v>
      </c>
      <c r="C3408" s="79">
        <f t="shared" si="190"/>
        <v>573.35216000000003</v>
      </c>
      <c r="D3408" s="79">
        <f t="shared" si="191"/>
        <v>84.163830000000004</v>
      </c>
      <c r="E3408" s="76">
        <v>84.163830000000004</v>
      </c>
      <c r="F3408" s="33">
        <v>0</v>
      </c>
      <c r="G3408" s="90">
        <v>0</v>
      </c>
      <c r="H3408" s="33">
        <v>0</v>
      </c>
      <c r="I3408" s="81"/>
      <c r="J3408" s="200">
        <v>657.51598999999999</v>
      </c>
    </row>
    <row r="3409" spans="1:10" s="36" customFormat="1" ht="18.75" customHeight="1" x14ac:dyDescent="0.25">
      <c r="A3409" s="74" t="s">
        <v>2704</v>
      </c>
      <c r="B3409" s="183" t="s">
        <v>3139</v>
      </c>
      <c r="C3409" s="79">
        <f t="shared" si="190"/>
        <v>126.86510000000001</v>
      </c>
      <c r="D3409" s="79">
        <f t="shared" si="191"/>
        <v>4.5141599999999995</v>
      </c>
      <c r="E3409" s="76">
        <v>4.5141599999999995</v>
      </c>
      <c r="F3409" s="33">
        <v>0</v>
      </c>
      <c r="G3409" s="90">
        <v>0</v>
      </c>
      <c r="H3409" s="33">
        <v>0</v>
      </c>
      <c r="I3409" s="81"/>
      <c r="J3409" s="200">
        <v>131.37926000000002</v>
      </c>
    </row>
    <row r="3410" spans="1:10" s="36" customFormat="1" ht="18.75" customHeight="1" x14ac:dyDescent="0.25">
      <c r="A3410" s="74" t="s">
        <v>2561</v>
      </c>
      <c r="B3410" s="183" t="s">
        <v>4022</v>
      </c>
      <c r="C3410" s="79">
        <f t="shared" si="190"/>
        <v>95.276799999999994</v>
      </c>
      <c r="D3410" s="79">
        <f t="shared" si="191"/>
        <v>1.3234000000000001</v>
      </c>
      <c r="E3410" s="76">
        <v>1.3234000000000001</v>
      </c>
      <c r="F3410" s="33">
        <v>0</v>
      </c>
      <c r="G3410" s="90">
        <v>0</v>
      </c>
      <c r="H3410" s="33">
        <v>0</v>
      </c>
      <c r="I3410" s="81"/>
      <c r="J3410" s="200">
        <v>96.600200000000001</v>
      </c>
    </row>
    <row r="3411" spans="1:10" s="36" customFormat="1" ht="18.75" customHeight="1" x14ac:dyDescent="0.25">
      <c r="A3411" s="74" t="s">
        <v>2490</v>
      </c>
      <c r="B3411" s="183" t="s">
        <v>3151</v>
      </c>
      <c r="C3411" s="79">
        <f t="shared" si="190"/>
        <v>49.212900000000005</v>
      </c>
      <c r="D3411" s="79">
        <f t="shared" si="191"/>
        <v>1.1905999999999999</v>
      </c>
      <c r="E3411" s="76">
        <v>1.1905999999999999</v>
      </c>
      <c r="F3411" s="33">
        <v>0</v>
      </c>
      <c r="G3411" s="90">
        <v>0</v>
      </c>
      <c r="H3411" s="33">
        <v>0</v>
      </c>
      <c r="I3411" s="81"/>
      <c r="J3411" s="200">
        <v>50.403500000000001</v>
      </c>
    </row>
    <row r="3412" spans="1:10" s="36" customFormat="1" ht="18.75" customHeight="1" x14ac:dyDescent="0.25">
      <c r="A3412" s="74" t="s">
        <v>2492</v>
      </c>
      <c r="B3412" s="183" t="s">
        <v>3151</v>
      </c>
      <c r="C3412" s="79">
        <f t="shared" si="190"/>
        <v>-3.0574999999999974</v>
      </c>
      <c r="D3412" s="79">
        <f t="shared" si="191"/>
        <v>19.742699999999999</v>
      </c>
      <c r="E3412" s="76">
        <v>19.742699999999999</v>
      </c>
      <c r="F3412" s="33">
        <v>0</v>
      </c>
      <c r="G3412" s="90">
        <v>0</v>
      </c>
      <c r="H3412" s="33">
        <v>0</v>
      </c>
      <c r="I3412" s="81"/>
      <c r="J3412" s="200">
        <v>16.685200000000002</v>
      </c>
    </row>
    <row r="3413" spans="1:10" s="36" customFormat="1" ht="18.75" customHeight="1" x14ac:dyDescent="0.25">
      <c r="A3413" s="74" t="s">
        <v>2844</v>
      </c>
      <c r="B3413" s="183" t="s">
        <v>3154</v>
      </c>
      <c r="C3413" s="79">
        <f t="shared" si="190"/>
        <v>132.26721999999998</v>
      </c>
      <c r="D3413" s="79">
        <f t="shared" si="191"/>
        <v>6.9696000000000007</v>
      </c>
      <c r="E3413" s="76">
        <v>6.9696000000000007</v>
      </c>
      <c r="F3413" s="33">
        <v>0</v>
      </c>
      <c r="G3413" s="90">
        <v>0</v>
      </c>
      <c r="H3413" s="33">
        <v>0</v>
      </c>
      <c r="I3413" s="81"/>
      <c r="J3413" s="200">
        <v>139.23681999999999</v>
      </c>
    </row>
    <row r="3414" spans="1:10" s="36" customFormat="1" ht="18.75" customHeight="1" x14ac:dyDescent="0.25">
      <c r="A3414" s="74" t="s">
        <v>2551</v>
      </c>
      <c r="B3414" s="183" t="s">
        <v>3154</v>
      </c>
      <c r="C3414" s="79">
        <f t="shared" si="190"/>
        <v>80.989599999999996</v>
      </c>
      <c r="D3414" s="79">
        <f t="shared" si="191"/>
        <v>23.919460000000001</v>
      </c>
      <c r="E3414" s="76">
        <v>23.919460000000001</v>
      </c>
      <c r="F3414" s="33">
        <v>0</v>
      </c>
      <c r="G3414" s="90">
        <v>0</v>
      </c>
      <c r="H3414" s="33">
        <v>0</v>
      </c>
      <c r="I3414" s="81"/>
      <c r="J3414" s="200">
        <v>104.90906</v>
      </c>
    </row>
    <row r="3415" spans="1:10" s="36" customFormat="1" ht="18.75" customHeight="1" x14ac:dyDescent="0.25">
      <c r="A3415" s="74" t="s">
        <v>2845</v>
      </c>
      <c r="B3415" s="183" t="s">
        <v>3154</v>
      </c>
      <c r="C3415" s="79">
        <f t="shared" si="190"/>
        <v>26.846010000000007</v>
      </c>
      <c r="D3415" s="79">
        <f t="shared" si="191"/>
        <v>89.774619999999999</v>
      </c>
      <c r="E3415" s="76">
        <v>89.774619999999999</v>
      </c>
      <c r="F3415" s="33">
        <v>0</v>
      </c>
      <c r="G3415" s="90">
        <v>0</v>
      </c>
      <c r="H3415" s="33">
        <v>0</v>
      </c>
      <c r="I3415" s="81"/>
      <c r="J3415" s="200">
        <v>116.62063000000001</v>
      </c>
    </row>
    <row r="3416" spans="1:10" s="36" customFormat="1" ht="18.75" customHeight="1" x14ac:dyDescent="0.25">
      <c r="A3416" s="74" t="s">
        <v>2914</v>
      </c>
      <c r="B3416" s="75" t="s">
        <v>3157</v>
      </c>
      <c r="C3416" s="79">
        <f t="shared" si="190"/>
        <v>369.81668000000002</v>
      </c>
      <c r="D3416" s="79">
        <f t="shared" si="191"/>
        <v>28.80274</v>
      </c>
      <c r="E3416" s="76">
        <v>28.80274</v>
      </c>
      <c r="F3416" s="33">
        <v>0</v>
      </c>
      <c r="G3416" s="90">
        <v>0</v>
      </c>
      <c r="H3416" s="33">
        <v>0</v>
      </c>
      <c r="I3416" s="81"/>
      <c r="J3416" s="200">
        <v>398.61941999999999</v>
      </c>
    </row>
    <row r="3417" spans="1:10" s="36" customFormat="1" ht="18.75" customHeight="1" x14ac:dyDescent="0.25">
      <c r="A3417" s="74" t="s">
        <v>4023</v>
      </c>
      <c r="B3417" s="75" t="s">
        <v>3157</v>
      </c>
      <c r="C3417" s="79">
        <f t="shared" si="190"/>
        <v>210.31108</v>
      </c>
      <c r="D3417" s="79">
        <f t="shared" si="191"/>
        <v>9.2826500000000003</v>
      </c>
      <c r="E3417" s="76">
        <v>9.2826500000000003</v>
      </c>
      <c r="F3417" s="33">
        <v>0</v>
      </c>
      <c r="G3417" s="90">
        <v>0</v>
      </c>
      <c r="H3417" s="33">
        <v>0</v>
      </c>
      <c r="I3417" s="81"/>
      <c r="J3417" s="200">
        <v>219.59372999999999</v>
      </c>
    </row>
    <row r="3418" spans="1:10" s="36" customFormat="1" ht="18.75" customHeight="1" x14ac:dyDescent="0.25">
      <c r="A3418" s="74" t="s">
        <v>4024</v>
      </c>
      <c r="B3418" s="75" t="s">
        <v>3157</v>
      </c>
      <c r="C3418" s="79">
        <f t="shared" si="190"/>
        <v>220.91720000000001</v>
      </c>
      <c r="D3418" s="79">
        <f t="shared" si="191"/>
        <v>8.8610300000000013</v>
      </c>
      <c r="E3418" s="76">
        <v>8.8610300000000013</v>
      </c>
      <c r="F3418" s="33">
        <v>0</v>
      </c>
      <c r="G3418" s="90">
        <v>0</v>
      </c>
      <c r="H3418" s="33">
        <v>0</v>
      </c>
      <c r="I3418" s="81"/>
      <c r="J3418" s="200">
        <v>229.77823000000001</v>
      </c>
    </row>
    <row r="3419" spans="1:10" s="36" customFormat="1" ht="18.75" customHeight="1" x14ac:dyDescent="0.25">
      <c r="A3419" s="74" t="s">
        <v>4025</v>
      </c>
      <c r="B3419" s="183" t="s">
        <v>3177</v>
      </c>
      <c r="C3419" s="79">
        <f t="shared" si="190"/>
        <v>277.72807</v>
      </c>
      <c r="D3419" s="79">
        <f t="shared" si="191"/>
        <v>15.024749999999999</v>
      </c>
      <c r="E3419" s="76">
        <v>15.024749999999999</v>
      </c>
      <c r="F3419" s="33">
        <v>0</v>
      </c>
      <c r="G3419" s="90">
        <v>0</v>
      </c>
      <c r="H3419" s="33">
        <v>0</v>
      </c>
      <c r="I3419" s="81"/>
      <c r="J3419" s="200">
        <v>292.75281999999999</v>
      </c>
    </row>
    <row r="3420" spans="1:10" s="36" customFormat="1" ht="18.75" customHeight="1" x14ac:dyDescent="0.25">
      <c r="A3420" s="74" t="s">
        <v>4026</v>
      </c>
      <c r="B3420" s="183" t="s">
        <v>3177</v>
      </c>
      <c r="C3420" s="79">
        <f t="shared" si="190"/>
        <v>187.45437000000001</v>
      </c>
      <c r="D3420" s="79">
        <f t="shared" si="191"/>
        <v>84.692149999999998</v>
      </c>
      <c r="E3420" s="76">
        <v>84.692149999999998</v>
      </c>
      <c r="F3420" s="33">
        <v>0</v>
      </c>
      <c r="G3420" s="90">
        <v>0</v>
      </c>
      <c r="H3420" s="33">
        <v>0</v>
      </c>
      <c r="I3420" s="81"/>
      <c r="J3420" s="200">
        <v>272.14652000000001</v>
      </c>
    </row>
    <row r="3421" spans="1:10" s="36" customFormat="1" ht="18.75" customHeight="1" x14ac:dyDescent="0.25">
      <c r="A3421" s="74" t="s">
        <v>3057</v>
      </c>
      <c r="B3421" s="183" t="s">
        <v>3177</v>
      </c>
      <c r="C3421" s="79">
        <f t="shared" si="190"/>
        <v>33.242800000000003</v>
      </c>
      <c r="D3421" s="79">
        <f t="shared" si="191"/>
        <v>2.3301999999999996</v>
      </c>
      <c r="E3421" s="76">
        <v>2.3301999999999996</v>
      </c>
      <c r="F3421" s="33">
        <v>0</v>
      </c>
      <c r="G3421" s="90">
        <v>0</v>
      </c>
      <c r="H3421" s="33">
        <v>0</v>
      </c>
      <c r="I3421" s="81"/>
      <c r="J3421" s="200">
        <v>35.573</v>
      </c>
    </row>
    <row r="3422" spans="1:10" s="36" customFormat="1" ht="18.75" customHeight="1" x14ac:dyDescent="0.25">
      <c r="A3422" s="74" t="s">
        <v>2482</v>
      </c>
      <c r="B3422" s="183" t="s">
        <v>68</v>
      </c>
      <c r="C3422" s="79">
        <f t="shared" si="190"/>
        <v>145.08664999999999</v>
      </c>
      <c r="D3422" s="79">
        <f t="shared" si="191"/>
        <v>3.3871500000000001</v>
      </c>
      <c r="E3422" s="76">
        <v>3.3871500000000001</v>
      </c>
      <c r="F3422" s="33">
        <v>0</v>
      </c>
      <c r="G3422" s="90">
        <v>0</v>
      </c>
      <c r="H3422" s="33">
        <v>0</v>
      </c>
      <c r="I3422" s="81"/>
      <c r="J3422" s="200">
        <v>148.47379999999998</v>
      </c>
    </row>
    <row r="3423" spans="1:10" s="36" customFormat="1" ht="18.75" customHeight="1" x14ac:dyDescent="0.25">
      <c r="A3423" s="74" t="s">
        <v>2483</v>
      </c>
      <c r="B3423" s="183" t="s">
        <v>68</v>
      </c>
      <c r="C3423" s="79">
        <f t="shared" si="190"/>
        <v>82.147149999999996</v>
      </c>
      <c r="D3423" s="79">
        <f t="shared" si="191"/>
        <v>3</v>
      </c>
      <c r="E3423" s="76">
        <v>3</v>
      </c>
      <c r="F3423" s="33">
        <v>0</v>
      </c>
      <c r="G3423" s="90">
        <v>0</v>
      </c>
      <c r="H3423" s="33">
        <v>0</v>
      </c>
      <c r="I3423" s="81"/>
      <c r="J3423" s="200">
        <v>85.147149999999996</v>
      </c>
    </row>
    <row r="3424" spans="1:10" s="36" customFormat="1" ht="18.75" customHeight="1" x14ac:dyDescent="0.25">
      <c r="A3424" s="74" t="s">
        <v>2484</v>
      </c>
      <c r="B3424" s="183" t="s">
        <v>68</v>
      </c>
      <c r="C3424" s="79">
        <f t="shared" si="190"/>
        <v>0.57979999999999998</v>
      </c>
      <c r="D3424" s="79">
        <f t="shared" si="191"/>
        <v>0</v>
      </c>
      <c r="E3424" s="76">
        <v>0</v>
      </c>
      <c r="F3424" s="33">
        <v>0</v>
      </c>
      <c r="G3424" s="90">
        <v>0</v>
      </c>
      <c r="H3424" s="33">
        <v>0</v>
      </c>
      <c r="I3424" s="81"/>
      <c r="J3424" s="200">
        <v>0.57979999999999998</v>
      </c>
    </row>
    <row r="3425" spans="1:10" s="36" customFormat="1" ht="18.75" customHeight="1" x14ac:dyDescent="0.25">
      <c r="A3425" s="74" t="s">
        <v>2485</v>
      </c>
      <c r="B3425" s="183" t="s">
        <v>68</v>
      </c>
      <c r="C3425" s="79">
        <f t="shared" si="190"/>
        <v>54.5976</v>
      </c>
      <c r="D3425" s="79">
        <f t="shared" si="191"/>
        <v>2.6364000000000001</v>
      </c>
      <c r="E3425" s="76">
        <v>2.6364000000000001</v>
      </c>
      <c r="F3425" s="33">
        <v>0</v>
      </c>
      <c r="G3425" s="90">
        <v>0</v>
      </c>
      <c r="H3425" s="33">
        <v>0</v>
      </c>
      <c r="I3425" s="81"/>
      <c r="J3425" s="200">
        <v>57.234000000000002</v>
      </c>
    </row>
    <row r="3426" spans="1:10" s="36" customFormat="1" ht="18.75" customHeight="1" x14ac:dyDescent="0.25">
      <c r="A3426" s="74" t="s">
        <v>2486</v>
      </c>
      <c r="B3426" s="183" t="s">
        <v>68</v>
      </c>
      <c r="C3426" s="79">
        <f t="shared" si="190"/>
        <v>39.727550000000001</v>
      </c>
      <c r="D3426" s="79">
        <f t="shared" si="191"/>
        <v>1.0705499999999999</v>
      </c>
      <c r="E3426" s="76">
        <v>1.0705499999999999</v>
      </c>
      <c r="F3426" s="33">
        <v>0</v>
      </c>
      <c r="G3426" s="90">
        <v>0</v>
      </c>
      <c r="H3426" s="33">
        <v>0</v>
      </c>
      <c r="I3426" s="81"/>
      <c r="J3426" s="200">
        <v>40.798099999999998</v>
      </c>
    </row>
    <row r="3427" spans="1:10" s="36" customFormat="1" ht="18.75" customHeight="1" x14ac:dyDescent="0.25">
      <c r="A3427" s="74" t="s">
        <v>2487</v>
      </c>
      <c r="B3427" s="183" t="s">
        <v>68</v>
      </c>
      <c r="C3427" s="79">
        <f t="shared" si="190"/>
        <v>26.641599999999997</v>
      </c>
      <c r="D3427" s="79">
        <f t="shared" si="191"/>
        <v>1.3</v>
      </c>
      <c r="E3427" s="76">
        <v>1.3</v>
      </c>
      <c r="F3427" s="33">
        <v>0</v>
      </c>
      <c r="G3427" s="90">
        <v>0</v>
      </c>
      <c r="H3427" s="33">
        <v>0</v>
      </c>
      <c r="I3427" s="81"/>
      <c r="J3427" s="200">
        <v>27.941599999999998</v>
      </c>
    </row>
    <row r="3428" spans="1:10" s="36" customFormat="1" ht="18.75" customHeight="1" x14ac:dyDescent="0.25">
      <c r="A3428" s="74" t="s">
        <v>2488</v>
      </c>
      <c r="B3428" s="183" t="s">
        <v>68</v>
      </c>
      <c r="C3428" s="79">
        <f t="shared" si="190"/>
        <v>132.87853999999999</v>
      </c>
      <c r="D3428" s="79">
        <f t="shared" si="191"/>
        <v>2.8289299999999997</v>
      </c>
      <c r="E3428" s="76">
        <v>2.8289299999999997</v>
      </c>
      <c r="F3428" s="33">
        <v>0</v>
      </c>
      <c r="G3428" s="90">
        <v>0</v>
      </c>
      <c r="H3428" s="33">
        <v>0</v>
      </c>
      <c r="I3428" s="81"/>
      <c r="J3428" s="200">
        <v>135.70747</v>
      </c>
    </row>
    <row r="3429" spans="1:10" s="36" customFormat="1" ht="18.75" customHeight="1" x14ac:dyDescent="0.25">
      <c r="A3429" s="74" t="s">
        <v>2489</v>
      </c>
      <c r="B3429" s="183" t="s">
        <v>68</v>
      </c>
      <c r="C3429" s="79">
        <f t="shared" si="190"/>
        <v>137.59899999999999</v>
      </c>
      <c r="D3429" s="79">
        <f t="shared" si="191"/>
        <v>2.3283</v>
      </c>
      <c r="E3429" s="76">
        <v>2.3283</v>
      </c>
      <c r="F3429" s="33">
        <v>0</v>
      </c>
      <c r="G3429" s="90">
        <v>0</v>
      </c>
      <c r="H3429" s="33">
        <v>0</v>
      </c>
      <c r="I3429" s="81"/>
      <c r="J3429" s="200">
        <v>139.9273</v>
      </c>
    </row>
    <row r="3430" spans="1:10" s="36" customFormat="1" ht="18.75" customHeight="1" x14ac:dyDescent="0.25">
      <c r="A3430" s="74" t="s">
        <v>2490</v>
      </c>
      <c r="B3430" s="183" t="s">
        <v>68</v>
      </c>
      <c r="C3430" s="79">
        <f t="shared" si="190"/>
        <v>84.92992000000001</v>
      </c>
      <c r="D3430" s="79">
        <f t="shared" si="191"/>
        <v>2.2580999999999998</v>
      </c>
      <c r="E3430" s="76">
        <v>2.2580999999999998</v>
      </c>
      <c r="F3430" s="33">
        <v>0</v>
      </c>
      <c r="G3430" s="90">
        <v>0</v>
      </c>
      <c r="H3430" s="33">
        <v>0</v>
      </c>
      <c r="I3430" s="81"/>
      <c r="J3430" s="200">
        <v>87.188020000000009</v>
      </c>
    </row>
    <row r="3431" spans="1:10" s="36" customFormat="1" ht="18.75" customHeight="1" x14ac:dyDescent="0.25">
      <c r="A3431" s="74" t="s">
        <v>2491</v>
      </c>
      <c r="B3431" s="183" t="s">
        <v>68</v>
      </c>
      <c r="C3431" s="79">
        <f t="shared" si="190"/>
        <v>50.464750000000002</v>
      </c>
      <c r="D3431" s="79">
        <f t="shared" si="191"/>
        <v>0.7007000000000001</v>
      </c>
      <c r="E3431" s="76">
        <v>0.7007000000000001</v>
      </c>
      <c r="F3431" s="33">
        <v>0</v>
      </c>
      <c r="G3431" s="90">
        <v>0</v>
      </c>
      <c r="H3431" s="33">
        <v>0</v>
      </c>
      <c r="I3431" s="81"/>
      <c r="J3431" s="200">
        <v>51.16545</v>
      </c>
    </row>
    <row r="3432" spans="1:10" s="36" customFormat="1" ht="18.75" customHeight="1" x14ac:dyDescent="0.25">
      <c r="A3432" s="74" t="s">
        <v>2492</v>
      </c>
      <c r="B3432" s="183" t="s">
        <v>68</v>
      </c>
      <c r="C3432" s="79">
        <f t="shared" si="190"/>
        <v>97.946400000000011</v>
      </c>
      <c r="D3432" s="79">
        <f t="shared" si="191"/>
        <v>3.3589499999999997</v>
      </c>
      <c r="E3432" s="76">
        <v>3.3589499999999997</v>
      </c>
      <c r="F3432" s="33">
        <v>0</v>
      </c>
      <c r="G3432" s="90">
        <v>0</v>
      </c>
      <c r="H3432" s="33">
        <v>0</v>
      </c>
      <c r="I3432" s="81"/>
      <c r="J3432" s="200">
        <v>101.30535</v>
      </c>
    </row>
    <row r="3433" spans="1:10" s="36" customFormat="1" ht="18.75" customHeight="1" x14ac:dyDescent="0.25">
      <c r="A3433" s="74" t="s">
        <v>2493</v>
      </c>
      <c r="B3433" s="183" t="s">
        <v>68</v>
      </c>
      <c r="C3433" s="79">
        <f t="shared" si="190"/>
        <v>179.1671</v>
      </c>
      <c r="D3433" s="79">
        <f t="shared" si="191"/>
        <v>9.4492499999999993</v>
      </c>
      <c r="E3433" s="76">
        <v>9.4492499999999993</v>
      </c>
      <c r="F3433" s="33">
        <v>0</v>
      </c>
      <c r="G3433" s="90">
        <v>0</v>
      </c>
      <c r="H3433" s="33">
        <v>0</v>
      </c>
      <c r="I3433" s="81"/>
      <c r="J3433" s="200">
        <v>188.61635000000001</v>
      </c>
    </row>
    <row r="3434" spans="1:10" s="36" customFormat="1" ht="18.75" customHeight="1" x14ac:dyDescent="0.25">
      <c r="A3434" s="74" t="s">
        <v>2494</v>
      </c>
      <c r="B3434" s="183" t="s">
        <v>68</v>
      </c>
      <c r="C3434" s="79">
        <f t="shared" si="190"/>
        <v>46.699950000000001</v>
      </c>
      <c r="D3434" s="79">
        <f t="shared" si="191"/>
        <v>2.1332</v>
      </c>
      <c r="E3434" s="76">
        <v>2.1332</v>
      </c>
      <c r="F3434" s="33">
        <v>0</v>
      </c>
      <c r="G3434" s="90">
        <v>0</v>
      </c>
      <c r="H3434" s="33">
        <v>0</v>
      </c>
      <c r="I3434" s="81"/>
      <c r="J3434" s="200">
        <v>48.833150000000003</v>
      </c>
    </row>
    <row r="3435" spans="1:10" s="36" customFormat="1" ht="18.75" customHeight="1" x14ac:dyDescent="0.25">
      <c r="A3435" s="74" t="s">
        <v>2495</v>
      </c>
      <c r="B3435" s="183" t="s">
        <v>68</v>
      </c>
      <c r="C3435" s="79">
        <f t="shared" si="190"/>
        <v>99.526799999999994</v>
      </c>
      <c r="D3435" s="79">
        <f t="shared" si="191"/>
        <v>2.0394000000000001</v>
      </c>
      <c r="E3435" s="76">
        <v>2.0394000000000001</v>
      </c>
      <c r="F3435" s="33">
        <v>0</v>
      </c>
      <c r="G3435" s="90">
        <v>0</v>
      </c>
      <c r="H3435" s="33">
        <v>0</v>
      </c>
      <c r="I3435" s="81"/>
      <c r="J3435" s="200">
        <v>101.56619999999999</v>
      </c>
    </row>
    <row r="3436" spans="1:10" s="36" customFormat="1" ht="18.75" customHeight="1" x14ac:dyDescent="0.25">
      <c r="A3436" s="74" t="s">
        <v>2792</v>
      </c>
      <c r="B3436" s="183" t="s">
        <v>3199</v>
      </c>
      <c r="C3436" s="79">
        <f t="shared" si="190"/>
        <v>40.356900000000003</v>
      </c>
      <c r="D3436" s="79">
        <f t="shared" si="191"/>
        <v>16.868099999999998</v>
      </c>
      <c r="E3436" s="76">
        <v>16.868099999999998</v>
      </c>
      <c r="F3436" s="33">
        <v>0</v>
      </c>
      <c r="G3436" s="90">
        <v>0</v>
      </c>
      <c r="H3436" s="33">
        <v>0</v>
      </c>
      <c r="I3436" s="81"/>
      <c r="J3436" s="200">
        <v>57.225000000000001</v>
      </c>
    </row>
    <row r="3437" spans="1:10" s="36" customFormat="1" ht="18.75" customHeight="1" x14ac:dyDescent="0.25">
      <c r="A3437" s="74" t="s">
        <v>3195</v>
      </c>
      <c r="B3437" s="183" t="s">
        <v>3199</v>
      </c>
      <c r="C3437" s="79">
        <f t="shared" si="190"/>
        <v>41.437949999999994</v>
      </c>
      <c r="D3437" s="79">
        <f t="shared" si="191"/>
        <v>2.0384000000000002</v>
      </c>
      <c r="E3437" s="76">
        <v>2.0384000000000002</v>
      </c>
      <c r="F3437" s="33">
        <v>0</v>
      </c>
      <c r="G3437" s="90">
        <v>0</v>
      </c>
      <c r="H3437" s="33">
        <v>0</v>
      </c>
      <c r="I3437" s="81"/>
      <c r="J3437" s="200">
        <v>43.476349999999996</v>
      </c>
    </row>
    <row r="3438" spans="1:10" s="36" customFormat="1" ht="18.75" customHeight="1" x14ac:dyDescent="0.25">
      <c r="A3438" s="74" t="s">
        <v>4027</v>
      </c>
      <c r="B3438" s="183" t="s">
        <v>3199</v>
      </c>
      <c r="C3438" s="79">
        <f t="shared" si="190"/>
        <v>21.311920000000001</v>
      </c>
      <c r="D3438" s="79">
        <f t="shared" si="191"/>
        <v>3.0921999999999996</v>
      </c>
      <c r="E3438" s="76">
        <v>3.0921999999999996</v>
      </c>
      <c r="F3438" s="33">
        <v>0</v>
      </c>
      <c r="G3438" s="90">
        <v>0</v>
      </c>
      <c r="H3438" s="33">
        <v>0</v>
      </c>
      <c r="I3438" s="81"/>
      <c r="J3438" s="200">
        <v>24.404119999999999</v>
      </c>
    </row>
    <row r="3439" spans="1:10" s="36" customFormat="1" ht="18.75" customHeight="1" x14ac:dyDescent="0.25">
      <c r="A3439" s="74" t="s">
        <v>3196</v>
      </c>
      <c r="B3439" s="183" t="s">
        <v>3199</v>
      </c>
      <c r="C3439" s="79">
        <f t="shared" si="190"/>
        <v>88.359800000000007</v>
      </c>
      <c r="D3439" s="79">
        <f t="shared" si="191"/>
        <v>2.3432499999999998</v>
      </c>
      <c r="E3439" s="76">
        <v>2.3432499999999998</v>
      </c>
      <c r="F3439" s="33">
        <v>0</v>
      </c>
      <c r="G3439" s="90">
        <v>0</v>
      </c>
      <c r="H3439" s="33">
        <v>0</v>
      </c>
      <c r="I3439" s="81"/>
      <c r="J3439" s="200">
        <v>90.703050000000005</v>
      </c>
    </row>
    <row r="3440" spans="1:10" s="36" customFormat="1" ht="18.75" customHeight="1" x14ac:dyDescent="0.25">
      <c r="A3440" s="74" t="s">
        <v>4028</v>
      </c>
      <c r="B3440" s="183" t="s">
        <v>3199</v>
      </c>
      <c r="C3440" s="79">
        <f t="shared" si="190"/>
        <v>94.230360000000005</v>
      </c>
      <c r="D3440" s="84">
        <f t="shared" si="191"/>
        <v>0</v>
      </c>
      <c r="E3440" s="76">
        <v>0</v>
      </c>
      <c r="F3440" s="85">
        <v>0</v>
      </c>
      <c r="G3440" s="90">
        <v>0</v>
      </c>
      <c r="H3440" s="85">
        <v>0</v>
      </c>
      <c r="I3440" s="81"/>
      <c r="J3440" s="200">
        <v>94.230360000000005</v>
      </c>
    </row>
    <row r="3441" spans="1:10" s="86" customFormat="1" ht="18.75" customHeight="1" x14ac:dyDescent="0.25">
      <c r="A3441" s="74" t="s">
        <v>3197</v>
      </c>
      <c r="B3441" s="183" t="s">
        <v>3199</v>
      </c>
      <c r="C3441" s="79">
        <f t="shared" si="190"/>
        <v>223.4473999999999</v>
      </c>
      <c r="D3441" s="79">
        <f t="shared" ref="D3441:D3499" si="192">E3441</f>
        <v>13.919799999999999</v>
      </c>
      <c r="E3441" s="76">
        <v>13.919799999999999</v>
      </c>
      <c r="F3441" s="33">
        <v>0</v>
      </c>
      <c r="G3441" s="90">
        <v>0</v>
      </c>
      <c r="H3441" s="33">
        <v>0</v>
      </c>
      <c r="I3441" s="81">
        <v>2169.58</v>
      </c>
      <c r="J3441" s="200">
        <f>237.3672-I3441</f>
        <v>-1932.2128</v>
      </c>
    </row>
    <row r="3442" spans="1:10" s="36" customFormat="1" ht="18.75" customHeight="1" x14ac:dyDescent="0.25">
      <c r="A3442" s="74" t="s">
        <v>2795</v>
      </c>
      <c r="B3442" s="183" t="s">
        <v>3199</v>
      </c>
      <c r="C3442" s="79">
        <f t="shared" si="190"/>
        <v>196.95320000000001</v>
      </c>
      <c r="D3442" s="79">
        <f t="shared" si="192"/>
        <v>10.81925</v>
      </c>
      <c r="E3442" s="76">
        <v>10.81925</v>
      </c>
      <c r="F3442" s="33">
        <v>0</v>
      </c>
      <c r="G3442" s="90">
        <v>0</v>
      </c>
      <c r="H3442" s="33">
        <v>0</v>
      </c>
      <c r="I3442" s="81"/>
      <c r="J3442" s="200">
        <v>207.77245000000002</v>
      </c>
    </row>
    <row r="3443" spans="1:10" s="36" customFormat="1" ht="18.75" customHeight="1" x14ac:dyDescent="0.25">
      <c r="A3443" s="74" t="s">
        <v>4029</v>
      </c>
      <c r="B3443" s="183" t="s">
        <v>3199</v>
      </c>
      <c r="C3443" s="79">
        <f t="shared" si="190"/>
        <v>172.33790000000002</v>
      </c>
      <c r="D3443" s="79">
        <f t="shared" si="192"/>
        <v>9.06555</v>
      </c>
      <c r="E3443" s="76">
        <v>9.06555</v>
      </c>
      <c r="F3443" s="33">
        <v>0</v>
      </c>
      <c r="G3443" s="90">
        <v>0</v>
      </c>
      <c r="H3443" s="33">
        <v>0</v>
      </c>
      <c r="I3443" s="81">
        <v>1589.08</v>
      </c>
      <c r="J3443" s="200">
        <f>181.40345-I3443</f>
        <v>-1407.6765499999999</v>
      </c>
    </row>
    <row r="3444" spans="1:10" s="36" customFormat="1" ht="18.75" customHeight="1" x14ac:dyDescent="0.25">
      <c r="A3444" s="74" t="s">
        <v>2562</v>
      </c>
      <c r="B3444" s="183" t="s">
        <v>69</v>
      </c>
      <c r="C3444" s="79">
        <f t="shared" ref="C3444:C3503" si="193">J3444+I3444-E3444</f>
        <v>28.247399999999999</v>
      </c>
      <c r="D3444" s="79">
        <f t="shared" si="192"/>
        <v>1.7654000000000001</v>
      </c>
      <c r="E3444" s="76">
        <v>1.7654000000000001</v>
      </c>
      <c r="F3444" s="33">
        <v>0</v>
      </c>
      <c r="G3444" s="90">
        <v>0</v>
      </c>
      <c r="H3444" s="33">
        <v>0</v>
      </c>
      <c r="I3444" s="81"/>
      <c r="J3444" s="200">
        <v>30.012799999999999</v>
      </c>
    </row>
    <row r="3445" spans="1:10" s="36" customFormat="1" ht="18.75" customHeight="1" x14ac:dyDescent="0.25">
      <c r="A3445" s="74" t="s">
        <v>2578</v>
      </c>
      <c r="B3445" s="183" t="s">
        <v>70</v>
      </c>
      <c r="C3445" s="79">
        <f t="shared" si="193"/>
        <v>519.58997999999997</v>
      </c>
      <c r="D3445" s="79">
        <f t="shared" si="192"/>
        <v>24.534980000000001</v>
      </c>
      <c r="E3445" s="76">
        <v>24.534980000000001</v>
      </c>
      <c r="F3445" s="33">
        <v>0</v>
      </c>
      <c r="G3445" s="90">
        <v>0</v>
      </c>
      <c r="H3445" s="33">
        <v>0</v>
      </c>
      <c r="I3445" s="81"/>
      <c r="J3445" s="200">
        <v>544.12495999999999</v>
      </c>
    </row>
    <row r="3446" spans="1:10" s="36" customFormat="1" ht="18.75" customHeight="1" x14ac:dyDescent="0.25">
      <c r="A3446" s="74" t="s">
        <v>2579</v>
      </c>
      <c r="B3446" s="183" t="s">
        <v>70</v>
      </c>
      <c r="C3446" s="79">
        <f t="shared" si="193"/>
        <v>531.38679999999999</v>
      </c>
      <c r="D3446" s="79">
        <f t="shared" si="192"/>
        <v>22.9726</v>
      </c>
      <c r="E3446" s="76">
        <v>22.9726</v>
      </c>
      <c r="F3446" s="33">
        <v>0</v>
      </c>
      <c r="G3446" s="90">
        <v>0</v>
      </c>
      <c r="H3446" s="33">
        <v>0</v>
      </c>
      <c r="I3446" s="81"/>
      <c r="J3446" s="200">
        <v>554.35940000000005</v>
      </c>
    </row>
    <row r="3447" spans="1:10" s="36" customFormat="1" ht="18.75" customHeight="1" x14ac:dyDescent="0.25">
      <c r="A3447" s="74" t="s">
        <v>2580</v>
      </c>
      <c r="B3447" s="183" t="s">
        <v>70</v>
      </c>
      <c r="C3447" s="79">
        <f t="shared" si="193"/>
        <v>317.01706000000001</v>
      </c>
      <c r="D3447" s="79">
        <f t="shared" si="192"/>
        <v>19.866949999999999</v>
      </c>
      <c r="E3447" s="76">
        <v>19.866949999999999</v>
      </c>
      <c r="F3447" s="33">
        <v>0</v>
      </c>
      <c r="G3447" s="90">
        <v>0</v>
      </c>
      <c r="H3447" s="33">
        <v>0</v>
      </c>
      <c r="I3447" s="81"/>
      <c r="J3447" s="200">
        <v>336.88400999999999</v>
      </c>
    </row>
    <row r="3448" spans="1:10" s="36" customFormat="1" ht="18.75" customHeight="1" x14ac:dyDescent="0.25">
      <c r="A3448" s="74" t="s">
        <v>2581</v>
      </c>
      <c r="B3448" s="183" t="s">
        <v>70</v>
      </c>
      <c r="C3448" s="79">
        <f t="shared" si="193"/>
        <v>632.36789999999996</v>
      </c>
      <c r="D3448" s="79">
        <f t="shared" si="192"/>
        <v>35.073349999999998</v>
      </c>
      <c r="E3448" s="76">
        <v>35.073349999999998</v>
      </c>
      <c r="F3448" s="33">
        <v>0</v>
      </c>
      <c r="G3448" s="90">
        <v>0</v>
      </c>
      <c r="H3448" s="33">
        <v>0</v>
      </c>
      <c r="I3448" s="81"/>
      <c r="J3448" s="200">
        <v>667.44124999999997</v>
      </c>
    </row>
    <row r="3449" spans="1:10" s="36" customFormat="1" ht="18.75" customHeight="1" x14ac:dyDescent="0.25">
      <c r="A3449" s="74" t="s">
        <v>2584</v>
      </c>
      <c r="B3449" s="183" t="s">
        <v>3135</v>
      </c>
      <c r="C3449" s="79">
        <f t="shared" si="193"/>
        <v>5.134999999999998</v>
      </c>
      <c r="D3449" s="79">
        <f t="shared" si="192"/>
        <v>18.000250000000001</v>
      </c>
      <c r="E3449" s="76">
        <v>18.000250000000001</v>
      </c>
      <c r="F3449" s="33">
        <v>0</v>
      </c>
      <c r="G3449" s="90">
        <v>0</v>
      </c>
      <c r="H3449" s="33">
        <v>0</v>
      </c>
      <c r="I3449" s="81"/>
      <c r="J3449" s="200">
        <v>23.135249999999999</v>
      </c>
    </row>
    <row r="3450" spans="1:10" s="36" customFormat="1" ht="18.75" customHeight="1" x14ac:dyDescent="0.25">
      <c r="A3450" s="74" t="s">
        <v>2585</v>
      </c>
      <c r="B3450" s="183" t="s">
        <v>3135</v>
      </c>
      <c r="C3450" s="79">
        <f t="shared" si="193"/>
        <v>66.515720000000002</v>
      </c>
      <c r="D3450" s="79">
        <f t="shared" si="192"/>
        <v>2.1988000000000003</v>
      </c>
      <c r="E3450" s="76">
        <v>2.1988000000000003</v>
      </c>
      <c r="F3450" s="33">
        <v>0</v>
      </c>
      <c r="G3450" s="90">
        <v>0</v>
      </c>
      <c r="H3450" s="33">
        <v>0</v>
      </c>
      <c r="I3450" s="81"/>
      <c r="J3450" s="200">
        <v>68.714520000000007</v>
      </c>
    </row>
    <row r="3451" spans="1:10" s="36" customFormat="1" ht="18.75" customHeight="1" x14ac:dyDescent="0.25">
      <c r="A3451" s="74" t="s">
        <v>2586</v>
      </c>
      <c r="B3451" s="183" t="s">
        <v>3135</v>
      </c>
      <c r="C3451" s="79">
        <f t="shared" si="193"/>
        <v>13.3658</v>
      </c>
      <c r="D3451" s="79">
        <f t="shared" si="192"/>
        <v>0</v>
      </c>
      <c r="E3451" s="76">
        <v>0</v>
      </c>
      <c r="F3451" s="33">
        <v>0</v>
      </c>
      <c r="G3451" s="90">
        <v>0</v>
      </c>
      <c r="H3451" s="33">
        <v>0</v>
      </c>
      <c r="I3451" s="81"/>
      <c r="J3451" s="200">
        <v>13.3658</v>
      </c>
    </row>
    <row r="3452" spans="1:10" s="36" customFormat="1" ht="18.75" customHeight="1" x14ac:dyDescent="0.25">
      <c r="A3452" s="74" t="s">
        <v>2587</v>
      </c>
      <c r="B3452" s="183" t="s">
        <v>3135</v>
      </c>
      <c r="C3452" s="79">
        <f t="shared" si="193"/>
        <v>176.96553</v>
      </c>
      <c r="D3452" s="79">
        <f t="shared" si="192"/>
        <v>7.1311</v>
      </c>
      <c r="E3452" s="76">
        <v>7.1311</v>
      </c>
      <c r="F3452" s="33">
        <v>0</v>
      </c>
      <c r="G3452" s="90">
        <v>0</v>
      </c>
      <c r="H3452" s="33">
        <v>0</v>
      </c>
      <c r="I3452" s="81"/>
      <c r="J3452" s="200">
        <v>184.09663</v>
      </c>
    </row>
    <row r="3453" spans="1:10" s="36" customFormat="1" ht="18.75" customHeight="1" x14ac:dyDescent="0.25">
      <c r="A3453" s="74" t="s">
        <v>2484</v>
      </c>
      <c r="B3453" s="183" t="s">
        <v>3135</v>
      </c>
      <c r="C3453" s="79">
        <f t="shared" si="193"/>
        <v>389.69184999999999</v>
      </c>
      <c r="D3453" s="79">
        <f t="shared" si="192"/>
        <v>18.9771</v>
      </c>
      <c r="E3453" s="76">
        <v>18.9771</v>
      </c>
      <c r="F3453" s="33">
        <v>0</v>
      </c>
      <c r="G3453" s="90">
        <v>0</v>
      </c>
      <c r="H3453" s="33">
        <v>0</v>
      </c>
      <c r="I3453" s="81"/>
      <c r="J3453" s="200">
        <v>408.66895</v>
      </c>
    </row>
    <row r="3454" spans="1:10" s="36" customFormat="1" ht="18.75" customHeight="1" x14ac:dyDescent="0.25">
      <c r="A3454" s="74" t="s">
        <v>2486</v>
      </c>
      <c r="B3454" s="183" t="s">
        <v>3135</v>
      </c>
      <c r="C3454" s="79">
        <f t="shared" si="193"/>
        <v>205.72785000000002</v>
      </c>
      <c r="D3454" s="79">
        <f t="shared" si="192"/>
        <v>16.406749999999999</v>
      </c>
      <c r="E3454" s="76">
        <v>16.406749999999999</v>
      </c>
      <c r="F3454" s="33">
        <v>0</v>
      </c>
      <c r="G3454" s="90">
        <v>0</v>
      </c>
      <c r="H3454" s="33">
        <v>0</v>
      </c>
      <c r="I3454" s="81"/>
      <c r="J3454" s="200">
        <v>222.13460000000001</v>
      </c>
    </row>
    <row r="3455" spans="1:10" s="36" customFormat="1" ht="18.75" customHeight="1" x14ac:dyDescent="0.25">
      <c r="A3455" s="74" t="s">
        <v>2588</v>
      </c>
      <c r="B3455" s="183" t="s">
        <v>3135</v>
      </c>
      <c r="C3455" s="79">
        <f t="shared" si="193"/>
        <v>239.8502</v>
      </c>
      <c r="D3455" s="79">
        <f t="shared" si="192"/>
        <v>9.671149999999999</v>
      </c>
      <c r="E3455" s="76">
        <v>9.671149999999999</v>
      </c>
      <c r="F3455" s="33">
        <v>0</v>
      </c>
      <c r="G3455" s="90">
        <v>0</v>
      </c>
      <c r="H3455" s="33">
        <v>0</v>
      </c>
      <c r="I3455" s="81"/>
      <c r="J3455" s="200">
        <v>249.52135000000001</v>
      </c>
    </row>
    <row r="3456" spans="1:10" s="36" customFormat="1" ht="18.75" customHeight="1" x14ac:dyDescent="0.25">
      <c r="A3456" s="74" t="s">
        <v>2589</v>
      </c>
      <c r="B3456" s="183" t="s">
        <v>3135</v>
      </c>
      <c r="C3456" s="79">
        <f t="shared" si="193"/>
        <v>326.79831000000001</v>
      </c>
      <c r="D3456" s="79">
        <f t="shared" si="192"/>
        <v>21.453650000000003</v>
      </c>
      <c r="E3456" s="76">
        <v>21.453650000000003</v>
      </c>
      <c r="F3456" s="33">
        <v>0</v>
      </c>
      <c r="G3456" s="90">
        <v>0</v>
      </c>
      <c r="H3456" s="33">
        <v>0</v>
      </c>
      <c r="I3456" s="81"/>
      <c r="J3456" s="200">
        <v>348.25196</v>
      </c>
    </row>
    <row r="3457" spans="1:10" s="36" customFormat="1" ht="18.75" customHeight="1" x14ac:dyDescent="0.25">
      <c r="A3457" s="74" t="s">
        <v>2590</v>
      </c>
      <c r="B3457" s="183" t="s">
        <v>3135</v>
      </c>
      <c r="C3457" s="79">
        <f t="shared" si="193"/>
        <v>159.71804999999998</v>
      </c>
      <c r="D3457" s="79">
        <f t="shared" si="192"/>
        <v>11.353249999999999</v>
      </c>
      <c r="E3457" s="76">
        <v>11.353249999999999</v>
      </c>
      <c r="F3457" s="33">
        <v>0</v>
      </c>
      <c r="G3457" s="90">
        <v>0</v>
      </c>
      <c r="H3457" s="33">
        <v>0</v>
      </c>
      <c r="I3457" s="81"/>
      <c r="J3457" s="200">
        <v>171.07129999999998</v>
      </c>
    </row>
    <row r="3458" spans="1:10" s="36" customFormat="1" ht="18.75" customHeight="1" x14ac:dyDescent="0.25">
      <c r="A3458" s="74" t="s">
        <v>2591</v>
      </c>
      <c r="B3458" s="183" t="s">
        <v>3135</v>
      </c>
      <c r="C3458" s="79">
        <f t="shared" si="193"/>
        <v>85.404200000000003</v>
      </c>
      <c r="D3458" s="79">
        <f t="shared" si="192"/>
        <v>2.8660000000000001</v>
      </c>
      <c r="E3458" s="76">
        <v>2.8660000000000001</v>
      </c>
      <c r="F3458" s="33">
        <v>0</v>
      </c>
      <c r="G3458" s="90">
        <v>0</v>
      </c>
      <c r="H3458" s="33">
        <v>0</v>
      </c>
      <c r="I3458" s="81"/>
      <c r="J3458" s="200">
        <v>88.270200000000003</v>
      </c>
    </row>
    <row r="3459" spans="1:10" s="36" customFormat="1" ht="18.75" customHeight="1" x14ac:dyDescent="0.25">
      <c r="A3459" s="74" t="s">
        <v>2592</v>
      </c>
      <c r="B3459" s="183" t="s">
        <v>3135</v>
      </c>
      <c r="C3459" s="79">
        <f t="shared" si="193"/>
        <v>73.435000000000002</v>
      </c>
      <c r="D3459" s="79">
        <f t="shared" si="192"/>
        <v>3.7011999999999996</v>
      </c>
      <c r="E3459" s="76">
        <v>3.7011999999999996</v>
      </c>
      <c r="F3459" s="33">
        <v>0</v>
      </c>
      <c r="G3459" s="90">
        <v>0</v>
      </c>
      <c r="H3459" s="33">
        <v>0</v>
      </c>
      <c r="I3459" s="81"/>
      <c r="J3459" s="200">
        <v>77.136200000000002</v>
      </c>
    </row>
    <row r="3460" spans="1:10" s="36" customFormat="1" ht="18.75" customHeight="1" x14ac:dyDescent="0.25">
      <c r="A3460" s="74" t="s">
        <v>2593</v>
      </c>
      <c r="B3460" s="183" t="s">
        <v>3135</v>
      </c>
      <c r="C3460" s="79">
        <f t="shared" si="193"/>
        <v>156.89993999999999</v>
      </c>
      <c r="D3460" s="79">
        <f t="shared" si="192"/>
        <v>7.56907</v>
      </c>
      <c r="E3460" s="76">
        <v>7.56907</v>
      </c>
      <c r="F3460" s="33">
        <v>0</v>
      </c>
      <c r="G3460" s="90">
        <v>0</v>
      </c>
      <c r="H3460" s="33">
        <v>0</v>
      </c>
      <c r="I3460" s="81"/>
      <c r="J3460" s="200">
        <v>164.46901</v>
      </c>
    </row>
    <row r="3461" spans="1:10" s="36" customFormat="1" ht="18.75" customHeight="1" x14ac:dyDescent="0.25">
      <c r="A3461" s="74" t="s">
        <v>2594</v>
      </c>
      <c r="B3461" s="183" t="s">
        <v>3135</v>
      </c>
      <c r="C3461" s="79">
        <f t="shared" si="193"/>
        <v>94.393300000000011</v>
      </c>
      <c r="D3461" s="79">
        <f t="shared" si="192"/>
        <v>9.2807999999999993</v>
      </c>
      <c r="E3461" s="76">
        <v>9.2807999999999993</v>
      </c>
      <c r="F3461" s="33">
        <v>0</v>
      </c>
      <c r="G3461" s="90">
        <v>0</v>
      </c>
      <c r="H3461" s="33">
        <v>0</v>
      </c>
      <c r="I3461" s="81"/>
      <c r="J3461" s="200">
        <v>103.67410000000001</v>
      </c>
    </row>
    <row r="3462" spans="1:10" s="36" customFormat="1" ht="18.75" customHeight="1" x14ac:dyDescent="0.25">
      <c r="A3462" s="74" t="s">
        <v>2595</v>
      </c>
      <c r="B3462" s="183" t="s">
        <v>3135</v>
      </c>
      <c r="C3462" s="79">
        <f t="shared" si="193"/>
        <v>138.75395</v>
      </c>
      <c r="D3462" s="79">
        <f t="shared" si="192"/>
        <v>3.3818999999999999</v>
      </c>
      <c r="E3462" s="76">
        <v>3.3818999999999999</v>
      </c>
      <c r="F3462" s="33">
        <v>0</v>
      </c>
      <c r="G3462" s="90">
        <v>0</v>
      </c>
      <c r="H3462" s="33">
        <v>0</v>
      </c>
      <c r="I3462" s="81"/>
      <c r="J3462" s="200">
        <v>142.13585</v>
      </c>
    </row>
    <row r="3463" spans="1:10" s="36" customFormat="1" ht="18.75" customHeight="1" x14ac:dyDescent="0.25">
      <c r="A3463" s="74" t="s">
        <v>2596</v>
      </c>
      <c r="B3463" s="183" t="s">
        <v>3135</v>
      </c>
      <c r="C3463" s="79">
        <f t="shared" si="193"/>
        <v>137.95949999999999</v>
      </c>
      <c r="D3463" s="79">
        <f t="shared" si="192"/>
        <v>7.5372500000000002</v>
      </c>
      <c r="E3463" s="76">
        <v>7.5372500000000002</v>
      </c>
      <c r="F3463" s="33">
        <v>0</v>
      </c>
      <c r="G3463" s="90">
        <v>0</v>
      </c>
      <c r="H3463" s="33">
        <v>0</v>
      </c>
      <c r="I3463" s="81"/>
      <c r="J3463" s="200">
        <v>145.49674999999999</v>
      </c>
    </row>
    <row r="3464" spans="1:10" s="36" customFormat="1" ht="18.75" customHeight="1" x14ac:dyDescent="0.25">
      <c r="A3464" s="74" t="s">
        <v>2597</v>
      </c>
      <c r="B3464" s="183" t="s">
        <v>3135</v>
      </c>
      <c r="C3464" s="79">
        <f t="shared" si="193"/>
        <v>257.20576</v>
      </c>
      <c r="D3464" s="79">
        <f t="shared" si="192"/>
        <v>31.50093</v>
      </c>
      <c r="E3464" s="76">
        <v>31.50093</v>
      </c>
      <c r="F3464" s="33">
        <v>0</v>
      </c>
      <c r="G3464" s="90">
        <v>0</v>
      </c>
      <c r="H3464" s="33">
        <v>0</v>
      </c>
      <c r="I3464" s="81"/>
      <c r="J3464" s="200">
        <v>288.70668999999998</v>
      </c>
    </row>
    <row r="3465" spans="1:10" s="36" customFormat="1" ht="18.75" customHeight="1" x14ac:dyDescent="0.25">
      <c r="A3465" s="74" t="s">
        <v>2598</v>
      </c>
      <c r="B3465" s="183" t="s">
        <v>3135</v>
      </c>
      <c r="C3465" s="79">
        <f t="shared" si="193"/>
        <v>169.17606999999998</v>
      </c>
      <c r="D3465" s="79">
        <f t="shared" si="192"/>
        <v>8.1098999999999997</v>
      </c>
      <c r="E3465" s="76">
        <v>8.1098999999999997</v>
      </c>
      <c r="F3465" s="33">
        <v>0</v>
      </c>
      <c r="G3465" s="90">
        <v>0</v>
      </c>
      <c r="H3465" s="33">
        <v>0</v>
      </c>
      <c r="I3465" s="81"/>
      <c r="J3465" s="200">
        <v>177.28596999999999</v>
      </c>
    </row>
    <row r="3466" spans="1:10" s="36" customFormat="1" ht="18.75" customHeight="1" x14ac:dyDescent="0.25">
      <c r="A3466" s="74" t="s">
        <v>2791</v>
      </c>
      <c r="B3466" s="183" t="s">
        <v>3146</v>
      </c>
      <c r="C3466" s="79">
        <f t="shared" si="193"/>
        <v>0.20150000000000001</v>
      </c>
      <c r="D3466" s="79">
        <f t="shared" si="192"/>
        <v>0</v>
      </c>
      <c r="E3466" s="76">
        <v>0</v>
      </c>
      <c r="F3466" s="33">
        <v>0</v>
      </c>
      <c r="G3466" s="90">
        <v>0</v>
      </c>
      <c r="H3466" s="33">
        <v>0</v>
      </c>
      <c r="I3466" s="81"/>
      <c r="J3466" s="200">
        <v>0.20150000000000001</v>
      </c>
    </row>
    <row r="3467" spans="1:10" s="36" customFormat="1" ht="18.75" customHeight="1" x14ac:dyDescent="0.25">
      <c r="A3467" s="74" t="s">
        <v>2793</v>
      </c>
      <c r="B3467" s="183" t="s">
        <v>3146</v>
      </c>
      <c r="C3467" s="79">
        <f t="shared" si="193"/>
        <v>32.969399999999993</v>
      </c>
      <c r="D3467" s="79">
        <f t="shared" si="192"/>
        <v>0.25545000000000001</v>
      </c>
      <c r="E3467" s="76">
        <v>0.25545000000000001</v>
      </c>
      <c r="F3467" s="33">
        <v>0</v>
      </c>
      <c r="G3467" s="90">
        <v>0</v>
      </c>
      <c r="H3467" s="33">
        <v>0</v>
      </c>
      <c r="I3467" s="81"/>
      <c r="J3467" s="200">
        <v>33.224849999999996</v>
      </c>
    </row>
    <row r="3468" spans="1:10" s="36" customFormat="1" ht="18.75" customHeight="1" x14ac:dyDescent="0.25">
      <c r="A3468" s="74" t="s">
        <v>2794</v>
      </c>
      <c r="B3468" s="183" t="s">
        <v>3146</v>
      </c>
      <c r="C3468" s="79">
        <f t="shared" si="193"/>
        <v>0.151</v>
      </c>
      <c r="D3468" s="79">
        <f t="shared" si="192"/>
        <v>0</v>
      </c>
      <c r="E3468" s="76">
        <v>0</v>
      </c>
      <c r="F3468" s="33">
        <v>0</v>
      </c>
      <c r="G3468" s="90">
        <v>0</v>
      </c>
      <c r="H3468" s="33">
        <v>0</v>
      </c>
      <c r="I3468" s="81"/>
      <c r="J3468" s="200">
        <v>0.151</v>
      </c>
    </row>
    <row r="3469" spans="1:10" s="36" customFormat="1" ht="18.75" customHeight="1" x14ac:dyDescent="0.25">
      <c r="A3469" s="74" t="s">
        <v>2543</v>
      </c>
      <c r="B3469" s="183" t="s">
        <v>3180</v>
      </c>
      <c r="C3469" s="79">
        <f t="shared" si="193"/>
        <v>430.18176000000005</v>
      </c>
      <c r="D3469" s="79">
        <f t="shared" si="192"/>
        <v>32.197710000000001</v>
      </c>
      <c r="E3469" s="76">
        <v>32.197710000000001</v>
      </c>
      <c r="F3469" s="33">
        <v>0</v>
      </c>
      <c r="G3469" s="90">
        <v>0</v>
      </c>
      <c r="H3469" s="33">
        <v>0</v>
      </c>
      <c r="I3469" s="81">
        <v>1580.16</v>
      </c>
      <c r="J3469" s="200">
        <f>462.37947-I3469</f>
        <v>-1117.78053</v>
      </c>
    </row>
    <row r="3470" spans="1:10" s="36" customFormat="1" ht="18.75" customHeight="1" x14ac:dyDescent="0.25">
      <c r="A3470" s="74" t="s">
        <v>682</v>
      </c>
      <c r="B3470" s="183" t="s">
        <v>3180</v>
      </c>
      <c r="C3470" s="79">
        <f t="shared" si="193"/>
        <v>157.91846000000001</v>
      </c>
      <c r="D3470" s="79">
        <f t="shared" si="192"/>
        <v>6.1730499999999999</v>
      </c>
      <c r="E3470" s="76">
        <v>6.1730499999999999</v>
      </c>
      <c r="F3470" s="33">
        <v>0</v>
      </c>
      <c r="G3470" s="90">
        <v>0</v>
      </c>
      <c r="H3470" s="33">
        <v>0</v>
      </c>
      <c r="I3470" s="81"/>
      <c r="J3470" s="200">
        <v>164.09151</v>
      </c>
    </row>
    <row r="3471" spans="1:10" s="36" customFormat="1" ht="18.75" customHeight="1" x14ac:dyDescent="0.25">
      <c r="A3471" s="74" t="s">
        <v>2544</v>
      </c>
      <c r="B3471" s="183" t="s">
        <v>3180</v>
      </c>
      <c r="C3471" s="79">
        <f t="shared" si="193"/>
        <v>152.39375000000001</v>
      </c>
      <c r="D3471" s="79">
        <f t="shared" si="192"/>
        <v>5.1369499999999997</v>
      </c>
      <c r="E3471" s="76">
        <v>5.1369499999999997</v>
      </c>
      <c r="F3471" s="33">
        <v>0</v>
      </c>
      <c r="G3471" s="90">
        <v>0</v>
      </c>
      <c r="H3471" s="33">
        <v>0</v>
      </c>
      <c r="I3471" s="81"/>
      <c r="J3471" s="200">
        <v>157.53070000000002</v>
      </c>
    </row>
    <row r="3472" spans="1:10" s="36" customFormat="1" ht="18.75" customHeight="1" x14ac:dyDescent="0.25">
      <c r="A3472" s="74" t="s">
        <v>2480</v>
      </c>
      <c r="B3472" s="183" t="s">
        <v>3180</v>
      </c>
      <c r="C3472" s="79">
        <f t="shared" si="193"/>
        <v>254.59815000000003</v>
      </c>
      <c r="D3472" s="79">
        <f t="shared" si="192"/>
        <v>31.68685</v>
      </c>
      <c r="E3472" s="76">
        <v>31.68685</v>
      </c>
      <c r="F3472" s="33">
        <v>0</v>
      </c>
      <c r="G3472" s="90">
        <v>0</v>
      </c>
      <c r="H3472" s="33">
        <v>0</v>
      </c>
      <c r="I3472" s="81"/>
      <c r="J3472" s="200">
        <v>286.28500000000003</v>
      </c>
    </row>
    <row r="3473" spans="1:10" s="36" customFormat="1" ht="18.75" customHeight="1" x14ac:dyDescent="0.25">
      <c r="A3473" s="74" t="s">
        <v>3102</v>
      </c>
      <c r="B3473" s="183" t="s">
        <v>3180</v>
      </c>
      <c r="C3473" s="79">
        <f t="shared" si="193"/>
        <v>160.3973</v>
      </c>
      <c r="D3473" s="79">
        <f t="shared" si="192"/>
        <v>3.0946500000000001</v>
      </c>
      <c r="E3473" s="76">
        <v>3.0946500000000001</v>
      </c>
      <c r="F3473" s="33">
        <v>0</v>
      </c>
      <c r="G3473" s="90">
        <v>0</v>
      </c>
      <c r="H3473" s="33">
        <v>0</v>
      </c>
      <c r="I3473" s="81"/>
      <c r="J3473" s="200">
        <v>163.49195</v>
      </c>
    </row>
    <row r="3474" spans="1:10" s="36" customFormat="1" ht="18.75" customHeight="1" x14ac:dyDescent="0.25">
      <c r="A3474" s="74" t="s">
        <v>2978</v>
      </c>
      <c r="B3474" s="183" t="s">
        <v>3166</v>
      </c>
      <c r="C3474" s="79">
        <f t="shared" si="193"/>
        <v>273.22895</v>
      </c>
      <c r="D3474" s="79">
        <f t="shared" si="192"/>
        <v>16.93665</v>
      </c>
      <c r="E3474" s="76">
        <v>16.93665</v>
      </c>
      <c r="F3474" s="33">
        <v>0</v>
      </c>
      <c r="G3474" s="90">
        <v>0</v>
      </c>
      <c r="H3474" s="33">
        <v>0</v>
      </c>
      <c r="I3474" s="81"/>
      <c r="J3474" s="200">
        <v>290.16559999999998</v>
      </c>
    </row>
    <row r="3475" spans="1:10" s="36" customFormat="1" ht="18.75" customHeight="1" x14ac:dyDescent="0.25">
      <c r="A3475" s="74" t="s">
        <v>2979</v>
      </c>
      <c r="B3475" s="183" t="s">
        <v>3166</v>
      </c>
      <c r="C3475" s="79">
        <f t="shared" si="193"/>
        <v>117.30170000000001</v>
      </c>
      <c r="D3475" s="79">
        <f t="shared" si="192"/>
        <v>11.21175</v>
      </c>
      <c r="E3475" s="76">
        <v>11.21175</v>
      </c>
      <c r="F3475" s="33">
        <v>0</v>
      </c>
      <c r="G3475" s="90">
        <v>0</v>
      </c>
      <c r="H3475" s="33">
        <v>0</v>
      </c>
      <c r="I3475" s="81"/>
      <c r="J3475" s="200">
        <v>128.51345000000001</v>
      </c>
    </row>
    <row r="3476" spans="1:10" s="36" customFormat="1" ht="18.75" customHeight="1" x14ac:dyDescent="0.25">
      <c r="A3476" s="74" t="s">
        <v>2980</v>
      </c>
      <c r="B3476" s="183" t="s">
        <v>3166</v>
      </c>
      <c r="C3476" s="79">
        <f t="shared" si="193"/>
        <v>500.94716999999997</v>
      </c>
      <c r="D3476" s="79">
        <f t="shared" si="192"/>
        <v>24.5623</v>
      </c>
      <c r="E3476" s="76">
        <v>24.5623</v>
      </c>
      <c r="F3476" s="33">
        <v>0</v>
      </c>
      <c r="G3476" s="90">
        <v>0</v>
      </c>
      <c r="H3476" s="33">
        <v>0</v>
      </c>
      <c r="I3476" s="81"/>
      <c r="J3476" s="200">
        <v>525.50946999999996</v>
      </c>
    </row>
    <row r="3477" spans="1:10" s="36" customFormat="1" ht="18.75" customHeight="1" x14ac:dyDescent="0.25">
      <c r="A3477" s="74" t="s">
        <v>2981</v>
      </c>
      <c r="B3477" s="183" t="s">
        <v>3166</v>
      </c>
      <c r="C3477" s="79">
        <f t="shared" si="193"/>
        <v>237.21115</v>
      </c>
      <c r="D3477" s="79">
        <f t="shared" si="192"/>
        <v>12.800700000000001</v>
      </c>
      <c r="E3477" s="76">
        <v>12.800700000000001</v>
      </c>
      <c r="F3477" s="33">
        <v>0</v>
      </c>
      <c r="G3477" s="90">
        <v>0</v>
      </c>
      <c r="H3477" s="33">
        <v>0</v>
      </c>
      <c r="I3477" s="81"/>
      <c r="J3477" s="200">
        <v>250.01185000000001</v>
      </c>
    </row>
    <row r="3478" spans="1:10" s="36" customFormat="1" ht="18.75" customHeight="1" x14ac:dyDescent="0.25">
      <c r="A3478" s="74" t="s">
        <v>2982</v>
      </c>
      <c r="B3478" s="183" t="s">
        <v>3166</v>
      </c>
      <c r="C3478" s="79">
        <f t="shared" si="193"/>
        <v>315.19597999999996</v>
      </c>
      <c r="D3478" s="79">
        <f t="shared" si="192"/>
        <v>18.453499999999998</v>
      </c>
      <c r="E3478" s="76">
        <v>18.453499999999998</v>
      </c>
      <c r="F3478" s="33">
        <v>0</v>
      </c>
      <c r="G3478" s="90">
        <v>0</v>
      </c>
      <c r="H3478" s="33">
        <v>0</v>
      </c>
      <c r="I3478" s="81"/>
      <c r="J3478" s="200">
        <v>333.64947999999998</v>
      </c>
    </row>
    <row r="3479" spans="1:10" s="36" customFormat="1" ht="18.75" customHeight="1" x14ac:dyDescent="0.25">
      <c r="A3479" s="74" t="s">
        <v>2983</v>
      </c>
      <c r="B3479" s="183" t="s">
        <v>3166</v>
      </c>
      <c r="C3479" s="79">
        <f t="shared" si="193"/>
        <v>387.72414999999995</v>
      </c>
      <c r="D3479" s="79">
        <f t="shared" si="192"/>
        <v>27.944200000000002</v>
      </c>
      <c r="E3479" s="76">
        <v>27.944200000000002</v>
      </c>
      <c r="F3479" s="33">
        <v>0</v>
      </c>
      <c r="G3479" s="90">
        <v>0</v>
      </c>
      <c r="H3479" s="33">
        <v>0</v>
      </c>
      <c r="I3479" s="81"/>
      <c r="J3479" s="200">
        <v>415.66834999999998</v>
      </c>
    </row>
    <row r="3480" spans="1:10" s="36" customFormat="1" ht="18.75" customHeight="1" x14ac:dyDescent="0.25">
      <c r="A3480" s="74" t="s">
        <v>2984</v>
      </c>
      <c r="B3480" s="183" t="s">
        <v>3166</v>
      </c>
      <c r="C3480" s="79">
        <f t="shared" si="193"/>
        <v>445.13168999999999</v>
      </c>
      <c r="D3480" s="79">
        <f t="shared" si="192"/>
        <v>33.434489999999997</v>
      </c>
      <c r="E3480" s="76">
        <v>33.434489999999997</v>
      </c>
      <c r="F3480" s="33">
        <v>0</v>
      </c>
      <c r="G3480" s="90">
        <v>0</v>
      </c>
      <c r="H3480" s="33">
        <v>0</v>
      </c>
      <c r="I3480" s="81"/>
      <c r="J3480" s="200">
        <v>478.56617999999997</v>
      </c>
    </row>
    <row r="3481" spans="1:10" s="36" customFormat="1" ht="18.75" customHeight="1" x14ac:dyDescent="0.25">
      <c r="A3481" s="74" t="s">
        <v>2985</v>
      </c>
      <c r="B3481" s="183" t="s">
        <v>3166</v>
      </c>
      <c r="C3481" s="79">
        <f t="shared" si="193"/>
        <v>366.29649000000001</v>
      </c>
      <c r="D3481" s="79">
        <f t="shared" si="192"/>
        <v>16.20195</v>
      </c>
      <c r="E3481" s="76">
        <v>16.20195</v>
      </c>
      <c r="F3481" s="33">
        <v>0</v>
      </c>
      <c r="G3481" s="90">
        <v>0</v>
      </c>
      <c r="H3481" s="33">
        <v>0</v>
      </c>
      <c r="I3481" s="81"/>
      <c r="J3481" s="200">
        <v>382.49844000000002</v>
      </c>
    </row>
    <row r="3482" spans="1:10" s="36" customFormat="1" ht="18.75" customHeight="1" x14ac:dyDescent="0.25">
      <c r="A3482" s="74" t="s">
        <v>2986</v>
      </c>
      <c r="B3482" s="183" t="s">
        <v>3166</v>
      </c>
      <c r="C3482" s="79">
        <f t="shared" si="193"/>
        <v>253.75905000000003</v>
      </c>
      <c r="D3482" s="79">
        <f t="shared" si="192"/>
        <v>16.316950000000002</v>
      </c>
      <c r="E3482" s="76">
        <v>16.316950000000002</v>
      </c>
      <c r="F3482" s="33">
        <v>0</v>
      </c>
      <c r="G3482" s="90">
        <v>0</v>
      </c>
      <c r="H3482" s="33">
        <v>0</v>
      </c>
      <c r="I3482" s="81"/>
      <c r="J3482" s="200">
        <v>270.07600000000002</v>
      </c>
    </row>
    <row r="3483" spans="1:10" s="36" customFormat="1" ht="18.75" customHeight="1" x14ac:dyDescent="0.25">
      <c r="A3483" s="74" t="s">
        <v>2987</v>
      </c>
      <c r="B3483" s="183" t="s">
        <v>3166</v>
      </c>
      <c r="C3483" s="79">
        <f t="shared" si="193"/>
        <v>379.08393000000001</v>
      </c>
      <c r="D3483" s="79">
        <f t="shared" si="192"/>
        <v>18.027139999999999</v>
      </c>
      <c r="E3483" s="76">
        <v>18.027139999999999</v>
      </c>
      <c r="F3483" s="33">
        <v>0</v>
      </c>
      <c r="G3483" s="90">
        <v>0</v>
      </c>
      <c r="H3483" s="33">
        <v>0</v>
      </c>
      <c r="I3483" s="81"/>
      <c r="J3483" s="200">
        <v>397.11106999999998</v>
      </c>
    </row>
    <row r="3484" spans="1:10" s="36" customFormat="1" ht="18.75" customHeight="1" x14ac:dyDescent="0.25">
      <c r="A3484" s="74" t="s">
        <v>2988</v>
      </c>
      <c r="B3484" s="183" t="s">
        <v>3166</v>
      </c>
      <c r="C3484" s="79">
        <f t="shared" si="193"/>
        <v>233.15200000000002</v>
      </c>
      <c r="D3484" s="79">
        <f t="shared" si="192"/>
        <v>12.40765</v>
      </c>
      <c r="E3484" s="76">
        <v>12.40765</v>
      </c>
      <c r="F3484" s="33">
        <v>0</v>
      </c>
      <c r="G3484" s="90">
        <v>0</v>
      </c>
      <c r="H3484" s="33">
        <v>0</v>
      </c>
      <c r="I3484" s="81"/>
      <c r="J3484" s="200">
        <v>245.55965</v>
      </c>
    </row>
    <row r="3485" spans="1:10" s="36" customFormat="1" ht="18.75" customHeight="1" x14ac:dyDescent="0.25">
      <c r="A3485" s="74" t="s">
        <v>2989</v>
      </c>
      <c r="B3485" s="183" t="s">
        <v>3166</v>
      </c>
      <c r="C3485" s="79">
        <f t="shared" si="193"/>
        <v>323.23864999999995</v>
      </c>
      <c r="D3485" s="79">
        <f t="shared" si="192"/>
        <v>17.194950000000002</v>
      </c>
      <c r="E3485" s="76">
        <v>17.194950000000002</v>
      </c>
      <c r="F3485" s="33">
        <v>0</v>
      </c>
      <c r="G3485" s="90">
        <v>0</v>
      </c>
      <c r="H3485" s="33">
        <v>0</v>
      </c>
      <c r="I3485" s="81"/>
      <c r="J3485" s="200">
        <v>340.43359999999996</v>
      </c>
    </row>
    <row r="3486" spans="1:10" s="36" customFormat="1" ht="18.75" customHeight="1" x14ac:dyDescent="0.25">
      <c r="A3486" s="74" t="s">
        <v>2990</v>
      </c>
      <c r="B3486" s="183" t="s">
        <v>3166</v>
      </c>
      <c r="C3486" s="79">
        <f t="shared" si="193"/>
        <v>439.56450000000001</v>
      </c>
      <c r="D3486" s="79">
        <f t="shared" si="192"/>
        <v>25.081900000000001</v>
      </c>
      <c r="E3486" s="76">
        <v>25.081900000000001</v>
      </c>
      <c r="F3486" s="33">
        <v>0</v>
      </c>
      <c r="G3486" s="90">
        <v>0</v>
      </c>
      <c r="H3486" s="33">
        <v>0</v>
      </c>
      <c r="I3486" s="81"/>
      <c r="J3486" s="200">
        <v>464.64640000000003</v>
      </c>
    </row>
    <row r="3487" spans="1:10" s="36" customFormat="1" ht="18.75" customHeight="1" x14ac:dyDescent="0.25">
      <c r="A3487" s="74" t="s">
        <v>2991</v>
      </c>
      <c r="B3487" s="183" t="s">
        <v>3166</v>
      </c>
      <c r="C3487" s="79">
        <f t="shared" si="193"/>
        <v>286.35509999999999</v>
      </c>
      <c r="D3487" s="79">
        <f t="shared" si="192"/>
        <v>22.376950000000001</v>
      </c>
      <c r="E3487" s="76">
        <v>22.376950000000001</v>
      </c>
      <c r="F3487" s="33">
        <v>0</v>
      </c>
      <c r="G3487" s="90">
        <v>0</v>
      </c>
      <c r="H3487" s="33">
        <v>0</v>
      </c>
      <c r="I3487" s="81"/>
      <c r="J3487" s="200">
        <v>308.73205000000002</v>
      </c>
    </row>
    <row r="3488" spans="1:10" s="36" customFormat="1" ht="18.75" customHeight="1" x14ac:dyDescent="0.25">
      <c r="A3488" s="74" t="s">
        <v>2565</v>
      </c>
      <c r="B3488" s="183" t="s">
        <v>3143</v>
      </c>
      <c r="C3488" s="79">
        <f t="shared" si="193"/>
        <v>86.468230000000005</v>
      </c>
      <c r="D3488" s="79">
        <f t="shared" si="192"/>
        <v>7.8117700000000001</v>
      </c>
      <c r="E3488" s="76">
        <v>7.8117700000000001</v>
      </c>
      <c r="F3488" s="33">
        <v>0</v>
      </c>
      <c r="G3488" s="90">
        <v>0</v>
      </c>
      <c r="H3488" s="33">
        <v>0</v>
      </c>
      <c r="I3488" s="81"/>
      <c r="J3488" s="200">
        <v>94.28</v>
      </c>
    </row>
    <row r="3489" spans="1:10" s="36" customFormat="1" ht="18.75" customHeight="1" x14ac:dyDescent="0.25">
      <c r="A3489" s="74" t="s">
        <v>2773</v>
      </c>
      <c r="B3489" s="183" t="s">
        <v>3143</v>
      </c>
      <c r="C3489" s="79">
        <f t="shared" si="193"/>
        <v>92.31898000000001</v>
      </c>
      <c r="D3489" s="79">
        <f t="shared" si="192"/>
        <v>2.5473499999999998</v>
      </c>
      <c r="E3489" s="76">
        <v>2.5473499999999998</v>
      </c>
      <c r="F3489" s="33">
        <v>0</v>
      </c>
      <c r="G3489" s="90">
        <v>0</v>
      </c>
      <c r="H3489" s="33">
        <v>0</v>
      </c>
      <c r="I3489" s="81"/>
      <c r="J3489" s="200">
        <v>94.866330000000005</v>
      </c>
    </row>
    <row r="3490" spans="1:10" s="36" customFormat="1" ht="18.75" customHeight="1" x14ac:dyDescent="0.25">
      <c r="A3490" s="74" t="s">
        <v>2545</v>
      </c>
      <c r="B3490" s="183" t="s">
        <v>71</v>
      </c>
      <c r="C3490" s="79">
        <f t="shared" si="193"/>
        <v>18.689520000000005</v>
      </c>
      <c r="D3490" s="79">
        <f t="shared" si="192"/>
        <v>15.39339</v>
      </c>
      <c r="E3490" s="76">
        <v>15.39339</v>
      </c>
      <c r="F3490" s="33">
        <v>0</v>
      </c>
      <c r="G3490" s="90">
        <v>0</v>
      </c>
      <c r="H3490" s="33">
        <v>0</v>
      </c>
      <c r="I3490" s="81"/>
      <c r="J3490" s="200">
        <v>34.082910000000005</v>
      </c>
    </row>
    <row r="3491" spans="1:10" s="36" customFormat="1" ht="18.75" customHeight="1" x14ac:dyDescent="0.25">
      <c r="A3491" s="74" t="s">
        <v>2546</v>
      </c>
      <c r="B3491" s="183" t="s">
        <v>71</v>
      </c>
      <c r="C3491" s="79">
        <f t="shared" si="193"/>
        <v>94.849399999999989</v>
      </c>
      <c r="D3491" s="79">
        <f t="shared" si="192"/>
        <v>4.49078</v>
      </c>
      <c r="E3491" s="76">
        <v>4.49078</v>
      </c>
      <c r="F3491" s="33">
        <v>0</v>
      </c>
      <c r="G3491" s="90">
        <v>0</v>
      </c>
      <c r="H3491" s="33">
        <v>0</v>
      </c>
      <c r="I3491" s="81"/>
      <c r="J3491" s="200">
        <v>99.340179999999989</v>
      </c>
    </row>
    <row r="3492" spans="1:10" s="36" customFormat="1" ht="18.75" customHeight="1" x14ac:dyDescent="0.25">
      <c r="A3492" s="74" t="s">
        <v>2547</v>
      </c>
      <c r="B3492" s="183" t="s">
        <v>71</v>
      </c>
      <c r="C3492" s="79">
        <f t="shared" si="193"/>
        <v>187.57335</v>
      </c>
      <c r="D3492" s="79">
        <f t="shared" si="192"/>
        <v>11.5831</v>
      </c>
      <c r="E3492" s="76">
        <v>11.5831</v>
      </c>
      <c r="F3492" s="33">
        <v>0</v>
      </c>
      <c r="G3492" s="90">
        <v>0</v>
      </c>
      <c r="H3492" s="33">
        <v>0</v>
      </c>
      <c r="I3492" s="81"/>
      <c r="J3492" s="200">
        <v>199.15645000000001</v>
      </c>
    </row>
    <row r="3493" spans="1:10" s="36" customFormat="1" ht="18.75" customHeight="1" x14ac:dyDescent="0.25">
      <c r="A3493" s="74" t="s">
        <v>2548</v>
      </c>
      <c r="B3493" s="183" t="s">
        <v>71</v>
      </c>
      <c r="C3493" s="79">
        <f t="shared" si="193"/>
        <v>0</v>
      </c>
      <c r="D3493" s="79">
        <f t="shared" si="192"/>
        <v>0.19044999999999998</v>
      </c>
      <c r="E3493" s="76">
        <v>0.19044999999999998</v>
      </c>
      <c r="F3493" s="33">
        <v>0</v>
      </c>
      <c r="G3493" s="90">
        <v>0</v>
      </c>
      <c r="H3493" s="33">
        <v>0</v>
      </c>
      <c r="I3493" s="81"/>
      <c r="J3493" s="200">
        <v>0.19044999999999998</v>
      </c>
    </row>
    <row r="3494" spans="1:10" s="36" customFormat="1" ht="18.75" customHeight="1" x14ac:dyDescent="0.25">
      <c r="A3494" s="74" t="s">
        <v>2549</v>
      </c>
      <c r="B3494" s="183" t="s">
        <v>71</v>
      </c>
      <c r="C3494" s="79">
        <f t="shared" si="193"/>
        <v>7.1355500000000003</v>
      </c>
      <c r="D3494" s="79">
        <f t="shared" si="192"/>
        <v>0</v>
      </c>
      <c r="E3494" s="76">
        <v>0</v>
      </c>
      <c r="F3494" s="33">
        <v>0</v>
      </c>
      <c r="G3494" s="90">
        <v>0</v>
      </c>
      <c r="H3494" s="33">
        <v>0</v>
      </c>
      <c r="I3494" s="81"/>
      <c r="J3494" s="200">
        <v>7.1355500000000003</v>
      </c>
    </row>
    <row r="3495" spans="1:10" s="36" customFormat="1" ht="18.75" customHeight="1" x14ac:dyDescent="0.25">
      <c r="A3495" s="74" t="s">
        <v>2550</v>
      </c>
      <c r="B3495" s="183" t="s">
        <v>72</v>
      </c>
      <c r="C3495" s="79">
        <f t="shared" si="193"/>
        <v>91.462100000000007</v>
      </c>
      <c r="D3495" s="79">
        <f t="shared" si="192"/>
        <v>4.0787500000000003</v>
      </c>
      <c r="E3495" s="76">
        <v>4.0787500000000003</v>
      </c>
      <c r="G3495" s="90">
        <v>0</v>
      </c>
      <c r="I3495" s="81"/>
      <c r="J3495" s="200">
        <v>95.540850000000006</v>
      </c>
    </row>
    <row r="3496" spans="1:10" s="36" customFormat="1" ht="18.75" customHeight="1" x14ac:dyDescent="0.25">
      <c r="A3496" s="74" t="s">
        <v>2551</v>
      </c>
      <c r="B3496" s="183" t="s">
        <v>72</v>
      </c>
      <c r="C3496" s="79">
        <f t="shared" si="193"/>
        <v>185.69579999999999</v>
      </c>
      <c r="D3496" s="79">
        <f t="shared" si="192"/>
        <v>8.4512499999999999</v>
      </c>
      <c r="E3496" s="76">
        <v>8.4512499999999999</v>
      </c>
      <c r="F3496" s="33">
        <v>0</v>
      </c>
      <c r="G3496" s="90">
        <v>0</v>
      </c>
      <c r="H3496" s="33">
        <v>0</v>
      </c>
      <c r="I3496" s="81"/>
      <c r="J3496" s="200">
        <v>194.14704999999998</v>
      </c>
    </row>
    <row r="3497" spans="1:10" s="36" customFormat="1" ht="18.75" customHeight="1" x14ac:dyDescent="0.25">
      <c r="A3497" s="74" t="s">
        <v>2552</v>
      </c>
      <c r="B3497" s="183" t="s">
        <v>73</v>
      </c>
      <c r="C3497" s="79">
        <f t="shared" si="193"/>
        <v>40.095599999999997</v>
      </c>
      <c r="D3497" s="79">
        <f t="shared" si="192"/>
        <v>0.83850000000000002</v>
      </c>
      <c r="E3497" s="76">
        <v>0.83850000000000002</v>
      </c>
      <c r="F3497" s="83"/>
      <c r="G3497" s="90">
        <v>0</v>
      </c>
      <c r="H3497" s="83"/>
      <c r="I3497" s="81"/>
      <c r="J3497" s="200">
        <v>40.934100000000001</v>
      </c>
    </row>
    <row r="3498" spans="1:10" s="36" customFormat="1" ht="18.75" customHeight="1" x14ac:dyDescent="0.25">
      <c r="A3498" s="74" t="s">
        <v>2553</v>
      </c>
      <c r="B3498" s="183" t="s">
        <v>73</v>
      </c>
      <c r="C3498" s="79">
        <f t="shared" si="193"/>
        <v>68.883449999999996</v>
      </c>
      <c r="D3498" s="79">
        <f t="shared" si="192"/>
        <v>3.5021999999999998</v>
      </c>
      <c r="E3498" s="76">
        <v>3.5021999999999998</v>
      </c>
      <c r="F3498" s="33">
        <v>0</v>
      </c>
      <c r="G3498" s="90">
        <v>0</v>
      </c>
      <c r="H3498" s="33">
        <v>0</v>
      </c>
      <c r="I3498" s="81"/>
      <c r="J3498" s="200">
        <v>72.385649999999998</v>
      </c>
    </row>
    <row r="3499" spans="1:10" s="36" customFormat="1" ht="18.75" customHeight="1" x14ac:dyDescent="0.25">
      <c r="A3499" s="74" t="s">
        <v>2554</v>
      </c>
      <c r="B3499" s="183" t="s">
        <v>73</v>
      </c>
      <c r="C3499" s="79">
        <f t="shared" si="193"/>
        <v>36.439299999999996</v>
      </c>
      <c r="D3499" s="79">
        <f t="shared" si="192"/>
        <v>1.5619499999999999</v>
      </c>
      <c r="E3499" s="76">
        <v>1.5619499999999999</v>
      </c>
      <c r="F3499" s="33">
        <v>0</v>
      </c>
      <c r="G3499" s="90">
        <v>0</v>
      </c>
      <c r="H3499" s="33">
        <v>0</v>
      </c>
      <c r="I3499" s="81"/>
      <c r="J3499" s="200">
        <v>38.001249999999999</v>
      </c>
    </row>
    <row r="3500" spans="1:10" s="36" customFormat="1" ht="18.75" customHeight="1" x14ac:dyDescent="0.25">
      <c r="A3500" s="74" t="s">
        <v>2555</v>
      </c>
      <c r="B3500" s="183" t="s">
        <v>73</v>
      </c>
      <c r="C3500" s="79">
        <f t="shared" si="193"/>
        <v>119.60680000000001</v>
      </c>
      <c r="D3500" s="79">
        <f t="shared" ref="D3500:D3560" si="194">E3500</f>
        <v>4.6059999999999999</v>
      </c>
      <c r="E3500" s="76">
        <v>4.6059999999999999</v>
      </c>
      <c r="F3500" s="33">
        <v>0</v>
      </c>
      <c r="G3500" s="90">
        <v>0</v>
      </c>
      <c r="H3500" s="33">
        <v>0</v>
      </c>
      <c r="I3500" s="81"/>
      <c r="J3500" s="200">
        <v>124.2128</v>
      </c>
    </row>
    <row r="3501" spans="1:10" s="36" customFormat="1" ht="18.75" customHeight="1" x14ac:dyDescent="0.25">
      <c r="A3501" s="74" t="s">
        <v>2556</v>
      </c>
      <c r="B3501" s="183" t="s">
        <v>73</v>
      </c>
      <c r="C3501" s="79">
        <f t="shared" si="193"/>
        <v>289.63682</v>
      </c>
      <c r="D3501" s="79">
        <f t="shared" si="194"/>
        <v>13.877750000000001</v>
      </c>
      <c r="E3501" s="76">
        <v>13.877750000000001</v>
      </c>
      <c r="F3501" s="33">
        <v>0</v>
      </c>
      <c r="G3501" s="90">
        <v>0</v>
      </c>
      <c r="H3501" s="33">
        <v>0</v>
      </c>
      <c r="I3501" s="81"/>
      <c r="J3501" s="200">
        <v>303.51456999999999</v>
      </c>
    </row>
    <row r="3502" spans="1:10" s="36" customFormat="1" ht="18.75" customHeight="1" x14ac:dyDescent="0.25">
      <c r="A3502" s="74" t="s">
        <v>2557</v>
      </c>
      <c r="B3502" s="183" t="s">
        <v>73</v>
      </c>
      <c r="C3502" s="79">
        <f t="shared" si="193"/>
        <v>207.64105000000001</v>
      </c>
      <c r="D3502" s="79">
        <f t="shared" si="194"/>
        <v>33.851550000000003</v>
      </c>
      <c r="E3502" s="76">
        <v>33.851550000000003</v>
      </c>
      <c r="F3502" s="33">
        <v>0</v>
      </c>
      <c r="G3502" s="90">
        <v>0</v>
      </c>
      <c r="H3502" s="33">
        <v>0</v>
      </c>
      <c r="I3502" s="81"/>
      <c r="J3502" s="200">
        <v>241.49260000000001</v>
      </c>
    </row>
    <row r="3503" spans="1:10" s="36" customFormat="1" ht="18.75" customHeight="1" x14ac:dyDescent="0.25">
      <c r="A3503" s="74" t="s">
        <v>2559</v>
      </c>
      <c r="B3503" s="183" t="s">
        <v>73</v>
      </c>
      <c r="C3503" s="79">
        <f t="shared" si="193"/>
        <v>131.25975</v>
      </c>
      <c r="D3503" s="79">
        <f t="shared" si="194"/>
        <v>12.98875</v>
      </c>
      <c r="E3503" s="76">
        <v>12.98875</v>
      </c>
      <c r="F3503" s="33">
        <v>0</v>
      </c>
      <c r="G3503" s="90">
        <v>0</v>
      </c>
      <c r="H3503" s="33">
        <v>0</v>
      </c>
      <c r="I3503" s="81"/>
      <c r="J3503" s="200">
        <v>144.24850000000001</v>
      </c>
    </row>
    <row r="3504" spans="1:10" s="36" customFormat="1" ht="18.75" customHeight="1" x14ac:dyDescent="0.25">
      <c r="A3504" s="74" t="s">
        <v>2560</v>
      </c>
      <c r="B3504" s="75" t="s">
        <v>74</v>
      </c>
      <c r="C3504" s="79">
        <f t="shared" ref="C3504:C3563" si="195">J3504+I3504-E3504</f>
        <v>29.215</v>
      </c>
      <c r="D3504" s="79">
        <f t="shared" si="194"/>
        <v>0</v>
      </c>
      <c r="E3504" s="76">
        <v>0</v>
      </c>
      <c r="F3504" s="33">
        <v>0</v>
      </c>
      <c r="G3504" s="90">
        <v>0</v>
      </c>
      <c r="H3504" s="33">
        <v>0</v>
      </c>
      <c r="I3504" s="81"/>
      <c r="J3504" s="200">
        <v>29.215</v>
      </c>
    </row>
    <row r="3505" spans="1:10" s="36" customFormat="1" ht="18.75" customHeight="1" x14ac:dyDescent="0.25">
      <c r="A3505" s="74" t="s">
        <v>2561</v>
      </c>
      <c r="B3505" s="75" t="s">
        <v>74</v>
      </c>
      <c r="C3505" s="79">
        <f t="shared" si="195"/>
        <v>39.375149999999998</v>
      </c>
      <c r="D3505" s="79">
        <f t="shared" si="194"/>
        <v>1.26945</v>
      </c>
      <c r="E3505" s="76">
        <v>1.26945</v>
      </c>
      <c r="F3505" s="33">
        <v>0</v>
      </c>
      <c r="G3505" s="90">
        <v>0</v>
      </c>
      <c r="H3505" s="33">
        <v>0</v>
      </c>
      <c r="I3505" s="81"/>
      <c r="J3505" s="200">
        <v>40.644599999999997</v>
      </c>
    </row>
    <row r="3506" spans="1:10" s="36" customFormat="1" ht="18.75" customHeight="1" x14ac:dyDescent="0.25">
      <c r="A3506" s="74" t="s">
        <v>2563</v>
      </c>
      <c r="B3506" s="183" t="s">
        <v>75</v>
      </c>
      <c r="C3506" s="79">
        <f t="shared" si="195"/>
        <v>311.80730000000005</v>
      </c>
      <c r="D3506" s="79">
        <f t="shared" si="194"/>
        <v>39.129649999999998</v>
      </c>
      <c r="E3506" s="76">
        <v>39.129649999999998</v>
      </c>
      <c r="F3506" s="33">
        <v>0</v>
      </c>
      <c r="G3506" s="90">
        <v>0</v>
      </c>
      <c r="H3506" s="33">
        <v>0</v>
      </c>
      <c r="I3506" s="81"/>
      <c r="J3506" s="200">
        <v>350.93695000000002</v>
      </c>
    </row>
    <row r="3507" spans="1:10" s="36" customFormat="1" ht="18.75" customHeight="1" x14ac:dyDescent="0.25">
      <c r="A3507" s="74" t="s">
        <v>2564</v>
      </c>
      <c r="B3507" s="183" t="s">
        <v>75</v>
      </c>
      <c r="C3507" s="79">
        <f t="shared" si="195"/>
        <v>137.49510000000001</v>
      </c>
      <c r="D3507" s="79">
        <f t="shared" si="194"/>
        <v>20.551200000000001</v>
      </c>
      <c r="E3507" s="76">
        <v>20.551200000000001</v>
      </c>
      <c r="F3507" s="33">
        <v>0</v>
      </c>
      <c r="G3507" s="90">
        <v>0</v>
      </c>
      <c r="H3507" s="33">
        <v>0</v>
      </c>
      <c r="I3507" s="81"/>
      <c r="J3507" s="200">
        <v>158.0463</v>
      </c>
    </row>
    <row r="3508" spans="1:10" s="36" customFormat="1" ht="18.75" customHeight="1" x14ac:dyDescent="0.25">
      <c r="A3508" s="74" t="s">
        <v>2566</v>
      </c>
      <c r="B3508" s="183" t="s">
        <v>76</v>
      </c>
      <c r="C3508" s="79">
        <f t="shared" si="195"/>
        <v>49.844000000000001</v>
      </c>
      <c r="D3508" s="79">
        <f t="shared" si="194"/>
        <v>2.996</v>
      </c>
      <c r="E3508" s="76">
        <v>2.996</v>
      </c>
      <c r="F3508" s="33">
        <v>0</v>
      </c>
      <c r="G3508" s="90">
        <v>0</v>
      </c>
      <c r="H3508" s="33">
        <v>0</v>
      </c>
      <c r="I3508" s="81"/>
      <c r="J3508" s="200">
        <v>52.84</v>
      </c>
    </row>
    <row r="3509" spans="1:10" s="36" customFormat="1" ht="18.75" customHeight="1" x14ac:dyDescent="0.25">
      <c r="A3509" s="74" t="s">
        <v>2567</v>
      </c>
      <c r="B3509" s="183" t="s">
        <v>76</v>
      </c>
      <c r="C3509" s="79">
        <f t="shared" si="195"/>
        <v>105.90943</v>
      </c>
      <c r="D3509" s="79">
        <f t="shared" si="194"/>
        <v>9.3476800000000004</v>
      </c>
      <c r="E3509" s="76">
        <v>9.3476800000000004</v>
      </c>
      <c r="F3509" s="33">
        <v>0</v>
      </c>
      <c r="G3509" s="90">
        <v>0</v>
      </c>
      <c r="H3509" s="33">
        <v>0</v>
      </c>
      <c r="I3509" s="81"/>
      <c r="J3509" s="200">
        <v>115.25711</v>
      </c>
    </row>
    <row r="3510" spans="1:10" s="36" customFormat="1" ht="18.75" customHeight="1" x14ac:dyDescent="0.25">
      <c r="A3510" s="74" t="s">
        <v>2568</v>
      </c>
      <c r="B3510" s="183" t="s">
        <v>76</v>
      </c>
      <c r="C3510" s="79">
        <f t="shared" si="195"/>
        <v>102.32943</v>
      </c>
      <c r="D3510" s="79">
        <f t="shared" si="194"/>
        <v>10.87632</v>
      </c>
      <c r="E3510" s="76">
        <v>10.87632</v>
      </c>
      <c r="F3510" s="33">
        <v>0</v>
      </c>
      <c r="G3510" s="90">
        <v>0</v>
      </c>
      <c r="H3510" s="33">
        <v>0</v>
      </c>
      <c r="I3510" s="81"/>
      <c r="J3510" s="200">
        <v>113.20574999999999</v>
      </c>
    </row>
    <row r="3511" spans="1:10" s="36" customFormat="1" ht="18.75" customHeight="1" x14ac:dyDescent="0.25">
      <c r="A3511" s="74" t="s">
        <v>2570</v>
      </c>
      <c r="B3511" s="183" t="s">
        <v>76</v>
      </c>
      <c r="C3511" s="79">
        <f t="shared" si="195"/>
        <v>66.613869999999991</v>
      </c>
      <c r="D3511" s="79">
        <f t="shared" si="194"/>
        <v>16.96322</v>
      </c>
      <c r="E3511" s="76">
        <v>16.96322</v>
      </c>
      <c r="F3511" s="33">
        <v>0</v>
      </c>
      <c r="G3511" s="90">
        <v>0</v>
      </c>
      <c r="H3511" s="33">
        <v>0</v>
      </c>
      <c r="I3511" s="81"/>
      <c r="J3511" s="200">
        <v>83.577089999999998</v>
      </c>
    </row>
    <row r="3512" spans="1:10" s="36" customFormat="1" ht="18.75" customHeight="1" x14ac:dyDescent="0.25">
      <c r="A3512" s="74" t="s">
        <v>2571</v>
      </c>
      <c r="B3512" s="183" t="s">
        <v>76</v>
      </c>
      <c r="C3512" s="79">
        <f t="shared" si="195"/>
        <v>64.228549999999998</v>
      </c>
      <c r="D3512" s="79">
        <f t="shared" si="194"/>
        <v>4.8481499999999995</v>
      </c>
      <c r="E3512" s="76">
        <v>4.8481499999999995</v>
      </c>
      <c r="F3512" s="33">
        <v>0</v>
      </c>
      <c r="G3512" s="90">
        <v>0</v>
      </c>
      <c r="H3512" s="33">
        <v>0</v>
      </c>
      <c r="I3512" s="81"/>
      <c r="J3512" s="200">
        <v>69.076700000000002</v>
      </c>
    </row>
    <row r="3513" spans="1:10" s="36" customFormat="1" ht="18.75" customHeight="1" x14ac:dyDescent="0.25">
      <c r="A3513" s="74" t="s">
        <v>2572</v>
      </c>
      <c r="B3513" s="183" t="s">
        <v>76</v>
      </c>
      <c r="C3513" s="79">
        <f t="shared" si="195"/>
        <v>89.892479999999992</v>
      </c>
      <c r="D3513" s="79">
        <f t="shared" si="194"/>
        <v>29.562450000000002</v>
      </c>
      <c r="E3513" s="76">
        <v>29.562450000000002</v>
      </c>
      <c r="F3513" s="33">
        <v>0</v>
      </c>
      <c r="G3513" s="90">
        <v>0</v>
      </c>
      <c r="H3513" s="33">
        <v>0</v>
      </c>
      <c r="I3513" s="81"/>
      <c r="J3513" s="200">
        <v>119.45492999999999</v>
      </c>
    </row>
    <row r="3514" spans="1:10" s="36" customFormat="1" ht="18.75" customHeight="1" x14ac:dyDescent="0.25">
      <c r="A3514" s="74" t="s">
        <v>2573</v>
      </c>
      <c r="B3514" s="183" t="s">
        <v>76</v>
      </c>
      <c r="C3514" s="79">
        <f t="shared" si="195"/>
        <v>0</v>
      </c>
      <c r="D3514" s="79">
        <f t="shared" si="194"/>
        <v>18.722249999999999</v>
      </c>
      <c r="E3514" s="76">
        <v>18.722249999999999</v>
      </c>
      <c r="F3514" s="33">
        <v>0</v>
      </c>
      <c r="G3514" s="90">
        <v>0</v>
      </c>
      <c r="H3514" s="33">
        <v>0</v>
      </c>
      <c r="I3514" s="81"/>
      <c r="J3514" s="200">
        <v>18.722249999999999</v>
      </c>
    </row>
    <row r="3515" spans="1:10" s="36" customFormat="1" ht="18.75" customHeight="1" x14ac:dyDescent="0.25">
      <c r="A3515" s="74" t="s">
        <v>2219</v>
      </c>
      <c r="B3515" s="183" t="s">
        <v>76</v>
      </c>
      <c r="C3515" s="79">
        <f t="shared" si="195"/>
        <v>86.636300000000006</v>
      </c>
      <c r="D3515" s="79">
        <f t="shared" si="194"/>
        <v>8.0773500000000009</v>
      </c>
      <c r="E3515" s="76">
        <v>8.0773500000000009</v>
      </c>
      <c r="F3515" s="33">
        <v>0</v>
      </c>
      <c r="G3515" s="90">
        <v>0</v>
      </c>
      <c r="H3515" s="33">
        <v>0</v>
      </c>
      <c r="I3515" s="81"/>
      <c r="J3515" s="200">
        <v>94.713650000000001</v>
      </c>
    </row>
    <row r="3516" spans="1:10" s="36" customFormat="1" ht="18.75" customHeight="1" x14ac:dyDescent="0.25">
      <c r="A3516" s="74" t="s">
        <v>4030</v>
      </c>
      <c r="B3516" s="183" t="s">
        <v>76</v>
      </c>
      <c r="C3516" s="79">
        <f t="shared" si="195"/>
        <v>3.9140000000000001</v>
      </c>
      <c r="D3516" s="79">
        <f t="shared" si="194"/>
        <v>0</v>
      </c>
      <c r="E3516" s="76">
        <v>0</v>
      </c>
      <c r="F3516" s="33">
        <v>0</v>
      </c>
      <c r="G3516" s="90">
        <v>0</v>
      </c>
      <c r="H3516" s="33">
        <v>0</v>
      </c>
      <c r="I3516" s="81"/>
      <c r="J3516" s="200">
        <v>3.9140000000000001</v>
      </c>
    </row>
    <row r="3517" spans="1:10" s="36" customFormat="1" ht="18.75" customHeight="1" x14ac:dyDescent="0.25">
      <c r="A3517" s="74" t="s">
        <v>2574</v>
      </c>
      <c r="B3517" s="183" t="s">
        <v>76</v>
      </c>
      <c r="C3517" s="79">
        <f t="shared" si="195"/>
        <v>20.979879999999994</v>
      </c>
      <c r="D3517" s="79">
        <f t="shared" si="194"/>
        <v>11.81514</v>
      </c>
      <c r="E3517" s="76">
        <v>11.81514</v>
      </c>
      <c r="F3517" s="33">
        <v>0</v>
      </c>
      <c r="G3517" s="90">
        <v>0</v>
      </c>
      <c r="H3517" s="33">
        <v>0</v>
      </c>
      <c r="I3517" s="81"/>
      <c r="J3517" s="200">
        <v>32.795019999999994</v>
      </c>
    </row>
    <row r="3518" spans="1:10" s="36" customFormat="1" ht="18.75" customHeight="1" x14ac:dyDescent="0.25">
      <c r="A3518" s="74" t="s">
        <v>2575</v>
      </c>
      <c r="B3518" s="183" t="s">
        <v>76</v>
      </c>
      <c r="C3518" s="79">
        <f t="shared" si="195"/>
        <v>107.50017000000001</v>
      </c>
      <c r="D3518" s="79">
        <f t="shared" si="194"/>
        <v>8.6205499999999997</v>
      </c>
      <c r="E3518" s="76">
        <v>8.6205499999999997</v>
      </c>
      <c r="F3518" s="33">
        <v>0</v>
      </c>
      <c r="G3518" s="90">
        <v>0</v>
      </c>
      <c r="H3518" s="33">
        <v>0</v>
      </c>
      <c r="I3518" s="81"/>
      <c r="J3518" s="200">
        <v>116.12072000000001</v>
      </c>
    </row>
    <row r="3519" spans="1:10" s="36" customFormat="1" ht="18.75" customHeight="1" x14ac:dyDescent="0.25">
      <c r="A3519" s="74" t="s">
        <v>2576</v>
      </c>
      <c r="B3519" s="183" t="s">
        <v>76</v>
      </c>
      <c r="C3519" s="79">
        <f t="shared" si="195"/>
        <v>203.00624999999999</v>
      </c>
      <c r="D3519" s="79">
        <f t="shared" si="194"/>
        <v>17.940300000000001</v>
      </c>
      <c r="E3519" s="76">
        <v>17.940300000000001</v>
      </c>
      <c r="F3519" s="33">
        <v>0</v>
      </c>
      <c r="G3519" s="90">
        <v>0</v>
      </c>
      <c r="H3519" s="33">
        <v>0</v>
      </c>
      <c r="I3519" s="81"/>
      <c r="J3519" s="200">
        <v>220.94655</v>
      </c>
    </row>
    <row r="3520" spans="1:10" s="36" customFormat="1" ht="18.75" customHeight="1" x14ac:dyDescent="0.25">
      <c r="A3520" s="74" t="s">
        <v>2577</v>
      </c>
      <c r="B3520" s="183" t="s">
        <v>76</v>
      </c>
      <c r="C3520" s="79">
        <f t="shared" si="195"/>
        <v>144.47635</v>
      </c>
      <c r="D3520" s="79">
        <f t="shared" si="194"/>
        <v>16.809000000000001</v>
      </c>
      <c r="E3520" s="76">
        <v>16.809000000000001</v>
      </c>
      <c r="F3520" s="33">
        <v>0</v>
      </c>
      <c r="G3520" s="90">
        <v>0</v>
      </c>
      <c r="H3520" s="33">
        <v>0</v>
      </c>
      <c r="I3520" s="81"/>
      <c r="J3520" s="200">
        <v>161.28534999999999</v>
      </c>
    </row>
    <row r="3521" spans="1:10" s="36" customFormat="1" ht="18.75" customHeight="1" x14ac:dyDescent="0.25">
      <c r="A3521" s="74" t="s">
        <v>4031</v>
      </c>
      <c r="B3521" s="75" t="s">
        <v>3145</v>
      </c>
      <c r="C3521" s="79">
        <f t="shared" si="195"/>
        <v>11.508560000000001</v>
      </c>
      <c r="D3521" s="79">
        <f t="shared" si="194"/>
        <v>3.7731999999999997</v>
      </c>
      <c r="E3521" s="76">
        <v>3.7731999999999997</v>
      </c>
      <c r="F3521" s="33">
        <v>0</v>
      </c>
      <c r="G3521" s="90">
        <v>0</v>
      </c>
      <c r="H3521" s="33">
        <v>0</v>
      </c>
      <c r="I3521" s="81"/>
      <c r="J3521" s="200">
        <v>15.28176</v>
      </c>
    </row>
    <row r="3522" spans="1:10" s="36" customFormat="1" ht="18.75" customHeight="1" x14ac:dyDescent="0.25">
      <c r="A3522" s="74" t="s">
        <v>4032</v>
      </c>
      <c r="B3522" s="75" t="s">
        <v>3145</v>
      </c>
      <c r="C3522" s="79">
        <f t="shared" si="195"/>
        <v>2.2222200000000001</v>
      </c>
      <c r="D3522" s="79">
        <f t="shared" si="194"/>
        <v>0</v>
      </c>
      <c r="E3522" s="76">
        <v>0</v>
      </c>
      <c r="F3522" s="33">
        <v>0</v>
      </c>
      <c r="G3522" s="90">
        <v>0</v>
      </c>
      <c r="H3522" s="33">
        <v>0</v>
      </c>
      <c r="I3522" s="81"/>
      <c r="J3522" s="200">
        <v>2.2222200000000001</v>
      </c>
    </row>
    <row r="3523" spans="1:10" s="36" customFormat="1" ht="18.75" customHeight="1" x14ac:dyDescent="0.25">
      <c r="A3523" s="74" t="s">
        <v>2778</v>
      </c>
      <c r="B3523" s="75" t="s">
        <v>3145</v>
      </c>
      <c r="C3523" s="79">
        <f t="shared" si="195"/>
        <v>59.560269999999996</v>
      </c>
      <c r="D3523" s="79">
        <f t="shared" si="194"/>
        <v>3.0343</v>
      </c>
      <c r="E3523" s="76">
        <v>3.0343</v>
      </c>
      <c r="F3523" s="33">
        <v>0</v>
      </c>
      <c r="G3523" s="90">
        <v>0</v>
      </c>
      <c r="H3523" s="33">
        <v>0</v>
      </c>
      <c r="I3523" s="81"/>
      <c r="J3523" s="200">
        <v>62.594569999999997</v>
      </c>
    </row>
    <row r="3524" spans="1:10" s="36" customFormat="1" ht="18.75" customHeight="1" x14ac:dyDescent="0.25">
      <c r="A3524" s="74" t="s">
        <v>4033</v>
      </c>
      <c r="B3524" s="75" t="s">
        <v>3145</v>
      </c>
      <c r="C3524" s="79">
        <f t="shared" si="195"/>
        <v>52.272379999999998</v>
      </c>
      <c r="D3524" s="79">
        <f t="shared" si="194"/>
        <v>4.3263999999999996</v>
      </c>
      <c r="E3524" s="76">
        <v>4.3263999999999996</v>
      </c>
      <c r="F3524" s="33">
        <v>0</v>
      </c>
      <c r="G3524" s="90">
        <v>0</v>
      </c>
      <c r="H3524" s="33">
        <v>0</v>
      </c>
      <c r="I3524" s="81"/>
      <c r="J3524" s="200">
        <v>56.598779999999998</v>
      </c>
    </row>
    <row r="3525" spans="1:10" s="36" customFormat="1" ht="18.75" customHeight="1" x14ac:dyDescent="0.25">
      <c r="A3525" s="74" t="s">
        <v>2476</v>
      </c>
      <c r="B3525" s="75" t="s">
        <v>3145</v>
      </c>
      <c r="C3525" s="79">
        <f t="shared" si="195"/>
        <v>21.380099999999999</v>
      </c>
      <c r="D3525" s="79">
        <f t="shared" si="194"/>
        <v>0.5</v>
      </c>
      <c r="E3525" s="76">
        <v>0.5</v>
      </c>
      <c r="F3525" s="33">
        <v>0</v>
      </c>
      <c r="G3525" s="90">
        <v>0</v>
      </c>
      <c r="H3525" s="33">
        <v>0</v>
      </c>
      <c r="I3525" s="81"/>
      <c r="J3525" s="200">
        <v>21.880099999999999</v>
      </c>
    </row>
    <row r="3526" spans="1:10" s="36" customFormat="1" ht="18.75" customHeight="1" x14ac:dyDescent="0.25">
      <c r="A3526" s="74" t="s">
        <v>2479</v>
      </c>
      <c r="B3526" s="75" t="s">
        <v>3145</v>
      </c>
      <c r="C3526" s="79">
        <f t="shared" si="195"/>
        <v>25.220800000000001</v>
      </c>
      <c r="D3526" s="79">
        <f t="shared" si="194"/>
        <v>1.5392000000000001</v>
      </c>
      <c r="E3526" s="76">
        <v>1.5392000000000001</v>
      </c>
      <c r="F3526" s="33">
        <v>0</v>
      </c>
      <c r="G3526" s="90">
        <v>0</v>
      </c>
      <c r="H3526" s="33">
        <v>0</v>
      </c>
      <c r="I3526" s="81"/>
      <c r="J3526" s="200">
        <v>26.76</v>
      </c>
    </row>
    <row r="3527" spans="1:10" s="36" customFormat="1" ht="18.75" customHeight="1" x14ac:dyDescent="0.25">
      <c r="A3527" s="74" t="s">
        <v>2779</v>
      </c>
      <c r="B3527" s="75" t="s">
        <v>3145</v>
      </c>
      <c r="C3527" s="79">
        <f t="shared" si="195"/>
        <v>112.21835</v>
      </c>
      <c r="D3527" s="79">
        <f t="shared" si="194"/>
        <v>9.0617000000000001</v>
      </c>
      <c r="E3527" s="76">
        <v>9.0617000000000001</v>
      </c>
      <c r="F3527" s="33">
        <v>0</v>
      </c>
      <c r="G3527" s="90">
        <v>0</v>
      </c>
      <c r="H3527" s="33">
        <v>0</v>
      </c>
      <c r="I3527" s="81"/>
      <c r="J3527" s="200">
        <v>121.28005</v>
      </c>
    </row>
    <row r="3528" spans="1:10" s="36" customFormat="1" ht="18.75" customHeight="1" x14ac:dyDescent="0.25">
      <c r="A3528" s="74" t="s">
        <v>2780</v>
      </c>
      <c r="B3528" s="75" t="s">
        <v>3145</v>
      </c>
      <c r="C3528" s="79">
        <f t="shared" si="195"/>
        <v>57.689599999999999</v>
      </c>
      <c r="D3528" s="79">
        <f t="shared" si="194"/>
        <v>5.2142499999999998</v>
      </c>
      <c r="E3528" s="76">
        <v>5.2142499999999998</v>
      </c>
      <c r="F3528" s="33">
        <v>0</v>
      </c>
      <c r="G3528" s="90">
        <v>0</v>
      </c>
      <c r="H3528" s="33">
        <v>0</v>
      </c>
      <c r="I3528" s="81"/>
      <c r="J3528" s="200">
        <v>62.903849999999998</v>
      </c>
    </row>
    <row r="3529" spans="1:10" s="36" customFormat="1" ht="18.75" customHeight="1" x14ac:dyDescent="0.25">
      <c r="A3529" s="74" t="s">
        <v>2781</v>
      </c>
      <c r="B3529" s="75" t="s">
        <v>3145</v>
      </c>
      <c r="C3529" s="79">
        <f t="shared" si="195"/>
        <v>124.99159999999999</v>
      </c>
      <c r="D3529" s="79">
        <f t="shared" si="194"/>
        <v>10.6684</v>
      </c>
      <c r="E3529" s="76">
        <v>10.6684</v>
      </c>
      <c r="F3529" s="33">
        <v>0</v>
      </c>
      <c r="G3529" s="90">
        <v>0</v>
      </c>
      <c r="H3529" s="33">
        <v>0</v>
      </c>
      <c r="I3529" s="81"/>
      <c r="J3529" s="200">
        <v>135.66</v>
      </c>
    </row>
    <row r="3530" spans="1:10" s="36" customFormat="1" ht="18.75" customHeight="1" x14ac:dyDescent="0.25">
      <c r="A3530" s="74" t="s">
        <v>2782</v>
      </c>
      <c r="B3530" s="75" t="s">
        <v>3145</v>
      </c>
      <c r="C3530" s="79">
        <f t="shared" si="195"/>
        <v>22.344699999999996</v>
      </c>
      <c r="D3530" s="79">
        <f t="shared" si="194"/>
        <v>3.4734000000000003</v>
      </c>
      <c r="E3530" s="76">
        <v>3.4734000000000003</v>
      </c>
      <c r="F3530" s="33">
        <v>0</v>
      </c>
      <c r="G3530" s="90">
        <v>0</v>
      </c>
      <c r="H3530" s="33">
        <v>0</v>
      </c>
      <c r="I3530" s="81"/>
      <c r="J3530" s="200">
        <v>25.818099999999998</v>
      </c>
    </row>
    <row r="3531" spans="1:10" s="36" customFormat="1" ht="18.75" customHeight="1" x14ac:dyDescent="0.25">
      <c r="A3531" s="74" t="s">
        <v>2783</v>
      </c>
      <c r="B3531" s="75" t="s">
        <v>3145</v>
      </c>
      <c r="C3531" s="79">
        <f t="shared" si="195"/>
        <v>41.381</v>
      </c>
      <c r="D3531" s="79">
        <f t="shared" si="194"/>
        <v>4.4888999999999992</v>
      </c>
      <c r="E3531" s="76">
        <v>4.4888999999999992</v>
      </c>
      <c r="F3531" s="33">
        <v>0</v>
      </c>
      <c r="G3531" s="90">
        <v>0</v>
      </c>
      <c r="H3531" s="33">
        <v>0</v>
      </c>
      <c r="I3531" s="81"/>
      <c r="J3531" s="200">
        <v>45.869900000000001</v>
      </c>
    </row>
    <row r="3532" spans="1:10" s="36" customFormat="1" ht="18.75" customHeight="1" x14ac:dyDescent="0.25">
      <c r="A3532" s="74" t="s">
        <v>2784</v>
      </c>
      <c r="B3532" s="75" t="s">
        <v>3145</v>
      </c>
      <c r="C3532" s="79">
        <f t="shared" si="195"/>
        <v>54.52223</v>
      </c>
      <c r="D3532" s="79">
        <f t="shared" si="194"/>
        <v>1.16805</v>
      </c>
      <c r="E3532" s="76">
        <v>1.16805</v>
      </c>
      <c r="F3532" s="33">
        <v>0</v>
      </c>
      <c r="G3532" s="90">
        <v>0</v>
      </c>
      <c r="H3532" s="33">
        <v>0</v>
      </c>
      <c r="I3532" s="81"/>
      <c r="J3532" s="200">
        <v>55.690280000000001</v>
      </c>
    </row>
    <row r="3533" spans="1:10" s="36" customFormat="1" ht="18.75" customHeight="1" x14ac:dyDescent="0.25">
      <c r="A3533" s="74" t="s">
        <v>2785</v>
      </c>
      <c r="B3533" s="75" t="s">
        <v>3145</v>
      </c>
      <c r="C3533" s="79">
        <f t="shared" si="195"/>
        <v>102.94645</v>
      </c>
      <c r="D3533" s="79">
        <f t="shared" si="194"/>
        <v>5.9730499999999997</v>
      </c>
      <c r="E3533" s="76">
        <v>5.9730499999999997</v>
      </c>
      <c r="F3533" s="33">
        <v>0</v>
      </c>
      <c r="G3533" s="90">
        <v>0</v>
      </c>
      <c r="H3533" s="33">
        <v>0</v>
      </c>
      <c r="I3533" s="81"/>
      <c r="J3533" s="200">
        <v>108.9195</v>
      </c>
    </row>
    <row r="3534" spans="1:10" s="36" customFormat="1" ht="18.75" customHeight="1" x14ac:dyDescent="0.25">
      <c r="A3534" s="74" t="s">
        <v>2786</v>
      </c>
      <c r="B3534" s="75" t="s">
        <v>3145</v>
      </c>
      <c r="C3534" s="79">
        <f t="shared" si="195"/>
        <v>112.99539</v>
      </c>
      <c r="D3534" s="79">
        <f t="shared" si="194"/>
        <v>6.0210799999999995</v>
      </c>
      <c r="E3534" s="76">
        <v>6.0210799999999995</v>
      </c>
      <c r="F3534" s="33">
        <v>0</v>
      </c>
      <c r="G3534" s="90">
        <v>0</v>
      </c>
      <c r="H3534" s="33">
        <v>0</v>
      </c>
      <c r="I3534" s="81"/>
      <c r="J3534" s="200">
        <v>119.01647</v>
      </c>
    </row>
    <row r="3535" spans="1:10" s="36" customFormat="1" ht="18.75" customHeight="1" x14ac:dyDescent="0.25">
      <c r="A3535" s="74" t="s">
        <v>4034</v>
      </c>
      <c r="B3535" s="75" t="s">
        <v>3145</v>
      </c>
      <c r="C3535" s="79">
        <f t="shared" si="195"/>
        <v>60.620089999999998</v>
      </c>
      <c r="D3535" s="79">
        <f t="shared" si="194"/>
        <v>4.1663100000000002</v>
      </c>
      <c r="E3535" s="76">
        <v>4.1663100000000002</v>
      </c>
      <c r="F3535" s="33">
        <v>0</v>
      </c>
      <c r="G3535" s="90">
        <v>0</v>
      </c>
      <c r="H3535" s="33">
        <v>0</v>
      </c>
      <c r="I3535" s="81"/>
      <c r="J3535" s="200">
        <v>64.7864</v>
      </c>
    </row>
    <row r="3536" spans="1:10" s="36" customFormat="1" ht="18.75" customHeight="1" x14ac:dyDescent="0.25">
      <c r="A3536" s="74" t="s">
        <v>2787</v>
      </c>
      <c r="B3536" s="75" t="s">
        <v>3145</v>
      </c>
      <c r="C3536" s="79">
        <f t="shared" si="195"/>
        <v>86.478400000000008</v>
      </c>
      <c r="D3536" s="79">
        <f t="shared" si="194"/>
        <v>16.682700000000001</v>
      </c>
      <c r="E3536" s="76">
        <v>16.682700000000001</v>
      </c>
      <c r="F3536" s="33">
        <v>0</v>
      </c>
      <c r="G3536" s="90">
        <v>0</v>
      </c>
      <c r="H3536" s="33">
        <v>0</v>
      </c>
      <c r="I3536" s="81"/>
      <c r="J3536" s="200">
        <v>103.1611</v>
      </c>
    </row>
    <row r="3537" spans="1:10" s="36" customFormat="1" ht="18.75" customHeight="1" x14ac:dyDescent="0.25">
      <c r="A3537" s="74" t="s">
        <v>2788</v>
      </c>
      <c r="B3537" s="75" t="s">
        <v>3145</v>
      </c>
      <c r="C3537" s="79">
        <f t="shared" si="195"/>
        <v>71.949950000000001</v>
      </c>
      <c r="D3537" s="79">
        <f t="shared" si="194"/>
        <v>5.7738999999999994</v>
      </c>
      <c r="E3537" s="76">
        <v>5.7738999999999994</v>
      </c>
      <c r="F3537" s="33">
        <v>0</v>
      </c>
      <c r="G3537" s="90">
        <v>0</v>
      </c>
      <c r="H3537" s="33">
        <v>0</v>
      </c>
      <c r="I3537" s="81"/>
      <c r="J3537" s="200">
        <v>77.723849999999999</v>
      </c>
    </row>
    <row r="3538" spans="1:10" s="36" customFormat="1" ht="18.75" customHeight="1" x14ac:dyDescent="0.25">
      <c r="A3538" s="74" t="s">
        <v>2789</v>
      </c>
      <c r="B3538" s="75" t="s">
        <v>3145</v>
      </c>
      <c r="C3538" s="79">
        <f t="shared" si="195"/>
        <v>79.4923</v>
      </c>
      <c r="D3538" s="79">
        <f t="shared" si="194"/>
        <v>1.2538499999999999</v>
      </c>
      <c r="E3538" s="76">
        <v>1.2538499999999999</v>
      </c>
      <c r="F3538" s="33">
        <v>0</v>
      </c>
      <c r="G3538" s="90">
        <v>0</v>
      </c>
      <c r="H3538" s="33">
        <v>0</v>
      </c>
      <c r="I3538" s="81"/>
      <c r="J3538" s="200">
        <v>80.74615</v>
      </c>
    </row>
    <row r="3539" spans="1:10" s="36" customFormat="1" ht="18.75" customHeight="1" x14ac:dyDescent="0.25">
      <c r="A3539" s="74" t="s">
        <v>2790</v>
      </c>
      <c r="B3539" s="75" t="s">
        <v>3145</v>
      </c>
      <c r="C3539" s="79">
        <f t="shared" si="195"/>
        <v>84.034349999999989</v>
      </c>
      <c r="D3539" s="79">
        <f t="shared" si="194"/>
        <v>1.90255</v>
      </c>
      <c r="E3539" s="76">
        <v>1.90255</v>
      </c>
      <c r="F3539" s="33">
        <v>0</v>
      </c>
      <c r="G3539" s="90">
        <v>0</v>
      </c>
      <c r="H3539" s="33">
        <v>0</v>
      </c>
      <c r="I3539" s="81"/>
      <c r="J3539" s="200">
        <v>85.936899999999994</v>
      </c>
    </row>
    <row r="3540" spans="1:10" s="36" customFormat="1" ht="18.75" customHeight="1" x14ac:dyDescent="0.25">
      <c r="A3540" s="74" t="s">
        <v>4035</v>
      </c>
      <c r="B3540" s="183" t="s">
        <v>3148</v>
      </c>
      <c r="C3540" s="79">
        <f t="shared" si="195"/>
        <v>72.899410000000003</v>
      </c>
      <c r="D3540" s="79">
        <f t="shared" si="194"/>
        <v>19.914300000000001</v>
      </c>
      <c r="E3540" s="76">
        <v>19.914300000000001</v>
      </c>
      <c r="F3540" s="33">
        <v>0</v>
      </c>
      <c r="G3540" s="90">
        <v>0</v>
      </c>
      <c r="H3540" s="33">
        <v>0</v>
      </c>
      <c r="I3540" s="81"/>
      <c r="J3540" s="200">
        <v>92.81371</v>
      </c>
    </row>
    <row r="3541" spans="1:10" s="36" customFormat="1" ht="18.75" customHeight="1" x14ac:dyDescent="0.25">
      <c r="A3541" s="74" t="s">
        <v>2796</v>
      </c>
      <c r="B3541" s="183" t="s">
        <v>3148</v>
      </c>
      <c r="C3541" s="79">
        <f t="shared" si="195"/>
        <v>115.76039999999999</v>
      </c>
      <c r="D3541" s="79">
        <f t="shared" si="194"/>
        <v>7.1333000000000002</v>
      </c>
      <c r="E3541" s="76">
        <v>7.1333000000000002</v>
      </c>
      <c r="F3541" s="33">
        <v>0</v>
      </c>
      <c r="G3541" s="90">
        <v>0</v>
      </c>
      <c r="H3541" s="33">
        <v>0</v>
      </c>
      <c r="I3541" s="81"/>
      <c r="J3541" s="200">
        <v>122.8937</v>
      </c>
    </row>
    <row r="3542" spans="1:10" s="36" customFormat="1" ht="18.75" customHeight="1" x14ac:dyDescent="0.25">
      <c r="A3542" s="74" t="s">
        <v>4036</v>
      </c>
      <c r="B3542" s="183" t="s">
        <v>3148</v>
      </c>
      <c r="C3542" s="79">
        <f t="shared" si="195"/>
        <v>104.70041000000001</v>
      </c>
      <c r="D3542" s="79">
        <f t="shared" si="194"/>
        <v>1.0627500000000001</v>
      </c>
      <c r="E3542" s="76">
        <v>1.0627500000000001</v>
      </c>
      <c r="F3542" s="33">
        <v>0</v>
      </c>
      <c r="G3542" s="90">
        <v>0</v>
      </c>
      <c r="H3542" s="33">
        <v>0</v>
      </c>
      <c r="I3542" s="81"/>
      <c r="J3542" s="200">
        <v>105.76316</v>
      </c>
    </row>
    <row r="3543" spans="1:10" s="36" customFormat="1" ht="18.75" customHeight="1" x14ac:dyDescent="0.25">
      <c r="A3543" s="74" t="s">
        <v>4037</v>
      </c>
      <c r="B3543" s="183" t="s">
        <v>3148</v>
      </c>
      <c r="C3543" s="79">
        <f t="shared" si="195"/>
        <v>77.877780000000001</v>
      </c>
      <c r="D3543" s="79">
        <f t="shared" si="194"/>
        <v>9.8788</v>
      </c>
      <c r="E3543" s="76">
        <v>9.8788</v>
      </c>
      <c r="F3543" s="33">
        <v>0</v>
      </c>
      <c r="G3543" s="90">
        <v>0</v>
      </c>
      <c r="H3543" s="33">
        <v>0</v>
      </c>
      <c r="I3543" s="81"/>
      <c r="J3543" s="200">
        <v>87.75658</v>
      </c>
    </row>
    <row r="3544" spans="1:10" s="36" customFormat="1" ht="18.75" customHeight="1" x14ac:dyDescent="0.25">
      <c r="A3544" s="74" t="s">
        <v>4038</v>
      </c>
      <c r="B3544" s="183" t="s">
        <v>3148</v>
      </c>
      <c r="C3544" s="79">
        <f t="shared" si="195"/>
        <v>109.92753999999999</v>
      </c>
      <c r="D3544" s="79">
        <f t="shared" si="194"/>
        <v>1.0237499999999999</v>
      </c>
      <c r="E3544" s="76">
        <v>1.0237499999999999</v>
      </c>
      <c r="F3544" s="33">
        <v>0</v>
      </c>
      <c r="G3544" s="90">
        <v>0</v>
      </c>
      <c r="H3544" s="33">
        <v>0</v>
      </c>
      <c r="I3544" s="81"/>
      <c r="J3544" s="200">
        <v>110.95129</v>
      </c>
    </row>
    <row r="3545" spans="1:10" s="36" customFormat="1" ht="18.75" customHeight="1" x14ac:dyDescent="0.25">
      <c r="A3545" s="74" t="s">
        <v>4039</v>
      </c>
      <c r="B3545" s="183" t="s">
        <v>3148</v>
      </c>
      <c r="C3545" s="79">
        <f t="shared" si="195"/>
        <v>202.65627000000001</v>
      </c>
      <c r="D3545" s="79">
        <f t="shared" si="194"/>
        <v>5.577</v>
      </c>
      <c r="E3545" s="76">
        <v>5.577</v>
      </c>
      <c r="F3545" s="33">
        <v>0</v>
      </c>
      <c r="G3545" s="90">
        <v>0</v>
      </c>
      <c r="H3545" s="33">
        <v>0</v>
      </c>
      <c r="I3545" s="81"/>
      <c r="J3545" s="200">
        <v>208.23327</v>
      </c>
    </row>
    <row r="3546" spans="1:10" s="36" customFormat="1" ht="18.75" customHeight="1" x14ac:dyDescent="0.25">
      <c r="A3546" s="74" t="s">
        <v>4040</v>
      </c>
      <c r="B3546" s="183" t="s">
        <v>3148</v>
      </c>
      <c r="C3546" s="79">
        <f t="shared" si="195"/>
        <v>80.932649999999995</v>
      </c>
      <c r="D3546" s="79">
        <f t="shared" si="194"/>
        <v>1.5</v>
      </c>
      <c r="E3546" s="76">
        <v>1.5</v>
      </c>
      <c r="F3546" s="33">
        <v>0</v>
      </c>
      <c r="G3546" s="90">
        <v>0</v>
      </c>
      <c r="H3546" s="33">
        <v>0</v>
      </c>
      <c r="I3546" s="81"/>
      <c r="J3546" s="200">
        <v>82.432649999999995</v>
      </c>
    </row>
    <row r="3547" spans="1:10" s="36" customFormat="1" ht="18.75" customHeight="1" x14ac:dyDescent="0.25">
      <c r="A3547" s="74" t="s">
        <v>4041</v>
      </c>
      <c r="B3547" s="183" t="s">
        <v>3148</v>
      </c>
      <c r="C3547" s="79">
        <f t="shared" si="195"/>
        <v>237.91620999999998</v>
      </c>
      <c r="D3547" s="79">
        <f t="shared" si="194"/>
        <v>32.752900000000004</v>
      </c>
      <c r="E3547" s="76">
        <v>32.752900000000004</v>
      </c>
      <c r="F3547" s="33">
        <v>0</v>
      </c>
      <c r="G3547" s="90">
        <v>0</v>
      </c>
      <c r="H3547" s="33">
        <v>0</v>
      </c>
      <c r="I3547" s="81"/>
      <c r="J3547" s="200">
        <v>270.66910999999999</v>
      </c>
    </row>
    <row r="3548" spans="1:10" s="36" customFormat="1" ht="18.75" customHeight="1" x14ac:dyDescent="0.25">
      <c r="A3548" s="74" t="s">
        <v>2846</v>
      </c>
      <c r="B3548" s="183" t="s">
        <v>3155</v>
      </c>
      <c r="C3548" s="79">
        <f t="shared" si="195"/>
        <v>42.965399999999995</v>
      </c>
      <c r="D3548" s="79">
        <f t="shared" si="194"/>
        <v>3.0120500000000003</v>
      </c>
      <c r="E3548" s="76">
        <v>3.0120500000000003</v>
      </c>
      <c r="F3548" s="33">
        <v>0</v>
      </c>
      <c r="G3548" s="90">
        <v>0</v>
      </c>
      <c r="H3548" s="33">
        <v>0</v>
      </c>
      <c r="I3548" s="81"/>
      <c r="J3548" s="200">
        <v>45.977449999999997</v>
      </c>
    </row>
    <row r="3549" spans="1:10" s="36" customFormat="1" ht="18.75" customHeight="1" x14ac:dyDescent="0.25">
      <c r="A3549" s="74" t="s">
        <v>2847</v>
      </c>
      <c r="B3549" s="183" t="s">
        <v>3155</v>
      </c>
      <c r="C3549" s="79">
        <f t="shared" si="195"/>
        <v>83.911149999999992</v>
      </c>
      <c r="D3549" s="79">
        <f t="shared" si="194"/>
        <v>45.651249999999997</v>
      </c>
      <c r="E3549" s="76">
        <v>45.651249999999997</v>
      </c>
      <c r="F3549" s="33">
        <v>0</v>
      </c>
      <c r="G3549" s="90">
        <v>0</v>
      </c>
      <c r="H3549" s="33">
        <v>0</v>
      </c>
      <c r="I3549" s="81"/>
      <c r="J3549" s="200">
        <v>129.5624</v>
      </c>
    </row>
    <row r="3550" spans="1:10" s="36" customFormat="1" ht="18.75" customHeight="1" x14ac:dyDescent="0.25">
      <c r="A3550" s="74" t="s">
        <v>2848</v>
      </c>
      <c r="B3550" s="183" t="s">
        <v>3155</v>
      </c>
      <c r="C3550" s="79">
        <f t="shared" si="195"/>
        <v>133.06775000000002</v>
      </c>
      <c r="D3550" s="79">
        <f t="shared" si="194"/>
        <v>3.4088499999999997</v>
      </c>
      <c r="E3550" s="76">
        <v>3.4088499999999997</v>
      </c>
      <c r="F3550" s="33">
        <v>0</v>
      </c>
      <c r="G3550" s="90">
        <v>0</v>
      </c>
      <c r="H3550" s="33">
        <v>0</v>
      </c>
      <c r="I3550" s="81"/>
      <c r="J3550" s="200">
        <v>136.47660000000002</v>
      </c>
    </row>
    <row r="3551" spans="1:10" s="36" customFormat="1" ht="18.75" customHeight="1" x14ac:dyDescent="0.25">
      <c r="A3551" s="74" t="s">
        <v>2849</v>
      </c>
      <c r="B3551" s="183" t="s">
        <v>3155</v>
      </c>
      <c r="C3551" s="79">
        <f t="shared" si="195"/>
        <v>227.42489999999998</v>
      </c>
      <c r="D3551" s="79">
        <f t="shared" si="194"/>
        <v>13.429</v>
      </c>
      <c r="E3551" s="76">
        <v>13.429</v>
      </c>
      <c r="F3551" s="33">
        <v>0</v>
      </c>
      <c r="G3551" s="90">
        <v>0</v>
      </c>
      <c r="H3551" s="33">
        <v>0</v>
      </c>
      <c r="I3551" s="81"/>
      <c r="J3551" s="200">
        <v>240.85389999999998</v>
      </c>
    </row>
    <row r="3552" spans="1:10" s="36" customFormat="1" ht="18.75" customHeight="1" x14ac:dyDescent="0.25">
      <c r="A3552" s="74" t="s">
        <v>2850</v>
      </c>
      <c r="B3552" s="183" t="s">
        <v>3155</v>
      </c>
      <c r="C3552" s="79">
        <f t="shared" si="195"/>
        <v>26.22531</v>
      </c>
      <c r="D3552" s="79">
        <f t="shared" si="194"/>
        <v>1.9382999999999999</v>
      </c>
      <c r="E3552" s="76">
        <v>1.9382999999999999</v>
      </c>
      <c r="F3552" s="33">
        <v>0</v>
      </c>
      <c r="G3552" s="90">
        <v>0</v>
      </c>
      <c r="H3552" s="33">
        <v>0</v>
      </c>
      <c r="I3552" s="81"/>
      <c r="J3552" s="200">
        <v>28.163610000000002</v>
      </c>
    </row>
    <row r="3553" spans="1:10" s="36" customFormat="1" ht="18.75" customHeight="1" x14ac:dyDescent="0.25">
      <c r="A3553" s="74" t="s">
        <v>2794</v>
      </c>
      <c r="B3553" s="183" t="s">
        <v>3155</v>
      </c>
      <c r="C3553" s="79">
        <f t="shared" si="195"/>
        <v>392.43868999999995</v>
      </c>
      <c r="D3553" s="79">
        <f t="shared" si="194"/>
        <v>20.06992</v>
      </c>
      <c r="E3553" s="76">
        <v>20.06992</v>
      </c>
      <c r="F3553" s="33">
        <v>0</v>
      </c>
      <c r="G3553" s="90">
        <v>0</v>
      </c>
      <c r="H3553" s="33">
        <v>0</v>
      </c>
      <c r="I3553" s="81"/>
      <c r="J3553" s="200">
        <v>412.50860999999998</v>
      </c>
    </row>
    <row r="3554" spans="1:10" s="36" customFormat="1" ht="18.75" customHeight="1" x14ac:dyDescent="0.25">
      <c r="A3554" s="74" t="s">
        <v>2851</v>
      </c>
      <c r="B3554" s="183" t="s">
        <v>3155</v>
      </c>
      <c r="C3554" s="79">
        <f t="shared" si="195"/>
        <v>284.81674999999996</v>
      </c>
      <c r="D3554" s="79">
        <f t="shared" si="194"/>
        <v>12.4436</v>
      </c>
      <c r="E3554" s="76">
        <v>12.4436</v>
      </c>
      <c r="F3554" s="33">
        <v>0</v>
      </c>
      <c r="G3554" s="90">
        <v>0</v>
      </c>
      <c r="H3554" s="33">
        <v>0</v>
      </c>
      <c r="I3554" s="81"/>
      <c r="J3554" s="200">
        <v>297.26034999999996</v>
      </c>
    </row>
    <row r="3555" spans="1:10" s="36" customFormat="1" ht="18.75" customHeight="1" x14ac:dyDescent="0.25">
      <c r="A3555" s="74" t="s">
        <v>2852</v>
      </c>
      <c r="B3555" s="183" t="s">
        <v>3155</v>
      </c>
      <c r="C3555" s="79">
        <f t="shared" si="195"/>
        <v>220.13211000000001</v>
      </c>
      <c r="D3555" s="79">
        <f t="shared" si="194"/>
        <v>15.624649999999999</v>
      </c>
      <c r="E3555" s="76">
        <v>15.624649999999999</v>
      </c>
      <c r="F3555" s="33">
        <v>0</v>
      </c>
      <c r="G3555" s="90">
        <v>0</v>
      </c>
      <c r="H3555" s="33">
        <v>0</v>
      </c>
      <c r="I3555" s="81"/>
      <c r="J3555" s="200">
        <v>235.75676000000001</v>
      </c>
    </row>
    <row r="3556" spans="1:10" s="36" customFormat="1" ht="18.75" customHeight="1" x14ac:dyDescent="0.25">
      <c r="A3556" s="74" t="s">
        <v>2853</v>
      </c>
      <c r="B3556" s="183" t="s">
        <v>3155</v>
      </c>
      <c r="C3556" s="79">
        <f t="shared" si="195"/>
        <v>224.79360000000003</v>
      </c>
      <c r="D3556" s="79">
        <f t="shared" si="194"/>
        <v>11.547499999999999</v>
      </c>
      <c r="E3556" s="76">
        <v>11.547499999999999</v>
      </c>
      <c r="F3556" s="33">
        <v>0</v>
      </c>
      <c r="G3556" s="90">
        <v>0</v>
      </c>
      <c r="H3556" s="33">
        <v>0</v>
      </c>
      <c r="I3556" s="81"/>
      <c r="J3556" s="200">
        <v>236.34110000000001</v>
      </c>
    </row>
    <row r="3557" spans="1:10" s="36" customFormat="1" ht="18.75" customHeight="1" x14ac:dyDescent="0.25">
      <c r="A3557" s="74" t="s">
        <v>2854</v>
      </c>
      <c r="B3557" s="183" t="s">
        <v>3155</v>
      </c>
      <c r="C3557" s="79">
        <f t="shared" si="195"/>
        <v>205.46544999999998</v>
      </c>
      <c r="D3557" s="79">
        <f t="shared" si="194"/>
        <v>12.44345</v>
      </c>
      <c r="E3557" s="76">
        <v>12.44345</v>
      </c>
      <c r="F3557" s="33">
        <v>0</v>
      </c>
      <c r="G3557" s="90">
        <v>0</v>
      </c>
      <c r="H3557" s="33">
        <v>0</v>
      </c>
      <c r="I3557" s="81"/>
      <c r="J3557" s="200">
        <v>217.90889999999999</v>
      </c>
    </row>
    <row r="3558" spans="1:10" s="36" customFormat="1" ht="18.75" customHeight="1" x14ac:dyDescent="0.25">
      <c r="A3558" s="74" t="s">
        <v>2930</v>
      </c>
      <c r="B3558" s="183" t="s">
        <v>3160</v>
      </c>
      <c r="C3558" s="79">
        <f t="shared" si="195"/>
        <v>170.97058999999999</v>
      </c>
      <c r="D3558" s="79">
        <f t="shared" si="194"/>
        <v>12.876100000000001</v>
      </c>
      <c r="E3558" s="76">
        <v>12.876100000000001</v>
      </c>
      <c r="F3558" s="33">
        <v>0</v>
      </c>
      <c r="G3558" s="90">
        <v>0</v>
      </c>
      <c r="H3558" s="33">
        <v>0</v>
      </c>
      <c r="I3558" s="81"/>
      <c r="J3558" s="200">
        <v>183.84669</v>
      </c>
    </row>
    <row r="3559" spans="1:10" s="36" customFormat="1" ht="18.75" customHeight="1" x14ac:dyDescent="0.25">
      <c r="A3559" s="74" t="s">
        <v>2931</v>
      </c>
      <c r="B3559" s="183" t="s">
        <v>3160</v>
      </c>
      <c r="C3559" s="79">
        <f t="shared" si="195"/>
        <v>130.1592</v>
      </c>
      <c r="D3559" s="79">
        <f t="shared" si="194"/>
        <v>7.5078500000000004</v>
      </c>
      <c r="E3559" s="76">
        <v>7.5078500000000004</v>
      </c>
      <c r="F3559" s="33">
        <v>0</v>
      </c>
      <c r="G3559" s="90">
        <v>0</v>
      </c>
      <c r="H3559" s="33">
        <v>0</v>
      </c>
      <c r="I3559" s="81"/>
      <c r="J3559" s="200">
        <v>137.66704999999999</v>
      </c>
    </row>
    <row r="3560" spans="1:10" s="36" customFormat="1" ht="18.75" customHeight="1" x14ac:dyDescent="0.25">
      <c r="A3560" s="74" t="s">
        <v>2932</v>
      </c>
      <c r="B3560" s="183" t="s">
        <v>3160</v>
      </c>
      <c r="C3560" s="79">
        <f t="shared" si="195"/>
        <v>190.7627</v>
      </c>
      <c r="D3560" s="79">
        <f t="shared" si="194"/>
        <v>9.7712500000000002</v>
      </c>
      <c r="E3560" s="76">
        <v>9.7712500000000002</v>
      </c>
      <c r="F3560" s="33">
        <v>0</v>
      </c>
      <c r="G3560" s="90">
        <v>0</v>
      </c>
      <c r="H3560" s="33">
        <v>0</v>
      </c>
      <c r="I3560" s="81"/>
      <c r="J3560" s="200">
        <v>200.53395</v>
      </c>
    </row>
    <row r="3561" spans="1:10" s="36" customFormat="1" ht="18.75" customHeight="1" x14ac:dyDescent="0.25">
      <c r="A3561" s="74" t="s">
        <v>2933</v>
      </c>
      <c r="B3561" s="183" t="s">
        <v>3160</v>
      </c>
      <c r="C3561" s="79">
        <f t="shared" si="195"/>
        <v>106.2144</v>
      </c>
      <c r="D3561" s="79">
        <f t="shared" ref="D3561:D3621" si="196">E3561</f>
        <v>2.8788499999999999</v>
      </c>
      <c r="E3561" s="76">
        <v>2.8788499999999999</v>
      </c>
      <c r="F3561" s="33">
        <v>0</v>
      </c>
      <c r="G3561" s="90">
        <v>0</v>
      </c>
      <c r="H3561" s="33">
        <v>0</v>
      </c>
      <c r="I3561" s="81"/>
      <c r="J3561" s="200">
        <v>109.09325</v>
      </c>
    </row>
    <row r="3562" spans="1:10" s="36" customFormat="1" ht="18.75" customHeight="1" x14ac:dyDescent="0.25">
      <c r="A3562" s="74" t="s">
        <v>2934</v>
      </c>
      <c r="B3562" s="183" t="s">
        <v>3160</v>
      </c>
      <c r="C3562" s="79">
        <f t="shared" si="195"/>
        <v>152.53979999999999</v>
      </c>
      <c r="D3562" s="79">
        <f t="shared" si="196"/>
        <v>6.3210500000000005</v>
      </c>
      <c r="E3562" s="76">
        <v>6.3210500000000005</v>
      </c>
      <c r="F3562" s="33">
        <v>0</v>
      </c>
      <c r="G3562" s="90">
        <v>0</v>
      </c>
      <c r="H3562" s="33">
        <v>0</v>
      </c>
      <c r="I3562" s="81"/>
      <c r="J3562" s="200">
        <v>158.86085</v>
      </c>
    </row>
    <row r="3563" spans="1:10" s="36" customFormat="1" ht="18.75" customHeight="1" x14ac:dyDescent="0.25">
      <c r="A3563" s="74" t="s">
        <v>2935</v>
      </c>
      <c r="B3563" s="183" t="s">
        <v>3160</v>
      </c>
      <c r="C3563" s="79">
        <f t="shared" si="195"/>
        <v>119.57594999999999</v>
      </c>
      <c r="D3563" s="79">
        <f t="shared" si="196"/>
        <v>9.0183</v>
      </c>
      <c r="E3563" s="76">
        <v>9.0183</v>
      </c>
      <c r="F3563" s="33">
        <v>0</v>
      </c>
      <c r="G3563" s="90">
        <v>0</v>
      </c>
      <c r="H3563" s="33">
        <v>0</v>
      </c>
      <c r="I3563" s="81"/>
      <c r="J3563" s="200">
        <v>128.59424999999999</v>
      </c>
    </row>
    <row r="3564" spans="1:10" s="36" customFormat="1" ht="18.75" customHeight="1" x14ac:dyDescent="0.25">
      <c r="A3564" s="74" t="s">
        <v>2936</v>
      </c>
      <c r="B3564" s="183" t="s">
        <v>3160</v>
      </c>
      <c r="C3564" s="79">
        <f t="shared" ref="C3564:C3625" si="197">J3564+I3564-E3564</f>
        <v>37.420549999999999</v>
      </c>
      <c r="D3564" s="79">
        <f t="shared" si="196"/>
        <v>1.2207000000000001</v>
      </c>
      <c r="E3564" s="76">
        <v>1.2207000000000001</v>
      </c>
      <c r="F3564" s="33">
        <v>0</v>
      </c>
      <c r="G3564" s="90">
        <v>0</v>
      </c>
      <c r="H3564" s="33">
        <v>0</v>
      </c>
      <c r="I3564" s="81"/>
      <c r="J3564" s="200">
        <v>38.641249999999999</v>
      </c>
    </row>
    <row r="3565" spans="1:10" s="36" customFormat="1" ht="18.75" customHeight="1" x14ac:dyDescent="0.25">
      <c r="A3565" s="74" t="s">
        <v>2937</v>
      </c>
      <c r="B3565" s="183" t="s">
        <v>3160</v>
      </c>
      <c r="C3565" s="79">
        <f t="shared" si="197"/>
        <v>93.005250000000004</v>
      </c>
      <c r="D3565" s="79">
        <f t="shared" si="196"/>
        <v>6.2553000000000001</v>
      </c>
      <c r="E3565" s="76">
        <v>6.2553000000000001</v>
      </c>
      <c r="F3565" s="33">
        <v>0</v>
      </c>
      <c r="G3565" s="90">
        <v>0</v>
      </c>
      <c r="H3565" s="33">
        <v>0</v>
      </c>
      <c r="I3565" s="81"/>
      <c r="J3565" s="200">
        <v>99.260550000000009</v>
      </c>
    </row>
    <row r="3566" spans="1:10" s="36" customFormat="1" ht="18.75" customHeight="1" x14ac:dyDescent="0.25">
      <c r="A3566" s="74" t="s">
        <v>2938</v>
      </c>
      <c r="B3566" s="183" t="s">
        <v>3160</v>
      </c>
      <c r="C3566" s="79">
        <f t="shared" si="197"/>
        <v>9.6760500000000018</v>
      </c>
      <c r="D3566" s="79">
        <f t="shared" si="196"/>
        <v>7.6628500000000006</v>
      </c>
      <c r="E3566" s="76">
        <v>7.6628500000000006</v>
      </c>
      <c r="F3566" s="33">
        <v>0</v>
      </c>
      <c r="G3566" s="90">
        <v>0</v>
      </c>
      <c r="H3566" s="33">
        <v>0</v>
      </c>
      <c r="I3566" s="81"/>
      <c r="J3566" s="200">
        <v>17.338900000000002</v>
      </c>
    </row>
    <row r="3567" spans="1:10" s="36" customFormat="1" ht="18.75" customHeight="1" x14ac:dyDescent="0.25">
      <c r="A3567" s="74" t="s">
        <v>2939</v>
      </c>
      <c r="B3567" s="183" t="s">
        <v>3160</v>
      </c>
      <c r="C3567" s="79">
        <f t="shared" si="197"/>
        <v>8.3122000000000007</v>
      </c>
      <c r="D3567" s="79">
        <f t="shared" si="196"/>
        <v>6.9848999999999997</v>
      </c>
      <c r="E3567" s="76">
        <v>6.9848999999999997</v>
      </c>
      <c r="F3567" s="33">
        <v>0</v>
      </c>
      <c r="G3567" s="90">
        <v>0</v>
      </c>
      <c r="H3567" s="33">
        <v>0</v>
      </c>
      <c r="I3567" s="81"/>
      <c r="J3567" s="200">
        <v>15.2971</v>
      </c>
    </row>
    <row r="3568" spans="1:10" s="36" customFormat="1" ht="18.75" customHeight="1" x14ac:dyDescent="0.25">
      <c r="A3568" s="74" t="s">
        <v>2940</v>
      </c>
      <c r="B3568" s="183" t="s">
        <v>3160</v>
      </c>
      <c r="C3568" s="79">
        <f t="shared" si="197"/>
        <v>15.064399999999997</v>
      </c>
      <c r="D3568" s="79">
        <f t="shared" si="196"/>
        <v>14.084200000000001</v>
      </c>
      <c r="E3568" s="76">
        <v>14.084200000000001</v>
      </c>
      <c r="F3568" s="33">
        <v>0</v>
      </c>
      <c r="G3568" s="90">
        <v>0</v>
      </c>
      <c r="H3568" s="33">
        <v>0</v>
      </c>
      <c r="I3568" s="81"/>
      <c r="J3568" s="200">
        <v>29.148599999999998</v>
      </c>
    </row>
    <row r="3569" spans="1:10" s="36" customFormat="1" ht="18.75" customHeight="1" x14ac:dyDescent="0.25">
      <c r="A3569" s="74" t="s">
        <v>2941</v>
      </c>
      <c r="B3569" s="183" t="s">
        <v>3160</v>
      </c>
      <c r="C3569" s="79">
        <f t="shared" si="197"/>
        <v>8.1308500000000006</v>
      </c>
      <c r="D3569" s="79">
        <f t="shared" si="196"/>
        <v>7.3125</v>
      </c>
      <c r="E3569" s="76">
        <v>7.3125</v>
      </c>
      <c r="F3569" s="33">
        <v>0</v>
      </c>
      <c r="G3569" s="90">
        <v>0</v>
      </c>
      <c r="H3569" s="33">
        <v>0</v>
      </c>
      <c r="I3569" s="81"/>
      <c r="J3569" s="200">
        <v>15.443350000000001</v>
      </c>
    </row>
    <row r="3570" spans="1:10" s="36" customFormat="1" ht="18.75" customHeight="1" x14ac:dyDescent="0.25">
      <c r="A3570" s="74" t="s">
        <v>2942</v>
      </c>
      <c r="B3570" s="183" t="s">
        <v>3160</v>
      </c>
      <c r="C3570" s="79">
        <f t="shared" si="197"/>
        <v>7.0122500000000008</v>
      </c>
      <c r="D3570" s="79">
        <f t="shared" si="196"/>
        <v>7.6816000000000004</v>
      </c>
      <c r="E3570" s="76">
        <v>7.6816000000000004</v>
      </c>
      <c r="F3570" s="33">
        <v>0</v>
      </c>
      <c r="G3570" s="90">
        <v>0</v>
      </c>
      <c r="H3570" s="33">
        <v>0</v>
      </c>
      <c r="I3570" s="81"/>
      <c r="J3570" s="200">
        <v>14.693850000000001</v>
      </c>
    </row>
    <row r="3571" spans="1:10" s="36" customFormat="1" ht="18.75" customHeight="1" x14ac:dyDescent="0.25">
      <c r="A3571" s="74" t="s">
        <v>2943</v>
      </c>
      <c r="B3571" s="183" t="s">
        <v>3160</v>
      </c>
      <c r="C3571" s="79">
        <f t="shared" si="197"/>
        <v>6.6675000000000004</v>
      </c>
      <c r="D3571" s="79">
        <f t="shared" si="196"/>
        <v>10.790299999999998</v>
      </c>
      <c r="E3571" s="76">
        <v>10.790299999999998</v>
      </c>
      <c r="F3571" s="33">
        <v>0</v>
      </c>
      <c r="G3571" s="90">
        <v>0</v>
      </c>
      <c r="H3571" s="33">
        <v>0</v>
      </c>
      <c r="I3571" s="81"/>
      <c r="J3571" s="200">
        <v>17.457799999999999</v>
      </c>
    </row>
    <row r="3572" spans="1:10" s="36" customFormat="1" ht="18.75" customHeight="1" x14ac:dyDescent="0.25">
      <c r="A3572" s="74" t="s">
        <v>2944</v>
      </c>
      <c r="B3572" s="183" t="s">
        <v>3160</v>
      </c>
      <c r="C3572" s="79">
        <f t="shared" si="197"/>
        <v>4.9841999999999995</v>
      </c>
      <c r="D3572" s="79">
        <f t="shared" si="196"/>
        <v>8.0488499999999998</v>
      </c>
      <c r="E3572" s="76">
        <v>8.0488499999999998</v>
      </c>
      <c r="F3572" s="33">
        <v>0</v>
      </c>
      <c r="G3572" s="90">
        <v>0</v>
      </c>
      <c r="H3572" s="33">
        <v>0</v>
      </c>
      <c r="I3572" s="81"/>
      <c r="J3572" s="200">
        <v>13.033049999999999</v>
      </c>
    </row>
    <row r="3573" spans="1:10" s="36" customFormat="1" ht="18.75" customHeight="1" x14ac:dyDescent="0.25">
      <c r="A3573" s="74" t="s">
        <v>2945</v>
      </c>
      <c r="B3573" s="183" t="s">
        <v>3160</v>
      </c>
      <c r="C3573" s="79">
        <f t="shared" si="197"/>
        <v>0.66560000000000019</v>
      </c>
      <c r="D3573" s="79">
        <f t="shared" si="196"/>
        <v>1.6639999999999999</v>
      </c>
      <c r="E3573" s="76">
        <v>1.6639999999999999</v>
      </c>
      <c r="F3573" s="33">
        <v>0</v>
      </c>
      <c r="G3573" s="90">
        <v>0</v>
      </c>
      <c r="H3573" s="33">
        <v>0</v>
      </c>
      <c r="I3573" s="81"/>
      <c r="J3573" s="200">
        <v>2.3296000000000001</v>
      </c>
    </row>
    <row r="3574" spans="1:10" s="36" customFormat="1" ht="18.75" customHeight="1" x14ac:dyDescent="0.25">
      <c r="A3574" s="74" t="s">
        <v>2946</v>
      </c>
      <c r="B3574" s="183" t="s">
        <v>3160</v>
      </c>
      <c r="C3574" s="79">
        <f t="shared" si="197"/>
        <v>2.9425500000000007</v>
      </c>
      <c r="D3574" s="79">
        <f t="shared" si="196"/>
        <v>2.4420500000000001</v>
      </c>
      <c r="E3574" s="76">
        <v>2.4420500000000001</v>
      </c>
      <c r="F3574" s="33">
        <v>0</v>
      </c>
      <c r="G3574" s="90">
        <v>0</v>
      </c>
      <c r="H3574" s="33">
        <v>0</v>
      </c>
      <c r="I3574" s="81"/>
      <c r="J3574" s="200">
        <v>5.3846000000000007</v>
      </c>
    </row>
    <row r="3575" spans="1:10" s="36" customFormat="1" ht="18.75" customHeight="1" x14ac:dyDescent="0.25">
      <c r="A3575" s="74" t="s">
        <v>2947</v>
      </c>
      <c r="B3575" s="183" t="s">
        <v>3160</v>
      </c>
      <c r="C3575" s="79">
        <f t="shared" si="197"/>
        <v>97.283500000000004</v>
      </c>
      <c r="D3575" s="79">
        <f t="shared" si="196"/>
        <v>5.9497499999999999</v>
      </c>
      <c r="E3575" s="76">
        <v>5.9497499999999999</v>
      </c>
      <c r="F3575" s="33">
        <v>0</v>
      </c>
      <c r="G3575" s="90">
        <v>0</v>
      </c>
      <c r="H3575" s="33">
        <v>0</v>
      </c>
      <c r="I3575" s="81"/>
      <c r="J3575" s="200">
        <v>103.23325</v>
      </c>
    </row>
    <row r="3576" spans="1:10" s="36" customFormat="1" ht="18.75" customHeight="1" x14ac:dyDescent="0.25">
      <c r="A3576" s="74" t="s">
        <v>2948</v>
      </c>
      <c r="B3576" s="183" t="s">
        <v>3160</v>
      </c>
      <c r="C3576" s="79">
        <f t="shared" si="197"/>
        <v>194.7989</v>
      </c>
      <c r="D3576" s="79">
        <f t="shared" si="196"/>
        <v>9.6885300000000001</v>
      </c>
      <c r="E3576" s="76">
        <v>9.6885300000000001</v>
      </c>
      <c r="F3576" s="33">
        <v>0</v>
      </c>
      <c r="G3576" s="90">
        <v>0</v>
      </c>
      <c r="H3576" s="33">
        <v>0</v>
      </c>
      <c r="I3576" s="81"/>
      <c r="J3576" s="200">
        <v>204.48742999999999</v>
      </c>
    </row>
    <row r="3577" spans="1:10" s="36" customFormat="1" ht="18.75" customHeight="1" x14ac:dyDescent="0.25">
      <c r="A3577" s="74" t="s">
        <v>2949</v>
      </c>
      <c r="B3577" s="183" t="s">
        <v>3160</v>
      </c>
      <c r="C3577" s="79">
        <f t="shared" si="197"/>
        <v>65.487300000000005</v>
      </c>
      <c r="D3577" s="79">
        <f t="shared" si="196"/>
        <v>8.6736000000000004</v>
      </c>
      <c r="E3577" s="76">
        <v>8.6736000000000004</v>
      </c>
      <c r="F3577" s="33">
        <v>0</v>
      </c>
      <c r="G3577" s="90">
        <v>0</v>
      </c>
      <c r="H3577" s="33">
        <v>0</v>
      </c>
      <c r="I3577" s="81"/>
      <c r="J3577" s="200">
        <v>74.160899999999998</v>
      </c>
    </row>
    <row r="3578" spans="1:10" s="36" customFormat="1" ht="18.75" customHeight="1" x14ac:dyDescent="0.25">
      <c r="A3578" s="74" t="s">
        <v>2950</v>
      </c>
      <c r="B3578" s="183" t="s">
        <v>3160</v>
      </c>
      <c r="C3578" s="79">
        <f t="shared" si="197"/>
        <v>118.93055000000001</v>
      </c>
      <c r="D3578" s="79">
        <f t="shared" si="196"/>
        <v>9.5162000000000013</v>
      </c>
      <c r="E3578" s="76">
        <v>9.5162000000000013</v>
      </c>
      <c r="F3578" s="33">
        <v>0</v>
      </c>
      <c r="G3578" s="90">
        <v>0</v>
      </c>
      <c r="H3578" s="33">
        <v>0</v>
      </c>
      <c r="I3578" s="81"/>
      <c r="J3578" s="200">
        <v>128.44675000000001</v>
      </c>
    </row>
    <row r="3579" spans="1:10" s="36" customFormat="1" ht="18.75" customHeight="1" x14ac:dyDescent="0.25">
      <c r="A3579" s="74" t="s">
        <v>2951</v>
      </c>
      <c r="B3579" s="183" t="s">
        <v>3160</v>
      </c>
      <c r="C3579" s="79">
        <f t="shared" si="197"/>
        <v>110.79055</v>
      </c>
      <c r="D3579" s="79">
        <f t="shared" si="196"/>
        <v>7.4451499999999999</v>
      </c>
      <c r="E3579" s="76">
        <v>7.4451499999999999</v>
      </c>
      <c r="F3579" s="33">
        <v>0</v>
      </c>
      <c r="G3579" s="90">
        <v>0</v>
      </c>
      <c r="H3579" s="33">
        <v>0</v>
      </c>
      <c r="I3579" s="81"/>
      <c r="J3579" s="200">
        <v>118.23569999999999</v>
      </c>
    </row>
    <row r="3580" spans="1:10" s="36" customFormat="1" ht="18.75" customHeight="1" x14ac:dyDescent="0.25">
      <c r="A3580" s="74" t="s">
        <v>2952</v>
      </c>
      <c r="B3580" s="183" t="s">
        <v>3160</v>
      </c>
      <c r="C3580" s="79">
        <f t="shared" si="197"/>
        <v>105.69589999999999</v>
      </c>
      <c r="D3580" s="79">
        <f t="shared" si="196"/>
        <v>4.5903</v>
      </c>
      <c r="E3580" s="76">
        <v>4.5903</v>
      </c>
      <c r="F3580" s="33">
        <v>0</v>
      </c>
      <c r="G3580" s="90">
        <v>0</v>
      </c>
      <c r="H3580" s="33">
        <v>0</v>
      </c>
      <c r="I3580" s="81"/>
      <c r="J3580" s="200">
        <v>110.28619999999999</v>
      </c>
    </row>
    <row r="3581" spans="1:10" s="36" customFormat="1" ht="18.75" customHeight="1" x14ac:dyDescent="0.25">
      <c r="A3581" s="74" t="s">
        <v>2953</v>
      </c>
      <c r="B3581" s="183" t="s">
        <v>3160</v>
      </c>
      <c r="C3581" s="79">
        <f t="shared" si="197"/>
        <v>89.7089</v>
      </c>
      <c r="D3581" s="79">
        <f t="shared" si="196"/>
        <v>5.7466499999999998</v>
      </c>
      <c r="E3581" s="76">
        <v>5.7466499999999998</v>
      </c>
      <c r="F3581" s="33">
        <v>0</v>
      </c>
      <c r="G3581" s="90">
        <v>0</v>
      </c>
      <c r="H3581" s="33">
        <v>0</v>
      </c>
      <c r="I3581" s="81"/>
      <c r="J3581" s="200">
        <v>95.455550000000002</v>
      </c>
    </row>
    <row r="3582" spans="1:10" s="36" customFormat="1" ht="18.75" customHeight="1" x14ac:dyDescent="0.25">
      <c r="A3582" s="74" t="s">
        <v>4042</v>
      </c>
      <c r="B3582" s="183" t="s">
        <v>3160</v>
      </c>
      <c r="C3582" s="79">
        <f t="shared" si="197"/>
        <v>277.65337999999997</v>
      </c>
      <c r="D3582" s="79">
        <f t="shared" si="196"/>
        <v>12.70425</v>
      </c>
      <c r="E3582" s="76">
        <v>12.70425</v>
      </c>
      <c r="F3582" s="33">
        <v>0</v>
      </c>
      <c r="G3582" s="90">
        <v>0</v>
      </c>
      <c r="H3582" s="33">
        <v>0</v>
      </c>
      <c r="I3582" s="81"/>
      <c r="J3582" s="200">
        <v>290.35762999999997</v>
      </c>
    </row>
    <row r="3583" spans="1:10" s="36" customFormat="1" ht="18.75" customHeight="1" x14ac:dyDescent="0.25">
      <c r="A3583" s="74" t="s">
        <v>4043</v>
      </c>
      <c r="B3583" s="183" t="s">
        <v>3160</v>
      </c>
      <c r="C3583" s="79">
        <f t="shared" si="197"/>
        <v>80.623999999999995</v>
      </c>
      <c r="D3583" s="79">
        <f t="shared" si="196"/>
        <v>2.5519000000000003</v>
      </c>
      <c r="E3583" s="76">
        <v>2.5519000000000003</v>
      </c>
      <c r="F3583" s="33">
        <v>0</v>
      </c>
      <c r="G3583" s="90">
        <v>0</v>
      </c>
      <c r="H3583" s="33">
        <v>0</v>
      </c>
      <c r="I3583" s="81"/>
      <c r="J3583" s="200">
        <v>83.175899999999999</v>
      </c>
    </row>
    <row r="3584" spans="1:10" s="36" customFormat="1" ht="18.75" customHeight="1" x14ac:dyDescent="0.25">
      <c r="A3584" s="74" t="s">
        <v>2558</v>
      </c>
      <c r="B3584" s="183" t="s">
        <v>3160</v>
      </c>
      <c r="C3584" s="79">
        <f t="shared" si="197"/>
        <v>43.204300000000003</v>
      </c>
      <c r="D3584" s="79">
        <f t="shared" si="196"/>
        <v>5.1056999999999997</v>
      </c>
      <c r="E3584" s="76">
        <v>5.1056999999999997</v>
      </c>
      <c r="F3584" s="33">
        <v>0</v>
      </c>
      <c r="G3584" s="90">
        <v>0</v>
      </c>
      <c r="H3584" s="33">
        <v>0</v>
      </c>
      <c r="I3584" s="81"/>
      <c r="J3584" s="200">
        <v>48.31</v>
      </c>
    </row>
    <row r="3585" spans="1:10" s="36" customFormat="1" ht="18.75" customHeight="1" x14ac:dyDescent="0.25">
      <c r="A3585" s="74" t="s">
        <v>2965</v>
      </c>
      <c r="B3585" s="183" t="s">
        <v>3163</v>
      </c>
      <c r="C3585" s="79">
        <f t="shared" si="197"/>
        <v>97.57820000000001</v>
      </c>
      <c r="D3585" s="79">
        <f t="shared" si="196"/>
        <v>5.0533000000000001</v>
      </c>
      <c r="E3585" s="76">
        <v>5.0533000000000001</v>
      </c>
      <c r="F3585" s="33">
        <v>0</v>
      </c>
      <c r="G3585" s="90">
        <v>0</v>
      </c>
      <c r="H3585" s="33">
        <v>0</v>
      </c>
      <c r="I3585" s="81"/>
      <c r="J3585" s="200">
        <v>102.6315</v>
      </c>
    </row>
    <row r="3586" spans="1:10" s="36" customFormat="1" ht="18.75" customHeight="1" x14ac:dyDescent="0.25">
      <c r="A3586" s="74" t="s">
        <v>2966</v>
      </c>
      <c r="B3586" s="183" t="s">
        <v>3163</v>
      </c>
      <c r="C3586" s="79">
        <f t="shared" si="197"/>
        <v>246.09205</v>
      </c>
      <c r="D3586" s="79">
        <f t="shared" si="196"/>
        <v>9.7648500000000009</v>
      </c>
      <c r="E3586" s="76">
        <v>9.7648500000000009</v>
      </c>
      <c r="F3586" s="33">
        <v>0</v>
      </c>
      <c r="G3586" s="90">
        <v>0</v>
      </c>
      <c r="H3586" s="33">
        <v>0</v>
      </c>
      <c r="I3586" s="81"/>
      <c r="J3586" s="200">
        <v>255.8569</v>
      </c>
    </row>
    <row r="3587" spans="1:10" s="36" customFormat="1" ht="18.75" customHeight="1" x14ac:dyDescent="0.25">
      <c r="A3587" s="74" t="s">
        <v>2967</v>
      </c>
      <c r="B3587" s="183" t="s">
        <v>3163</v>
      </c>
      <c r="C3587" s="79">
        <f t="shared" si="197"/>
        <v>180.71192000000002</v>
      </c>
      <c r="D3587" s="79">
        <f t="shared" si="196"/>
        <v>10.922049999999999</v>
      </c>
      <c r="E3587" s="76">
        <v>10.922049999999999</v>
      </c>
      <c r="F3587" s="33">
        <v>0</v>
      </c>
      <c r="G3587" s="90">
        <v>0</v>
      </c>
      <c r="H3587" s="33">
        <v>0</v>
      </c>
      <c r="I3587" s="81"/>
      <c r="J3587" s="200">
        <v>191.63397000000001</v>
      </c>
    </row>
    <row r="3588" spans="1:10" s="36" customFormat="1" ht="18.75" customHeight="1" x14ac:dyDescent="0.25">
      <c r="A3588" s="74" t="s">
        <v>2968</v>
      </c>
      <c r="B3588" s="183" t="s">
        <v>3163</v>
      </c>
      <c r="C3588" s="79">
        <f t="shared" si="197"/>
        <v>290.96899999999999</v>
      </c>
      <c r="D3588" s="79">
        <f t="shared" si="196"/>
        <v>12.293049999999999</v>
      </c>
      <c r="E3588" s="76">
        <v>12.293049999999999</v>
      </c>
      <c r="F3588" s="33">
        <v>0</v>
      </c>
      <c r="G3588" s="90">
        <v>0</v>
      </c>
      <c r="H3588" s="33">
        <v>0</v>
      </c>
      <c r="I3588" s="81"/>
      <c r="J3588" s="200">
        <v>303.26204999999999</v>
      </c>
    </row>
    <row r="3589" spans="1:10" s="36" customFormat="1" ht="18.75" customHeight="1" x14ac:dyDescent="0.25">
      <c r="A3589" s="74" t="s">
        <v>2969</v>
      </c>
      <c r="B3589" s="183" t="s">
        <v>3163</v>
      </c>
      <c r="C3589" s="79">
        <f t="shared" si="197"/>
        <v>535.55460000000005</v>
      </c>
      <c r="D3589" s="79">
        <f t="shared" si="196"/>
        <v>25.6797</v>
      </c>
      <c r="E3589" s="76">
        <v>25.6797</v>
      </c>
      <c r="F3589" s="33">
        <v>0</v>
      </c>
      <c r="G3589" s="90">
        <v>0</v>
      </c>
      <c r="H3589" s="33">
        <v>0</v>
      </c>
      <c r="I3589" s="81"/>
      <c r="J3589" s="200">
        <v>561.23430000000008</v>
      </c>
    </row>
    <row r="3590" spans="1:10" s="36" customFormat="1" ht="18.75" customHeight="1" x14ac:dyDescent="0.25">
      <c r="A3590" s="74" t="s">
        <v>2970</v>
      </c>
      <c r="B3590" s="183" t="s">
        <v>3163</v>
      </c>
      <c r="C3590" s="79">
        <f t="shared" si="197"/>
        <v>162.36359999999999</v>
      </c>
      <c r="D3590" s="79">
        <f t="shared" si="196"/>
        <v>9.8543500000000002</v>
      </c>
      <c r="E3590" s="76">
        <v>9.8543500000000002</v>
      </c>
      <c r="F3590" s="33">
        <v>0</v>
      </c>
      <c r="G3590" s="90">
        <v>0</v>
      </c>
      <c r="H3590" s="33">
        <v>0</v>
      </c>
      <c r="I3590" s="81"/>
      <c r="J3590" s="200">
        <v>172.21795</v>
      </c>
    </row>
    <row r="3591" spans="1:10" s="36" customFormat="1" ht="18.75" customHeight="1" x14ac:dyDescent="0.25">
      <c r="A3591" s="74" t="s">
        <v>2971</v>
      </c>
      <c r="B3591" s="183" t="s">
        <v>3163</v>
      </c>
      <c r="C3591" s="79">
        <f t="shared" si="197"/>
        <v>19.936800000000002</v>
      </c>
      <c r="D3591" s="79">
        <f t="shared" si="196"/>
        <v>0.91260000000000008</v>
      </c>
      <c r="E3591" s="76">
        <v>0.91260000000000008</v>
      </c>
      <c r="F3591" s="33">
        <v>0</v>
      </c>
      <c r="G3591" s="90">
        <v>0</v>
      </c>
      <c r="H3591" s="33">
        <v>0</v>
      </c>
      <c r="I3591" s="81"/>
      <c r="J3591" s="200">
        <v>20.849400000000003</v>
      </c>
    </row>
    <row r="3592" spans="1:10" s="36" customFormat="1" ht="18.75" customHeight="1" x14ac:dyDescent="0.25">
      <c r="A3592" s="74" t="s">
        <v>2972</v>
      </c>
      <c r="B3592" s="183" t="s">
        <v>3165</v>
      </c>
      <c r="C3592" s="79">
        <f t="shared" si="197"/>
        <v>27.208199999999998</v>
      </c>
      <c r="D3592" s="79">
        <f t="shared" si="196"/>
        <v>1.3104</v>
      </c>
      <c r="E3592" s="76">
        <v>1.3104</v>
      </c>
      <c r="F3592" s="33">
        <v>0</v>
      </c>
      <c r="G3592" s="90">
        <v>0</v>
      </c>
      <c r="H3592" s="33">
        <v>0</v>
      </c>
      <c r="I3592" s="81"/>
      <c r="J3592" s="200">
        <v>28.518599999999999</v>
      </c>
    </row>
    <row r="3593" spans="1:10" s="36" customFormat="1" ht="18.75" customHeight="1" x14ac:dyDescent="0.25">
      <c r="A3593" s="74" t="s">
        <v>2973</v>
      </c>
      <c r="B3593" s="183" t="s">
        <v>3165</v>
      </c>
      <c r="C3593" s="79">
        <f t="shared" si="197"/>
        <v>243.9725</v>
      </c>
      <c r="D3593" s="79">
        <f t="shared" si="196"/>
        <v>6.3620600000000005</v>
      </c>
      <c r="E3593" s="76">
        <v>6.3620600000000005</v>
      </c>
      <c r="F3593" s="33">
        <v>0</v>
      </c>
      <c r="G3593" s="90">
        <v>0</v>
      </c>
      <c r="H3593" s="33">
        <v>0</v>
      </c>
      <c r="I3593" s="81"/>
      <c r="J3593" s="200">
        <v>250.33456000000001</v>
      </c>
    </row>
    <row r="3594" spans="1:10" s="36" customFormat="1" ht="18.75" customHeight="1" x14ac:dyDescent="0.25">
      <c r="A3594" s="74" t="s">
        <v>2974</v>
      </c>
      <c r="B3594" s="183" t="s">
        <v>3165</v>
      </c>
      <c r="C3594" s="79">
        <f t="shared" si="197"/>
        <v>492.93068000000005</v>
      </c>
      <c r="D3594" s="79">
        <f t="shared" si="196"/>
        <v>32.85</v>
      </c>
      <c r="E3594" s="76">
        <v>32.85</v>
      </c>
      <c r="F3594" s="33">
        <v>0</v>
      </c>
      <c r="G3594" s="90">
        <v>0</v>
      </c>
      <c r="H3594" s="33">
        <v>0</v>
      </c>
      <c r="I3594" s="81"/>
      <c r="J3594" s="200">
        <v>525.78068000000007</v>
      </c>
    </row>
    <row r="3595" spans="1:10" s="36" customFormat="1" ht="18.75" customHeight="1" x14ac:dyDescent="0.25">
      <c r="A3595" s="74" t="s">
        <v>2975</v>
      </c>
      <c r="B3595" s="183" t="s">
        <v>3165</v>
      </c>
      <c r="C3595" s="79">
        <f t="shared" si="197"/>
        <v>361.52703000000002</v>
      </c>
      <c r="D3595" s="79">
        <f t="shared" si="196"/>
        <v>27.376799999999999</v>
      </c>
      <c r="E3595" s="76">
        <v>27.376799999999999</v>
      </c>
      <c r="F3595" s="33">
        <v>0</v>
      </c>
      <c r="G3595" s="90">
        <v>0</v>
      </c>
      <c r="H3595" s="33">
        <v>0</v>
      </c>
      <c r="I3595" s="81"/>
      <c r="J3595" s="200">
        <v>388.90383000000003</v>
      </c>
    </row>
    <row r="3596" spans="1:10" s="36" customFormat="1" ht="18.75" customHeight="1" x14ac:dyDescent="0.25">
      <c r="A3596" s="74" t="s">
        <v>2976</v>
      </c>
      <c r="B3596" s="183" t="s">
        <v>3165</v>
      </c>
      <c r="C3596" s="79">
        <f t="shared" si="197"/>
        <v>503.24027000000012</v>
      </c>
      <c r="D3596" s="79">
        <f t="shared" si="196"/>
        <v>92.178509999999989</v>
      </c>
      <c r="E3596" s="76">
        <v>92.178509999999989</v>
      </c>
      <c r="F3596" s="33">
        <v>0</v>
      </c>
      <c r="G3596" s="90">
        <v>0</v>
      </c>
      <c r="H3596" s="33">
        <v>0</v>
      </c>
      <c r="I3596" s="81"/>
      <c r="J3596" s="200">
        <v>595.41878000000008</v>
      </c>
    </row>
    <row r="3597" spans="1:10" s="36" customFormat="1" ht="18.75" customHeight="1" x14ac:dyDescent="0.25">
      <c r="A3597" s="74" t="s">
        <v>3046</v>
      </c>
      <c r="B3597" s="183" t="s">
        <v>3176</v>
      </c>
      <c r="C3597" s="79">
        <f t="shared" si="197"/>
        <v>708.22831000000008</v>
      </c>
      <c r="D3597" s="79">
        <f t="shared" si="196"/>
        <v>56.478850000000001</v>
      </c>
      <c r="E3597" s="76">
        <v>56.478850000000001</v>
      </c>
      <c r="F3597" s="33">
        <v>0</v>
      </c>
      <c r="G3597" s="90">
        <v>0</v>
      </c>
      <c r="H3597" s="33">
        <v>0</v>
      </c>
      <c r="I3597" s="81"/>
      <c r="J3597" s="200">
        <v>764.70716000000004</v>
      </c>
    </row>
    <row r="3598" spans="1:10" s="36" customFormat="1" ht="18.75" customHeight="1" x14ac:dyDescent="0.25">
      <c r="A3598" s="74" t="s">
        <v>3047</v>
      </c>
      <c r="B3598" s="183" t="s">
        <v>3176</v>
      </c>
      <c r="C3598" s="79">
        <f t="shared" si="197"/>
        <v>29.573800000000002</v>
      </c>
      <c r="D3598" s="79">
        <f t="shared" si="196"/>
        <v>1.3979000000000001</v>
      </c>
      <c r="E3598" s="76">
        <v>1.3979000000000001</v>
      </c>
      <c r="F3598" s="33">
        <v>0</v>
      </c>
      <c r="G3598" s="90">
        <v>0</v>
      </c>
      <c r="H3598" s="33">
        <v>0</v>
      </c>
      <c r="I3598" s="81"/>
      <c r="J3598" s="200">
        <v>30.971700000000002</v>
      </c>
    </row>
    <row r="3599" spans="1:10" s="36" customFormat="1" ht="18.75" customHeight="1" x14ac:dyDescent="0.25">
      <c r="A3599" s="74" t="s">
        <v>3048</v>
      </c>
      <c r="B3599" s="183" t="s">
        <v>3176</v>
      </c>
      <c r="C3599" s="79">
        <f t="shared" si="197"/>
        <v>736.12526000000003</v>
      </c>
      <c r="D3599" s="79">
        <f t="shared" si="196"/>
        <v>41.168489999999998</v>
      </c>
      <c r="E3599" s="76">
        <v>41.168489999999998</v>
      </c>
      <c r="F3599" s="33">
        <v>0</v>
      </c>
      <c r="G3599" s="90">
        <v>0</v>
      </c>
      <c r="H3599" s="33">
        <v>0</v>
      </c>
      <c r="I3599" s="81"/>
      <c r="J3599" s="200">
        <v>777.29375000000005</v>
      </c>
    </row>
    <row r="3600" spans="1:10" s="36" customFormat="1" ht="18.75" customHeight="1" x14ac:dyDescent="0.25">
      <c r="A3600" s="74" t="s">
        <v>3049</v>
      </c>
      <c r="B3600" s="183" t="s">
        <v>3176</v>
      </c>
      <c r="C3600" s="79">
        <f t="shared" si="197"/>
        <v>463.71021999999999</v>
      </c>
      <c r="D3600" s="79">
        <f t="shared" si="196"/>
        <v>23.4009</v>
      </c>
      <c r="E3600" s="76">
        <v>23.4009</v>
      </c>
      <c r="F3600" s="33">
        <v>0</v>
      </c>
      <c r="G3600" s="90">
        <v>0</v>
      </c>
      <c r="H3600" s="33">
        <v>0</v>
      </c>
      <c r="I3600" s="81"/>
      <c r="J3600" s="200">
        <v>487.11111999999997</v>
      </c>
    </row>
    <row r="3601" spans="1:10" s="36" customFormat="1" ht="18.75" customHeight="1" x14ac:dyDescent="0.25">
      <c r="A3601" s="74" t="s">
        <v>3050</v>
      </c>
      <c r="B3601" s="183" t="s">
        <v>3176</v>
      </c>
      <c r="C3601" s="79">
        <f t="shared" si="197"/>
        <v>859.4019199999999</v>
      </c>
      <c r="D3601" s="79">
        <f t="shared" si="196"/>
        <v>45.638449999999999</v>
      </c>
      <c r="E3601" s="76">
        <v>45.638449999999999</v>
      </c>
      <c r="F3601" s="33">
        <v>0</v>
      </c>
      <c r="G3601" s="90">
        <v>0</v>
      </c>
      <c r="H3601" s="33">
        <v>0</v>
      </c>
      <c r="I3601" s="81"/>
      <c r="J3601" s="200">
        <v>905.04036999999994</v>
      </c>
    </row>
    <row r="3602" spans="1:10" s="36" customFormat="1" ht="18.75" customHeight="1" x14ac:dyDescent="0.25">
      <c r="A3602" s="74" t="s">
        <v>3051</v>
      </c>
      <c r="B3602" s="183" t="s">
        <v>3176</v>
      </c>
      <c r="C3602" s="79">
        <f t="shared" si="197"/>
        <v>513.46453999999994</v>
      </c>
      <c r="D3602" s="79">
        <f t="shared" si="196"/>
        <v>45.071680000000001</v>
      </c>
      <c r="E3602" s="76">
        <v>45.071680000000001</v>
      </c>
      <c r="F3602" s="33">
        <v>0</v>
      </c>
      <c r="G3602" s="90">
        <v>0</v>
      </c>
      <c r="H3602" s="33">
        <v>0</v>
      </c>
      <c r="I3602" s="81"/>
      <c r="J3602" s="200">
        <v>558.53621999999996</v>
      </c>
    </row>
    <row r="3603" spans="1:10" s="36" customFormat="1" ht="18.75" customHeight="1" x14ac:dyDescent="0.25">
      <c r="A3603" s="74" t="s">
        <v>3052</v>
      </c>
      <c r="B3603" s="183" t="s">
        <v>3176</v>
      </c>
      <c r="C3603" s="79">
        <f t="shared" si="197"/>
        <v>382.02249000000006</v>
      </c>
      <c r="D3603" s="79">
        <f t="shared" si="196"/>
        <v>39.282719999999998</v>
      </c>
      <c r="E3603" s="76">
        <v>39.282719999999998</v>
      </c>
      <c r="F3603" s="33">
        <v>0</v>
      </c>
      <c r="G3603" s="90">
        <v>0</v>
      </c>
      <c r="H3603" s="33">
        <v>0</v>
      </c>
      <c r="I3603" s="81"/>
      <c r="J3603" s="200">
        <v>421.30521000000005</v>
      </c>
    </row>
    <row r="3604" spans="1:10" s="36" customFormat="1" ht="18.75" customHeight="1" x14ac:dyDescent="0.25">
      <c r="A3604" s="74" t="s">
        <v>3053</v>
      </c>
      <c r="B3604" s="183" t="s">
        <v>3176</v>
      </c>
      <c r="C3604" s="79">
        <f t="shared" si="197"/>
        <v>682.03308000000004</v>
      </c>
      <c r="D3604" s="79">
        <f t="shared" si="196"/>
        <v>74.173280000000005</v>
      </c>
      <c r="E3604" s="76">
        <v>74.173280000000005</v>
      </c>
      <c r="F3604" s="33">
        <v>0</v>
      </c>
      <c r="G3604" s="90">
        <v>0</v>
      </c>
      <c r="H3604" s="33">
        <v>0</v>
      </c>
      <c r="I3604" s="81"/>
      <c r="J3604" s="200">
        <v>756.20636000000002</v>
      </c>
    </row>
    <row r="3605" spans="1:10" s="36" customFormat="1" ht="18.75" customHeight="1" x14ac:dyDescent="0.25">
      <c r="A3605" s="74" t="s">
        <v>3054</v>
      </c>
      <c r="B3605" s="183" t="s">
        <v>3176</v>
      </c>
      <c r="C3605" s="79">
        <f t="shared" si="197"/>
        <v>600.02956000000006</v>
      </c>
      <c r="D3605" s="79">
        <f t="shared" si="196"/>
        <v>55.736449999999998</v>
      </c>
      <c r="E3605" s="76">
        <v>55.736449999999998</v>
      </c>
      <c r="F3605" s="33">
        <v>0</v>
      </c>
      <c r="G3605" s="90">
        <v>0</v>
      </c>
      <c r="H3605" s="33">
        <v>0</v>
      </c>
      <c r="I3605" s="81"/>
      <c r="J3605" s="200">
        <v>655.76601000000005</v>
      </c>
    </row>
    <row r="3606" spans="1:10" s="36" customFormat="1" ht="18.75" customHeight="1" x14ac:dyDescent="0.25">
      <c r="A3606" s="74" t="s">
        <v>3055</v>
      </c>
      <c r="B3606" s="183" t="s">
        <v>3176</v>
      </c>
      <c r="C3606" s="79">
        <f t="shared" si="197"/>
        <v>805.87754999999993</v>
      </c>
      <c r="D3606" s="79">
        <f t="shared" si="196"/>
        <v>81.320920000000001</v>
      </c>
      <c r="E3606" s="76">
        <v>81.320920000000001</v>
      </c>
      <c r="F3606" s="33">
        <v>0</v>
      </c>
      <c r="G3606" s="90">
        <v>0</v>
      </c>
      <c r="H3606" s="33">
        <v>0</v>
      </c>
      <c r="I3606" s="81"/>
      <c r="J3606" s="200">
        <v>887.19846999999993</v>
      </c>
    </row>
    <row r="3607" spans="1:10" s="36" customFormat="1" ht="18.75" customHeight="1" x14ac:dyDescent="0.25">
      <c r="A3607" s="74" t="s">
        <v>3056</v>
      </c>
      <c r="B3607" s="183" t="s">
        <v>3176</v>
      </c>
      <c r="C3607" s="79">
        <f t="shared" si="197"/>
        <v>14.821400000000001</v>
      </c>
      <c r="D3607" s="79">
        <f t="shared" si="196"/>
        <v>0.67859999999999998</v>
      </c>
      <c r="E3607" s="76">
        <v>0.67859999999999998</v>
      </c>
      <c r="F3607" s="33">
        <v>0</v>
      </c>
      <c r="G3607" s="90">
        <v>0</v>
      </c>
      <c r="H3607" s="33">
        <v>0</v>
      </c>
      <c r="I3607" s="81"/>
      <c r="J3607" s="200">
        <v>15.5</v>
      </c>
    </row>
    <row r="3608" spans="1:10" s="36" customFormat="1" ht="18.75" customHeight="1" x14ac:dyDescent="0.25">
      <c r="A3608" s="74" t="s">
        <v>2856</v>
      </c>
      <c r="B3608" s="183" t="s">
        <v>4044</v>
      </c>
      <c r="C3608" s="79">
        <f t="shared" si="197"/>
        <v>27.124069999999996</v>
      </c>
      <c r="D3608" s="79">
        <f t="shared" si="196"/>
        <v>23.961919999999999</v>
      </c>
      <c r="E3608" s="76">
        <v>23.961919999999999</v>
      </c>
      <c r="F3608" s="33">
        <v>0</v>
      </c>
      <c r="G3608" s="90">
        <v>0</v>
      </c>
      <c r="H3608" s="33">
        <v>0</v>
      </c>
      <c r="I3608" s="81"/>
      <c r="J3608" s="200">
        <v>51.085989999999995</v>
      </c>
    </row>
    <row r="3609" spans="1:10" s="36" customFormat="1" ht="18.75" customHeight="1" x14ac:dyDescent="0.25">
      <c r="A3609" s="74" t="s">
        <v>2857</v>
      </c>
      <c r="B3609" s="183" t="s">
        <v>4044</v>
      </c>
      <c r="C3609" s="79">
        <f t="shared" si="197"/>
        <v>23.197400000000002</v>
      </c>
      <c r="D3609" s="79">
        <f t="shared" si="196"/>
        <v>0.77804999999999991</v>
      </c>
      <c r="E3609" s="76">
        <v>0.77804999999999991</v>
      </c>
      <c r="F3609" s="33">
        <v>0</v>
      </c>
      <c r="G3609" s="90">
        <v>0</v>
      </c>
      <c r="H3609" s="33">
        <v>0</v>
      </c>
      <c r="I3609" s="81"/>
      <c r="J3609" s="200">
        <v>23.975450000000002</v>
      </c>
    </row>
    <row r="3610" spans="1:10" s="36" customFormat="1" ht="18.75" customHeight="1" x14ac:dyDescent="0.25">
      <c r="A3610" s="74" t="s">
        <v>2858</v>
      </c>
      <c r="B3610" s="183" t="s">
        <v>4044</v>
      </c>
      <c r="C3610" s="79">
        <f t="shared" si="197"/>
        <v>245.68654999999998</v>
      </c>
      <c r="D3610" s="79">
        <f t="shared" si="196"/>
        <v>23.661369999999998</v>
      </c>
      <c r="E3610" s="76">
        <v>23.661369999999998</v>
      </c>
      <c r="F3610" s="33">
        <v>0</v>
      </c>
      <c r="G3610" s="90">
        <v>0</v>
      </c>
      <c r="H3610" s="33">
        <v>0</v>
      </c>
      <c r="I3610" s="81"/>
      <c r="J3610" s="200">
        <v>269.34791999999999</v>
      </c>
    </row>
    <row r="3611" spans="1:10" s="36" customFormat="1" ht="18.75" customHeight="1" x14ac:dyDescent="0.25">
      <c r="A3611" s="74" t="s">
        <v>2859</v>
      </c>
      <c r="B3611" s="183" t="s">
        <v>4044</v>
      </c>
      <c r="C3611" s="79">
        <f t="shared" si="197"/>
        <v>645.23699999999997</v>
      </c>
      <c r="D3611" s="79">
        <f t="shared" si="196"/>
        <v>67.923990000000003</v>
      </c>
      <c r="E3611" s="76">
        <v>67.923990000000003</v>
      </c>
      <c r="F3611" s="33">
        <v>0</v>
      </c>
      <c r="G3611" s="90">
        <v>0</v>
      </c>
      <c r="H3611" s="33">
        <v>0</v>
      </c>
      <c r="I3611" s="81"/>
      <c r="J3611" s="200">
        <v>713.16098999999997</v>
      </c>
    </row>
    <row r="3612" spans="1:10" s="36" customFormat="1" ht="18.75" customHeight="1" x14ac:dyDescent="0.25">
      <c r="A3612" s="74" t="s">
        <v>2860</v>
      </c>
      <c r="B3612" s="183" t="s">
        <v>4044</v>
      </c>
      <c r="C3612" s="79">
        <f t="shared" si="197"/>
        <v>450.71094000000005</v>
      </c>
      <c r="D3612" s="79">
        <f t="shared" si="196"/>
        <v>43.539389999999997</v>
      </c>
      <c r="E3612" s="76">
        <v>43.539389999999997</v>
      </c>
      <c r="F3612" s="33">
        <v>0</v>
      </c>
      <c r="G3612" s="90">
        <v>0</v>
      </c>
      <c r="H3612" s="33">
        <v>0</v>
      </c>
      <c r="I3612" s="81"/>
      <c r="J3612" s="200">
        <v>494.25033000000002</v>
      </c>
    </row>
    <row r="3613" spans="1:10" s="36" customFormat="1" ht="18.75" customHeight="1" x14ac:dyDescent="0.25">
      <c r="A3613" s="74" t="s">
        <v>2861</v>
      </c>
      <c r="B3613" s="183" t="s">
        <v>4044</v>
      </c>
      <c r="C3613" s="79">
        <f t="shared" si="197"/>
        <v>277.25705000000005</v>
      </c>
      <c r="D3613" s="79">
        <f t="shared" si="196"/>
        <v>13.2576</v>
      </c>
      <c r="E3613" s="76">
        <v>13.2576</v>
      </c>
      <c r="F3613" s="33">
        <v>0</v>
      </c>
      <c r="G3613" s="90">
        <v>0</v>
      </c>
      <c r="H3613" s="33">
        <v>0</v>
      </c>
      <c r="I3613" s="81">
        <f>1408.62+1703.77</f>
        <v>3112.39</v>
      </c>
      <c r="J3613" s="200">
        <f>290.51465-I3613</f>
        <v>-2821.8753499999998</v>
      </c>
    </row>
    <row r="3614" spans="1:10" s="36" customFormat="1" ht="18.75" customHeight="1" x14ac:dyDescent="0.25">
      <c r="A3614" s="74" t="s">
        <v>2862</v>
      </c>
      <c r="B3614" s="183" t="s">
        <v>4044</v>
      </c>
      <c r="C3614" s="79">
        <f t="shared" si="197"/>
        <v>15.60505</v>
      </c>
      <c r="D3614" s="79">
        <f t="shared" si="196"/>
        <v>1.0549500000000001</v>
      </c>
      <c r="E3614" s="76">
        <v>1.0549500000000001</v>
      </c>
      <c r="F3614" s="33">
        <v>0</v>
      </c>
      <c r="G3614" s="90">
        <v>0</v>
      </c>
      <c r="H3614" s="33">
        <v>0</v>
      </c>
      <c r="I3614" s="81"/>
      <c r="J3614" s="200">
        <v>16.66</v>
      </c>
    </row>
    <row r="3615" spans="1:10" s="36" customFormat="1" ht="18.75" customHeight="1" x14ac:dyDescent="0.25">
      <c r="A3615" s="74" t="s">
        <v>2863</v>
      </c>
      <c r="B3615" s="183" t="s">
        <v>4044</v>
      </c>
      <c r="C3615" s="79">
        <f t="shared" si="197"/>
        <v>68.107299999999995</v>
      </c>
      <c r="D3615" s="79">
        <f t="shared" si="196"/>
        <v>19.175099999999997</v>
      </c>
      <c r="E3615" s="76">
        <v>19.175099999999997</v>
      </c>
      <c r="F3615" s="33">
        <v>0</v>
      </c>
      <c r="G3615" s="90">
        <v>0</v>
      </c>
      <c r="H3615" s="33">
        <v>0</v>
      </c>
      <c r="I3615" s="81"/>
      <c r="J3615" s="200">
        <v>87.282399999999996</v>
      </c>
    </row>
    <row r="3616" spans="1:10" s="36" customFormat="1" ht="18.75" customHeight="1" x14ac:dyDescent="0.25">
      <c r="A3616" s="74" t="s">
        <v>2864</v>
      </c>
      <c r="B3616" s="183" t="s">
        <v>4044</v>
      </c>
      <c r="C3616" s="79">
        <f t="shared" si="197"/>
        <v>64.921340000000001</v>
      </c>
      <c r="D3616" s="79">
        <f t="shared" si="196"/>
        <v>3.54115</v>
      </c>
      <c r="E3616" s="76">
        <v>3.54115</v>
      </c>
      <c r="F3616" s="33">
        <v>0</v>
      </c>
      <c r="G3616" s="90">
        <v>0</v>
      </c>
      <c r="H3616" s="33">
        <v>0</v>
      </c>
      <c r="I3616" s="81"/>
      <c r="J3616" s="200">
        <v>68.462490000000003</v>
      </c>
    </row>
    <row r="3617" spans="1:10" s="36" customFormat="1" ht="18.75" customHeight="1" x14ac:dyDescent="0.25">
      <c r="A3617" s="74" t="s">
        <v>2865</v>
      </c>
      <c r="B3617" s="183" t="s">
        <v>4044</v>
      </c>
      <c r="C3617" s="79">
        <f t="shared" si="197"/>
        <v>169.05265000000003</v>
      </c>
      <c r="D3617" s="79">
        <f>E3617</f>
        <v>25.39395</v>
      </c>
      <c r="E3617" s="76">
        <v>25.39395</v>
      </c>
      <c r="F3617" s="33">
        <v>0</v>
      </c>
      <c r="G3617" s="90">
        <v>0</v>
      </c>
      <c r="H3617" s="33">
        <v>0</v>
      </c>
      <c r="I3617" s="81"/>
      <c r="J3617" s="200">
        <v>194.44660000000002</v>
      </c>
    </row>
    <row r="3618" spans="1:10" s="36" customFormat="1" ht="18.75" customHeight="1" x14ac:dyDescent="0.25">
      <c r="A3618" s="74" t="s">
        <v>2866</v>
      </c>
      <c r="B3618" s="183" t="s">
        <v>4044</v>
      </c>
      <c r="C3618" s="79">
        <f t="shared" si="197"/>
        <v>97.516949999999994</v>
      </c>
      <c r="D3618" s="79">
        <f>E3618</f>
        <v>23.822500000000002</v>
      </c>
      <c r="E3618" s="76">
        <v>23.822500000000002</v>
      </c>
      <c r="F3618" s="33">
        <v>0</v>
      </c>
      <c r="G3618" s="90">
        <v>0</v>
      </c>
      <c r="H3618" s="33">
        <v>0</v>
      </c>
      <c r="I3618" s="81"/>
      <c r="J3618" s="200">
        <v>121.33945</v>
      </c>
    </row>
    <row r="3619" spans="1:10" s="36" customFormat="1" ht="18.75" customHeight="1" x14ac:dyDescent="0.25">
      <c r="A3619" s="74" t="s">
        <v>2867</v>
      </c>
      <c r="B3619" s="183" t="s">
        <v>4044</v>
      </c>
      <c r="C3619" s="79">
        <f t="shared" si="197"/>
        <v>67.741949999999989</v>
      </c>
      <c r="D3619" s="79">
        <f t="shared" si="196"/>
        <v>4.6339499999999996</v>
      </c>
      <c r="E3619" s="76">
        <v>4.6339499999999996</v>
      </c>
      <c r="F3619" s="33">
        <v>0</v>
      </c>
      <c r="G3619" s="90">
        <v>0</v>
      </c>
      <c r="H3619" s="33">
        <v>0</v>
      </c>
      <c r="I3619" s="81"/>
      <c r="J3619" s="200">
        <v>72.375899999999987</v>
      </c>
    </row>
    <row r="3620" spans="1:10" s="36" customFormat="1" ht="18.75" customHeight="1" x14ac:dyDescent="0.25">
      <c r="A3620" s="74" t="s">
        <v>2868</v>
      </c>
      <c r="B3620" s="183" t="s">
        <v>4044</v>
      </c>
      <c r="C3620" s="79">
        <f t="shared" si="197"/>
        <v>124.16081</v>
      </c>
      <c r="D3620" s="79">
        <f t="shared" si="196"/>
        <v>-5.9981999999999998</v>
      </c>
      <c r="E3620" s="76">
        <v>-5.9981999999999998</v>
      </c>
      <c r="F3620" s="33">
        <v>0</v>
      </c>
      <c r="G3620" s="90">
        <v>0</v>
      </c>
      <c r="H3620" s="33">
        <v>0</v>
      </c>
      <c r="I3620" s="81"/>
      <c r="J3620" s="200">
        <v>118.16261</v>
      </c>
    </row>
    <row r="3621" spans="1:10" s="36" customFormat="1" ht="18.75" customHeight="1" x14ac:dyDescent="0.25">
      <c r="A3621" s="74" t="s">
        <v>2869</v>
      </c>
      <c r="B3621" s="183" t="s">
        <v>4044</v>
      </c>
      <c r="C3621" s="79">
        <f t="shared" si="197"/>
        <v>219.94350000000003</v>
      </c>
      <c r="D3621" s="79">
        <f t="shared" si="196"/>
        <v>12.8576</v>
      </c>
      <c r="E3621" s="76">
        <v>12.8576</v>
      </c>
      <c r="F3621" s="33">
        <v>0</v>
      </c>
      <c r="G3621" s="90">
        <v>0</v>
      </c>
      <c r="H3621" s="33">
        <v>0</v>
      </c>
      <c r="I3621" s="81"/>
      <c r="J3621" s="200">
        <v>232.80110000000002</v>
      </c>
    </row>
    <row r="3622" spans="1:10" s="36" customFormat="1" ht="18.75" customHeight="1" x14ac:dyDescent="0.25">
      <c r="A3622" s="74" t="s">
        <v>2870</v>
      </c>
      <c r="B3622" s="183" t="s">
        <v>4044</v>
      </c>
      <c r="C3622" s="79">
        <f t="shared" si="197"/>
        <v>126.36159999999998</v>
      </c>
      <c r="D3622" s="79">
        <f t="shared" ref="D3622:D3683" si="198">E3622</f>
        <v>7.9921999999999995</v>
      </c>
      <c r="E3622" s="76">
        <v>7.9921999999999995</v>
      </c>
      <c r="F3622" s="33">
        <v>0</v>
      </c>
      <c r="G3622" s="90">
        <v>0</v>
      </c>
      <c r="H3622" s="33">
        <v>0</v>
      </c>
      <c r="I3622" s="81"/>
      <c r="J3622" s="200">
        <v>134.35379999999998</v>
      </c>
    </row>
    <row r="3623" spans="1:10" s="36" customFormat="1" ht="18.75" customHeight="1" x14ac:dyDescent="0.25">
      <c r="A3623" s="74" t="s">
        <v>2871</v>
      </c>
      <c r="B3623" s="183" t="s">
        <v>4044</v>
      </c>
      <c r="C3623" s="79">
        <f t="shared" si="197"/>
        <v>274.52330999999998</v>
      </c>
      <c r="D3623" s="79">
        <f t="shared" si="198"/>
        <v>15.31357</v>
      </c>
      <c r="E3623" s="76">
        <v>15.31357</v>
      </c>
      <c r="F3623" s="33">
        <v>0</v>
      </c>
      <c r="G3623" s="90">
        <v>0</v>
      </c>
      <c r="H3623" s="33">
        <v>0</v>
      </c>
      <c r="I3623" s="81"/>
      <c r="J3623" s="200">
        <v>289.83688000000001</v>
      </c>
    </row>
    <row r="3624" spans="1:10" s="36" customFormat="1" ht="18.75" customHeight="1" x14ac:dyDescent="0.25">
      <c r="A3624" s="74" t="s">
        <v>2872</v>
      </c>
      <c r="B3624" s="183" t="s">
        <v>4044</v>
      </c>
      <c r="C3624" s="79">
        <f t="shared" si="197"/>
        <v>188.62027</v>
      </c>
      <c r="D3624" s="79">
        <f t="shared" si="198"/>
        <v>9.7956500000000002</v>
      </c>
      <c r="E3624" s="76">
        <v>9.7956500000000002</v>
      </c>
      <c r="F3624" s="33">
        <v>0</v>
      </c>
      <c r="G3624" s="90">
        <v>0</v>
      </c>
      <c r="H3624" s="33">
        <v>0</v>
      </c>
      <c r="I3624" s="81"/>
      <c r="J3624" s="200">
        <v>198.41592</v>
      </c>
    </row>
    <row r="3625" spans="1:10" s="36" customFormat="1" ht="18.75" customHeight="1" x14ac:dyDescent="0.25">
      <c r="A3625" s="74" t="s">
        <v>2873</v>
      </c>
      <c r="B3625" s="183" t="s">
        <v>4044</v>
      </c>
      <c r="C3625" s="79">
        <f t="shared" si="197"/>
        <v>111.32245</v>
      </c>
      <c r="D3625" s="79">
        <f t="shared" si="198"/>
        <v>6.5513000000000003</v>
      </c>
      <c r="E3625" s="76">
        <v>6.5513000000000003</v>
      </c>
      <c r="F3625" s="33">
        <v>0</v>
      </c>
      <c r="G3625" s="90">
        <v>0</v>
      </c>
      <c r="H3625" s="33">
        <v>0</v>
      </c>
      <c r="I3625" s="81"/>
      <c r="J3625" s="200">
        <v>117.87375</v>
      </c>
    </row>
    <row r="3626" spans="1:10" s="36" customFormat="1" ht="18.75" customHeight="1" x14ac:dyDescent="0.25">
      <c r="A3626" s="74" t="s">
        <v>2874</v>
      </c>
      <c r="B3626" s="183" t="s">
        <v>4044</v>
      </c>
      <c r="C3626" s="79">
        <f t="shared" ref="C3626:C3687" si="199">J3626+I3626-E3626</f>
        <v>62.030999999999999</v>
      </c>
      <c r="D3626" s="79">
        <f t="shared" si="198"/>
        <v>5.1205500000000006</v>
      </c>
      <c r="E3626" s="76">
        <v>5.1205500000000006</v>
      </c>
      <c r="F3626" s="33">
        <v>0</v>
      </c>
      <c r="G3626" s="90">
        <v>0</v>
      </c>
      <c r="H3626" s="33">
        <v>0</v>
      </c>
      <c r="I3626" s="81"/>
      <c r="J3626" s="200">
        <v>67.15155</v>
      </c>
    </row>
    <row r="3627" spans="1:10" s="36" customFormat="1" ht="18.75" customHeight="1" x14ac:dyDescent="0.25">
      <c r="A3627" s="74" t="s">
        <v>2875</v>
      </c>
      <c r="B3627" s="183" t="s">
        <v>4044</v>
      </c>
      <c r="C3627" s="79">
        <f t="shared" si="199"/>
        <v>0.20519999999999999</v>
      </c>
      <c r="D3627" s="79">
        <f t="shared" si="198"/>
        <v>0</v>
      </c>
      <c r="E3627" s="76">
        <v>0</v>
      </c>
      <c r="F3627" s="33">
        <v>0</v>
      </c>
      <c r="G3627" s="90">
        <v>0</v>
      </c>
      <c r="H3627" s="33">
        <v>0</v>
      </c>
      <c r="I3627" s="81"/>
      <c r="J3627" s="200">
        <v>0.20519999999999999</v>
      </c>
    </row>
    <row r="3628" spans="1:10" s="36" customFormat="1" ht="18.75" customHeight="1" x14ac:dyDescent="0.25">
      <c r="A3628" s="74" t="s">
        <v>2876</v>
      </c>
      <c r="B3628" s="183" t="s">
        <v>4044</v>
      </c>
      <c r="C3628" s="79">
        <f t="shared" si="199"/>
        <v>17.892000000000003</v>
      </c>
      <c r="D3628" s="79">
        <f t="shared" si="198"/>
        <v>1.0920000000000001</v>
      </c>
      <c r="E3628" s="76">
        <v>1.0920000000000001</v>
      </c>
      <c r="F3628" s="33">
        <v>0</v>
      </c>
      <c r="G3628" s="90">
        <v>0</v>
      </c>
      <c r="H3628" s="33">
        <v>0</v>
      </c>
      <c r="I3628" s="81"/>
      <c r="J3628" s="200">
        <v>18.984000000000002</v>
      </c>
    </row>
    <row r="3629" spans="1:10" s="36" customFormat="1" ht="18.75" customHeight="1" x14ac:dyDescent="0.25">
      <c r="A3629" s="74" t="s">
        <v>2877</v>
      </c>
      <c r="B3629" s="183" t="s">
        <v>4044</v>
      </c>
      <c r="C3629" s="79">
        <f t="shared" si="199"/>
        <v>26.540300000000002</v>
      </c>
      <c r="D3629" s="79">
        <f t="shared" si="198"/>
        <v>8.0115999999999996</v>
      </c>
      <c r="E3629" s="76">
        <v>8.0115999999999996</v>
      </c>
      <c r="F3629" s="33">
        <v>0</v>
      </c>
      <c r="G3629" s="90">
        <v>0</v>
      </c>
      <c r="H3629" s="33">
        <v>0</v>
      </c>
      <c r="I3629" s="81"/>
      <c r="J3629" s="200">
        <v>34.551900000000003</v>
      </c>
    </row>
    <row r="3630" spans="1:10" s="47" customFormat="1" ht="18.75" customHeight="1" x14ac:dyDescent="0.25">
      <c r="A3630" s="74" t="s">
        <v>2878</v>
      </c>
      <c r="B3630" s="183" t="s">
        <v>4044</v>
      </c>
      <c r="C3630" s="79">
        <f t="shared" si="199"/>
        <v>124.60820000000001</v>
      </c>
      <c r="D3630" s="79">
        <f t="shared" si="198"/>
        <v>14.231549999999999</v>
      </c>
      <c r="E3630" s="76">
        <v>14.231549999999999</v>
      </c>
      <c r="F3630" s="33">
        <v>0</v>
      </c>
      <c r="G3630" s="90">
        <v>0</v>
      </c>
      <c r="H3630" s="33">
        <v>0</v>
      </c>
      <c r="I3630" s="81"/>
      <c r="J3630" s="200">
        <v>138.83975000000001</v>
      </c>
    </row>
    <row r="3631" spans="1:10" s="47" customFormat="1" ht="18.75" customHeight="1" x14ac:dyDescent="0.25">
      <c r="A3631" s="74" t="s">
        <v>2879</v>
      </c>
      <c r="B3631" s="183" t="s">
        <v>4044</v>
      </c>
      <c r="C3631" s="79">
        <f t="shared" si="199"/>
        <v>0.28920000000000001</v>
      </c>
      <c r="D3631" s="79">
        <f t="shared" si="198"/>
        <v>0</v>
      </c>
      <c r="E3631" s="76">
        <v>0</v>
      </c>
      <c r="F3631" s="33">
        <v>0</v>
      </c>
      <c r="G3631" s="90">
        <v>0</v>
      </c>
      <c r="H3631" s="33">
        <v>0</v>
      </c>
      <c r="I3631" s="81"/>
      <c r="J3631" s="200">
        <v>0.28920000000000001</v>
      </c>
    </row>
    <row r="3632" spans="1:10" s="47" customFormat="1" ht="18.75" customHeight="1" x14ac:dyDescent="0.25">
      <c r="A3632" s="74" t="s">
        <v>2880</v>
      </c>
      <c r="B3632" s="183" t="s">
        <v>4044</v>
      </c>
      <c r="C3632" s="79">
        <f t="shared" si="199"/>
        <v>135.22704999999999</v>
      </c>
      <c r="D3632" s="79">
        <f t="shared" si="198"/>
        <v>3.69075</v>
      </c>
      <c r="E3632" s="76">
        <v>3.69075</v>
      </c>
      <c r="F3632" s="33">
        <v>0</v>
      </c>
      <c r="G3632" s="90">
        <v>0</v>
      </c>
      <c r="H3632" s="33">
        <v>0</v>
      </c>
      <c r="I3632" s="81"/>
      <c r="J3632" s="200">
        <v>138.9178</v>
      </c>
    </row>
    <row r="3633" spans="1:21" s="47" customFormat="1" ht="18.75" customHeight="1" x14ac:dyDescent="0.25">
      <c r="A3633" s="74" t="s">
        <v>2881</v>
      </c>
      <c r="B3633" s="183" t="s">
        <v>4044</v>
      </c>
      <c r="C3633" s="79">
        <f t="shared" si="199"/>
        <v>83.910499999999999</v>
      </c>
      <c r="D3633" s="79">
        <f t="shared" si="198"/>
        <v>15.4032</v>
      </c>
      <c r="E3633" s="76">
        <v>15.4032</v>
      </c>
      <c r="F3633" s="33">
        <v>0</v>
      </c>
      <c r="G3633" s="90">
        <v>0</v>
      </c>
      <c r="H3633" s="33">
        <v>0</v>
      </c>
      <c r="I3633" s="81"/>
      <c r="J3633" s="200">
        <v>99.313699999999997</v>
      </c>
    </row>
    <row r="3634" spans="1:21" s="47" customFormat="1" ht="18.75" customHeight="1" x14ac:dyDescent="0.25">
      <c r="A3634" s="74" t="s">
        <v>2882</v>
      </c>
      <c r="B3634" s="183" t="s">
        <v>4044</v>
      </c>
      <c r="C3634" s="79">
        <f t="shared" si="199"/>
        <v>148.32660000000001</v>
      </c>
      <c r="D3634" s="79">
        <f t="shared" si="198"/>
        <v>7.6529999999999996</v>
      </c>
      <c r="E3634" s="76">
        <v>7.6529999999999996</v>
      </c>
      <c r="F3634" s="33">
        <v>0</v>
      </c>
      <c r="G3634" s="90">
        <v>0</v>
      </c>
      <c r="H3634" s="33">
        <v>0</v>
      </c>
      <c r="I3634" s="81"/>
      <c r="J3634" s="200">
        <v>155.9796</v>
      </c>
    </row>
    <row r="3635" spans="1:21" s="47" customFormat="1" ht="18.75" customHeight="1" x14ac:dyDescent="0.25">
      <c r="A3635" s="74" t="s">
        <v>2883</v>
      </c>
      <c r="B3635" s="183" t="s">
        <v>4044</v>
      </c>
      <c r="C3635" s="79">
        <f t="shared" si="199"/>
        <v>15.7674</v>
      </c>
      <c r="D3635" s="79">
        <f t="shared" si="198"/>
        <v>0</v>
      </c>
      <c r="E3635" s="76">
        <v>0</v>
      </c>
      <c r="F3635" s="33">
        <v>0</v>
      </c>
      <c r="G3635" s="90">
        <v>0</v>
      </c>
      <c r="H3635" s="33">
        <v>0</v>
      </c>
      <c r="I3635" s="81"/>
      <c r="J3635" s="200">
        <v>15.7674</v>
      </c>
    </row>
    <row r="3636" spans="1:21" s="47" customFormat="1" ht="18.75" customHeight="1" x14ac:dyDescent="0.25">
      <c r="A3636" s="74" t="s">
        <v>2884</v>
      </c>
      <c r="B3636" s="183" t="s">
        <v>4044</v>
      </c>
      <c r="C3636" s="79">
        <f t="shared" si="199"/>
        <v>18.682600000000001</v>
      </c>
      <c r="D3636" s="79">
        <f t="shared" si="198"/>
        <v>0.79170000000000007</v>
      </c>
      <c r="E3636" s="76">
        <v>0.79170000000000007</v>
      </c>
      <c r="F3636" s="33">
        <v>0</v>
      </c>
      <c r="G3636" s="90">
        <v>0</v>
      </c>
      <c r="H3636" s="33">
        <v>0</v>
      </c>
      <c r="I3636" s="81"/>
      <c r="J3636" s="200">
        <v>19.474299999999999</v>
      </c>
    </row>
    <row r="3637" spans="1:21" s="47" customFormat="1" ht="18.75" customHeight="1" x14ac:dyDescent="0.25">
      <c r="A3637" s="74" t="s">
        <v>2885</v>
      </c>
      <c r="B3637" s="183" t="s">
        <v>4044</v>
      </c>
      <c r="C3637" s="79">
        <f t="shared" si="199"/>
        <v>78.062100000000001</v>
      </c>
      <c r="D3637" s="79">
        <f t="shared" si="198"/>
        <v>4.5279499999999997</v>
      </c>
      <c r="E3637" s="76">
        <v>4.5279499999999997</v>
      </c>
      <c r="F3637" s="33">
        <v>0</v>
      </c>
      <c r="G3637" s="90">
        <v>0</v>
      </c>
      <c r="H3637" s="33">
        <v>0</v>
      </c>
      <c r="I3637" s="81"/>
      <c r="J3637" s="200">
        <v>82.590050000000005</v>
      </c>
    </row>
    <row r="3638" spans="1:21" s="50" customFormat="1" ht="18.75" customHeight="1" x14ac:dyDescent="0.25">
      <c r="A3638" s="74" t="s">
        <v>2886</v>
      </c>
      <c r="B3638" s="183" t="s">
        <v>4044</v>
      </c>
      <c r="C3638" s="79">
        <f t="shared" si="199"/>
        <v>57.567400000000006</v>
      </c>
      <c r="D3638" s="79">
        <f t="shared" si="198"/>
        <v>1.8826500000000002</v>
      </c>
      <c r="E3638" s="76">
        <v>1.8826500000000002</v>
      </c>
      <c r="F3638" s="33">
        <v>0</v>
      </c>
      <c r="G3638" s="90">
        <v>0</v>
      </c>
      <c r="H3638" s="33">
        <v>0</v>
      </c>
      <c r="I3638" s="81"/>
      <c r="J3638" s="200">
        <v>59.450050000000005</v>
      </c>
      <c r="K3638" s="47"/>
      <c r="L3638" s="47"/>
      <c r="M3638" s="47"/>
      <c r="N3638" s="47"/>
      <c r="O3638" s="47"/>
      <c r="P3638" s="47"/>
      <c r="Q3638" s="47"/>
      <c r="R3638" s="47"/>
      <c r="S3638" s="47"/>
      <c r="T3638" s="47"/>
      <c r="U3638" s="53"/>
    </row>
    <row r="3639" spans="1:21" s="32" customFormat="1" ht="18.75" customHeight="1" x14ac:dyDescent="0.25">
      <c r="A3639" s="74" t="s">
        <v>2887</v>
      </c>
      <c r="B3639" s="183" t="s">
        <v>4044</v>
      </c>
      <c r="C3639" s="79">
        <f t="shared" si="199"/>
        <v>105.10799999999999</v>
      </c>
      <c r="D3639" s="79">
        <f t="shared" si="198"/>
        <v>6.4024999999999999</v>
      </c>
      <c r="E3639" s="76">
        <v>6.4024999999999999</v>
      </c>
      <c r="F3639" s="33">
        <v>0</v>
      </c>
      <c r="G3639" s="90">
        <v>0</v>
      </c>
      <c r="H3639" s="33">
        <v>0</v>
      </c>
      <c r="I3639" s="81"/>
      <c r="J3639" s="200">
        <v>111.51049999999999</v>
      </c>
      <c r="K3639" s="47"/>
      <c r="L3639" s="47"/>
      <c r="M3639" s="47"/>
      <c r="N3639" s="47"/>
      <c r="O3639" s="47"/>
      <c r="P3639" s="47"/>
      <c r="Q3639" s="47"/>
      <c r="R3639" s="47"/>
      <c r="S3639" s="47"/>
      <c r="T3639" s="47"/>
    </row>
    <row r="3640" spans="1:21" s="32" customFormat="1" ht="18.75" customHeight="1" x14ac:dyDescent="0.25">
      <c r="A3640" s="74" t="s">
        <v>2888</v>
      </c>
      <c r="B3640" s="183" t="s">
        <v>4044</v>
      </c>
      <c r="C3640" s="79">
        <f t="shared" si="199"/>
        <v>150.16511</v>
      </c>
      <c r="D3640" s="79">
        <f t="shared" si="198"/>
        <v>11.56535</v>
      </c>
      <c r="E3640" s="76">
        <v>11.56535</v>
      </c>
      <c r="F3640" s="33">
        <v>0</v>
      </c>
      <c r="G3640" s="90">
        <v>0</v>
      </c>
      <c r="H3640" s="33">
        <v>0</v>
      </c>
      <c r="I3640" s="81"/>
      <c r="J3640" s="200">
        <v>161.73045999999999</v>
      </c>
      <c r="K3640" s="47"/>
      <c r="L3640" s="47"/>
      <c r="M3640" s="47"/>
      <c r="N3640" s="47"/>
      <c r="O3640" s="47"/>
      <c r="P3640" s="47"/>
      <c r="Q3640" s="47"/>
      <c r="R3640" s="47"/>
      <c r="S3640" s="47"/>
      <c r="T3640" s="47"/>
    </row>
    <row r="3641" spans="1:21" s="47" customFormat="1" ht="18.75" customHeight="1" x14ac:dyDescent="0.25">
      <c r="A3641" s="74" t="s">
        <v>2889</v>
      </c>
      <c r="B3641" s="183" t="s">
        <v>4044</v>
      </c>
      <c r="C3641" s="79">
        <f t="shared" si="199"/>
        <v>76.940449999999998</v>
      </c>
      <c r="D3641" s="79">
        <f t="shared" si="198"/>
        <v>3.0865</v>
      </c>
      <c r="E3641" s="76">
        <v>3.0865</v>
      </c>
      <c r="F3641" s="33">
        <v>0</v>
      </c>
      <c r="G3641" s="90">
        <v>0</v>
      </c>
      <c r="H3641" s="33">
        <v>0</v>
      </c>
      <c r="I3641" s="81"/>
      <c r="J3641" s="200">
        <v>80.026949999999999</v>
      </c>
    </row>
    <row r="3642" spans="1:21" s="47" customFormat="1" ht="18.75" customHeight="1" x14ac:dyDescent="0.25">
      <c r="A3642" s="74" t="s">
        <v>2890</v>
      </c>
      <c r="B3642" s="183" t="s">
        <v>4044</v>
      </c>
      <c r="C3642" s="79">
        <f t="shared" si="199"/>
        <v>76.189750000000004</v>
      </c>
      <c r="D3642" s="79">
        <f t="shared" si="198"/>
        <v>2.1458000000000004</v>
      </c>
      <c r="E3642" s="76">
        <v>2.1458000000000004</v>
      </c>
      <c r="F3642" s="33">
        <v>0</v>
      </c>
      <c r="G3642" s="90">
        <v>0</v>
      </c>
      <c r="H3642" s="33">
        <v>0</v>
      </c>
      <c r="I3642" s="81"/>
      <c r="J3642" s="200">
        <v>78.335549999999998</v>
      </c>
    </row>
    <row r="3643" spans="1:21" s="47" customFormat="1" ht="18.75" customHeight="1" x14ac:dyDescent="0.25">
      <c r="A3643" s="74" t="s">
        <v>2891</v>
      </c>
      <c r="B3643" s="183" t="s">
        <v>4044</v>
      </c>
      <c r="C3643" s="79">
        <f t="shared" si="199"/>
        <v>98.719360000000009</v>
      </c>
      <c r="D3643" s="79">
        <f t="shared" si="198"/>
        <v>4.3608500000000001</v>
      </c>
      <c r="E3643" s="76">
        <v>4.3608500000000001</v>
      </c>
      <c r="F3643" s="33">
        <v>0</v>
      </c>
      <c r="G3643" s="90">
        <v>0</v>
      </c>
      <c r="H3643" s="33">
        <v>0</v>
      </c>
      <c r="I3643" s="81"/>
      <c r="J3643" s="200">
        <v>103.08021000000001</v>
      </c>
    </row>
    <row r="3644" spans="1:21" s="47" customFormat="1" ht="18.75" customHeight="1" x14ac:dyDescent="0.25">
      <c r="A3644" s="74" t="s">
        <v>2892</v>
      </c>
      <c r="B3644" s="183" t="s">
        <v>4044</v>
      </c>
      <c r="C3644" s="79">
        <f t="shared" si="199"/>
        <v>45.504450000000006</v>
      </c>
      <c r="D3644" s="79">
        <f t="shared" si="198"/>
        <v>1.7121</v>
      </c>
      <c r="E3644" s="76">
        <v>1.7121</v>
      </c>
      <c r="F3644" s="33">
        <v>0</v>
      </c>
      <c r="G3644" s="90">
        <v>0</v>
      </c>
      <c r="H3644" s="33">
        <v>0</v>
      </c>
      <c r="I3644" s="81"/>
      <c r="J3644" s="200">
        <v>47.216550000000005</v>
      </c>
    </row>
    <row r="3645" spans="1:21" s="47" customFormat="1" ht="18.75" customHeight="1" x14ac:dyDescent="0.25">
      <c r="A3645" s="74" t="s">
        <v>2893</v>
      </c>
      <c r="B3645" s="183" t="s">
        <v>4044</v>
      </c>
      <c r="C3645" s="79">
        <f t="shared" si="199"/>
        <v>143.8837</v>
      </c>
      <c r="D3645" s="79">
        <f t="shared" si="198"/>
        <v>9.8754400000000011</v>
      </c>
      <c r="E3645" s="76">
        <v>9.8754400000000011</v>
      </c>
      <c r="F3645" s="33">
        <v>0</v>
      </c>
      <c r="G3645" s="90">
        <v>0</v>
      </c>
      <c r="H3645" s="33">
        <v>0</v>
      </c>
      <c r="I3645" s="81"/>
      <c r="J3645" s="200">
        <v>153.75914</v>
      </c>
    </row>
    <row r="3646" spans="1:21" s="47" customFormat="1" ht="18.75" customHeight="1" x14ac:dyDescent="0.25">
      <c r="A3646" s="74" t="s">
        <v>2894</v>
      </c>
      <c r="B3646" s="183" t="s">
        <v>4044</v>
      </c>
      <c r="C3646" s="79">
        <f t="shared" si="199"/>
        <v>368.77638999999999</v>
      </c>
      <c r="D3646" s="79">
        <f t="shared" si="198"/>
        <v>79.935100000000006</v>
      </c>
      <c r="E3646" s="76">
        <v>79.935100000000006</v>
      </c>
      <c r="F3646" s="33">
        <v>0</v>
      </c>
      <c r="G3646" s="90">
        <v>0</v>
      </c>
      <c r="H3646" s="33">
        <v>0</v>
      </c>
      <c r="I3646" s="81"/>
      <c r="J3646" s="200">
        <v>448.71148999999997</v>
      </c>
    </row>
    <row r="3647" spans="1:21" s="47" customFormat="1" ht="18.75" customHeight="1" x14ac:dyDescent="0.25">
      <c r="A3647" s="74" t="s">
        <v>2895</v>
      </c>
      <c r="B3647" s="183" t="s">
        <v>4044</v>
      </c>
      <c r="C3647" s="79">
        <f t="shared" si="199"/>
        <v>4.8333500000000003</v>
      </c>
      <c r="D3647" s="79">
        <f t="shared" si="198"/>
        <v>0</v>
      </c>
      <c r="E3647" s="76">
        <v>0</v>
      </c>
      <c r="F3647" s="33">
        <v>0</v>
      </c>
      <c r="G3647" s="90">
        <v>0</v>
      </c>
      <c r="H3647" s="33">
        <v>0</v>
      </c>
      <c r="I3647" s="81"/>
      <c r="J3647" s="200">
        <v>4.8333500000000003</v>
      </c>
    </row>
    <row r="3648" spans="1:21" s="47" customFormat="1" ht="18.75" customHeight="1" x14ac:dyDescent="0.25">
      <c r="A3648" s="74" t="s">
        <v>2896</v>
      </c>
      <c r="B3648" s="183" t="s">
        <v>4044</v>
      </c>
      <c r="C3648" s="79">
        <f t="shared" si="199"/>
        <v>13.887799999999999</v>
      </c>
      <c r="D3648" s="79">
        <f t="shared" si="198"/>
        <v>0</v>
      </c>
      <c r="E3648" s="76">
        <v>0</v>
      </c>
      <c r="F3648" s="33">
        <v>0</v>
      </c>
      <c r="G3648" s="90">
        <v>0</v>
      </c>
      <c r="H3648" s="33">
        <v>0</v>
      </c>
      <c r="I3648" s="81"/>
      <c r="J3648" s="200">
        <v>13.887799999999999</v>
      </c>
    </row>
    <row r="3649" spans="1:10" s="47" customFormat="1" ht="18.75" customHeight="1" x14ac:dyDescent="0.25">
      <c r="A3649" s="74" t="s">
        <v>2897</v>
      </c>
      <c r="B3649" s="183" t="s">
        <v>4044</v>
      </c>
      <c r="C3649" s="79">
        <f t="shared" si="199"/>
        <v>6.8215999999999992</v>
      </c>
      <c r="D3649" s="79">
        <f t="shared" si="198"/>
        <v>0.64479999999999993</v>
      </c>
      <c r="E3649" s="76">
        <v>0.64479999999999993</v>
      </c>
      <c r="F3649" s="33">
        <v>0</v>
      </c>
      <c r="G3649" s="90">
        <v>0</v>
      </c>
      <c r="H3649" s="33">
        <v>0</v>
      </c>
      <c r="I3649" s="81"/>
      <c r="J3649" s="200">
        <v>7.4663999999999993</v>
      </c>
    </row>
    <row r="3650" spans="1:10" s="47" customFormat="1" ht="18.75" customHeight="1" x14ac:dyDescent="0.25">
      <c r="A3650" s="74" t="s">
        <v>2898</v>
      </c>
      <c r="B3650" s="183" t="s">
        <v>4044</v>
      </c>
      <c r="C3650" s="79">
        <f t="shared" si="199"/>
        <v>82.490400000000008</v>
      </c>
      <c r="D3650" s="79">
        <f t="shared" si="198"/>
        <v>11.372350000000001</v>
      </c>
      <c r="E3650" s="76">
        <v>11.372350000000001</v>
      </c>
      <c r="F3650" s="33">
        <v>0</v>
      </c>
      <c r="G3650" s="90">
        <v>0</v>
      </c>
      <c r="H3650" s="33">
        <v>0</v>
      </c>
      <c r="I3650" s="81"/>
      <c r="J3650" s="200">
        <v>93.862750000000005</v>
      </c>
    </row>
    <row r="3651" spans="1:10" s="47" customFormat="1" ht="18.75" customHeight="1" x14ac:dyDescent="0.25">
      <c r="A3651" s="74" t="s">
        <v>2899</v>
      </c>
      <c r="B3651" s="183" t="s">
        <v>4044</v>
      </c>
      <c r="C3651" s="79">
        <f t="shared" si="199"/>
        <v>102.19800000000001</v>
      </c>
      <c r="D3651" s="79">
        <f t="shared" si="198"/>
        <v>10.067549999999999</v>
      </c>
      <c r="E3651" s="76">
        <v>10.067549999999999</v>
      </c>
      <c r="F3651" s="33">
        <v>0</v>
      </c>
      <c r="G3651" s="90">
        <v>0</v>
      </c>
      <c r="H3651" s="33">
        <v>0</v>
      </c>
      <c r="I3651" s="81"/>
      <c r="J3651" s="200">
        <v>112.26555</v>
      </c>
    </row>
    <row r="3652" spans="1:10" s="47" customFormat="1" ht="18.75" customHeight="1" x14ac:dyDescent="0.25">
      <c r="A3652" s="74" t="s">
        <v>2900</v>
      </c>
      <c r="B3652" s="183" t="s">
        <v>4044</v>
      </c>
      <c r="C3652" s="79">
        <f t="shared" si="199"/>
        <v>53.549500000000002</v>
      </c>
      <c r="D3652" s="79">
        <f t="shared" si="198"/>
        <v>2.3334000000000001</v>
      </c>
      <c r="E3652" s="76">
        <v>2.3334000000000001</v>
      </c>
      <c r="F3652" s="33">
        <v>0</v>
      </c>
      <c r="G3652" s="90">
        <v>0</v>
      </c>
      <c r="H3652" s="33">
        <v>0</v>
      </c>
      <c r="I3652" s="81"/>
      <c r="J3652" s="200">
        <v>55.882899999999999</v>
      </c>
    </row>
    <row r="3653" spans="1:10" s="47" customFormat="1" ht="18.75" customHeight="1" x14ac:dyDescent="0.25">
      <c r="A3653" s="74" t="s">
        <v>2901</v>
      </c>
      <c r="B3653" s="183" t="s">
        <v>4044</v>
      </c>
      <c r="C3653" s="79">
        <f t="shared" si="199"/>
        <v>46.67915</v>
      </c>
      <c r="D3653" s="79">
        <f t="shared" si="198"/>
        <v>2.9315000000000002</v>
      </c>
      <c r="E3653" s="76">
        <v>2.9315000000000002</v>
      </c>
      <c r="F3653" s="33">
        <v>0</v>
      </c>
      <c r="G3653" s="90">
        <v>0</v>
      </c>
      <c r="H3653" s="33">
        <v>0</v>
      </c>
      <c r="I3653" s="81"/>
      <c r="J3653" s="200">
        <v>49.61065</v>
      </c>
    </row>
    <row r="3654" spans="1:10" s="47" customFormat="1" ht="18.75" customHeight="1" x14ac:dyDescent="0.25">
      <c r="A3654" s="74" t="s">
        <v>2902</v>
      </c>
      <c r="B3654" s="183" t="s">
        <v>4044</v>
      </c>
      <c r="C3654" s="79">
        <f t="shared" si="199"/>
        <v>16.670349999999999</v>
      </c>
      <c r="D3654" s="79">
        <f t="shared" si="198"/>
        <v>0</v>
      </c>
      <c r="E3654" s="76">
        <v>0</v>
      </c>
      <c r="F3654" s="33">
        <v>0</v>
      </c>
      <c r="G3654" s="90">
        <v>0</v>
      </c>
      <c r="H3654" s="33">
        <v>0</v>
      </c>
      <c r="I3654" s="81"/>
      <c r="J3654" s="200">
        <v>16.670349999999999</v>
      </c>
    </row>
    <row r="3655" spans="1:10" s="47" customFormat="1" ht="18.75" customHeight="1" x14ac:dyDescent="0.25">
      <c r="A3655" s="74" t="s">
        <v>2903</v>
      </c>
      <c r="B3655" s="183" t="s">
        <v>4044</v>
      </c>
      <c r="C3655" s="79">
        <f t="shared" si="199"/>
        <v>98.111999999999995</v>
      </c>
      <c r="D3655" s="79">
        <f t="shared" si="198"/>
        <v>6.1258999999999997</v>
      </c>
      <c r="E3655" s="76">
        <v>6.1258999999999997</v>
      </c>
      <c r="F3655" s="33">
        <v>0</v>
      </c>
      <c r="G3655" s="90">
        <v>0</v>
      </c>
      <c r="H3655" s="33">
        <v>0</v>
      </c>
      <c r="I3655" s="81"/>
      <c r="J3655" s="200">
        <v>104.2379</v>
      </c>
    </row>
    <row r="3656" spans="1:10" s="47" customFormat="1" ht="18.75" customHeight="1" x14ac:dyDescent="0.25">
      <c r="A3656" s="74" t="s">
        <v>2904</v>
      </c>
      <c r="B3656" s="183" t="s">
        <v>4044</v>
      </c>
      <c r="C3656" s="79">
        <f t="shared" si="199"/>
        <v>670.34439000000009</v>
      </c>
      <c r="D3656" s="79">
        <f t="shared" si="198"/>
        <v>48.532650000000004</v>
      </c>
      <c r="E3656" s="76">
        <v>48.532650000000004</v>
      </c>
      <c r="F3656" s="33">
        <v>0</v>
      </c>
      <c r="G3656" s="90">
        <v>0</v>
      </c>
      <c r="H3656" s="33">
        <v>0</v>
      </c>
      <c r="I3656" s="81"/>
      <c r="J3656" s="200">
        <v>718.87704000000008</v>
      </c>
    </row>
    <row r="3657" spans="1:10" s="47" customFormat="1" ht="18.75" customHeight="1" x14ac:dyDescent="0.25">
      <c r="A3657" s="74" t="s">
        <v>2905</v>
      </c>
      <c r="B3657" s="183" t="s">
        <v>4044</v>
      </c>
      <c r="C3657" s="79">
        <f t="shared" si="199"/>
        <v>54.736649999999997</v>
      </c>
      <c r="D3657" s="79">
        <f t="shared" si="198"/>
        <v>4.5965500000000006</v>
      </c>
      <c r="E3657" s="76">
        <v>4.5965500000000006</v>
      </c>
      <c r="F3657" s="33">
        <v>0</v>
      </c>
      <c r="G3657" s="90">
        <v>0</v>
      </c>
      <c r="H3657" s="33">
        <v>0</v>
      </c>
      <c r="I3657" s="81"/>
      <c r="J3657" s="200">
        <v>59.333199999999998</v>
      </c>
    </row>
    <row r="3658" spans="1:10" s="47" customFormat="1" ht="18.75" customHeight="1" x14ac:dyDescent="0.25">
      <c r="A3658" s="74" t="s">
        <v>2906</v>
      </c>
      <c r="B3658" s="183" t="s">
        <v>4044</v>
      </c>
      <c r="C3658" s="79">
        <f t="shared" si="199"/>
        <v>68.810549999999992</v>
      </c>
      <c r="D3658" s="79">
        <f t="shared" si="198"/>
        <v>3.7099499999999996</v>
      </c>
      <c r="E3658" s="76">
        <v>3.7099499999999996</v>
      </c>
      <c r="F3658" s="33">
        <v>0</v>
      </c>
      <c r="G3658" s="90">
        <v>0</v>
      </c>
      <c r="H3658" s="33">
        <v>0</v>
      </c>
      <c r="I3658" s="81"/>
      <c r="J3658" s="200">
        <v>72.520499999999998</v>
      </c>
    </row>
    <row r="3659" spans="1:10" s="47" customFormat="1" ht="18.75" customHeight="1" x14ac:dyDescent="0.25">
      <c r="A3659" s="74" t="s">
        <v>2907</v>
      </c>
      <c r="B3659" s="183" t="s">
        <v>4044</v>
      </c>
      <c r="C3659" s="79">
        <f t="shared" si="199"/>
        <v>529.60302000000001</v>
      </c>
      <c r="D3659" s="79">
        <f t="shared" si="198"/>
        <v>54.458949999999994</v>
      </c>
      <c r="E3659" s="76">
        <v>54.458949999999994</v>
      </c>
      <c r="F3659" s="33">
        <v>0</v>
      </c>
      <c r="G3659" s="90">
        <v>0</v>
      </c>
      <c r="H3659" s="33">
        <v>0</v>
      </c>
      <c r="I3659" s="81"/>
      <c r="J3659" s="200">
        <v>584.06196999999997</v>
      </c>
    </row>
    <row r="3660" spans="1:10" s="47" customFormat="1" ht="18.75" customHeight="1" x14ac:dyDescent="0.25">
      <c r="A3660" s="74" t="s">
        <v>2908</v>
      </c>
      <c r="B3660" s="183" t="s">
        <v>4044</v>
      </c>
      <c r="C3660" s="79">
        <f t="shared" si="199"/>
        <v>151.85345000000001</v>
      </c>
      <c r="D3660" s="79">
        <f t="shared" si="198"/>
        <v>7.8022999999999998</v>
      </c>
      <c r="E3660" s="76">
        <v>7.8022999999999998</v>
      </c>
      <c r="F3660" s="33">
        <v>0</v>
      </c>
      <c r="G3660" s="90">
        <v>0</v>
      </c>
      <c r="H3660" s="33">
        <v>0</v>
      </c>
      <c r="I3660" s="81"/>
      <c r="J3660" s="200">
        <v>159.65575000000001</v>
      </c>
    </row>
    <row r="3661" spans="1:10" s="47" customFormat="1" ht="18.75" customHeight="1" x14ac:dyDescent="0.25">
      <c r="A3661" s="74" t="s">
        <v>2909</v>
      </c>
      <c r="B3661" s="183" t="s">
        <v>4044</v>
      </c>
      <c r="C3661" s="79">
        <f t="shared" si="199"/>
        <v>137.79621999999998</v>
      </c>
      <c r="D3661" s="79">
        <f t="shared" si="198"/>
        <v>8.2313999999999989</v>
      </c>
      <c r="E3661" s="76">
        <v>8.2313999999999989</v>
      </c>
      <c r="F3661" s="33">
        <v>0</v>
      </c>
      <c r="G3661" s="90">
        <v>0</v>
      </c>
      <c r="H3661" s="33">
        <v>0</v>
      </c>
      <c r="I3661" s="81"/>
      <c r="J3661" s="200">
        <v>146.02761999999998</v>
      </c>
    </row>
    <row r="3662" spans="1:10" s="47" customFormat="1" ht="18.75" customHeight="1" x14ac:dyDescent="0.25">
      <c r="A3662" s="74" t="s">
        <v>2910</v>
      </c>
      <c r="B3662" s="183" t="s">
        <v>4044</v>
      </c>
      <c r="C3662" s="79">
        <f t="shared" si="199"/>
        <v>160.43085000000002</v>
      </c>
      <c r="D3662" s="79">
        <f t="shared" si="198"/>
        <v>5.4247500000000004</v>
      </c>
      <c r="E3662" s="76">
        <v>5.4247500000000004</v>
      </c>
      <c r="F3662" s="33">
        <v>0</v>
      </c>
      <c r="G3662" s="90">
        <v>0</v>
      </c>
      <c r="H3662" s="33">
        <v>0</v>
      </c>
      <c r="I3662" s="81"/>
      <c r="J3662" s="200">
        <v>165.85560000000001</v>
      </c>
    </row>
    <row r="3663" spans="1:10" s="47" customFormat="1" ht="18.75" customHeight="1" x14ac:dyDescent="0.25">
      <c r="A3663" s="74" t="s">
        <v>2911</v>
      </c>
      <c r="B3663" s="183" t="s">
        <v>4044</v>
      </c>
      <c r="C3663" s="79">
        <f t="shared" si="199"/>
        <v>243.75585000000001</v>
      </c>
      <c r="D3663" s="79">
        <f t="shared" si="198"/>
        <v>15.531450000000001</v>
      </c>
      <c r="E3663" s="76">
        <v>15.531450000000001</v>
      </c>
      <c r="F3663" s="33">
        <v>0</v>
      </c>
      <c r="G3663" s="90">
        <v>0</v>
      </c>
      <c r="H3663" s="33">
        <v>0</v>
      </c>
      <c r="I3663" s="81"/>
      <c r="J3663" s="200">
        <v>259.28730000000002</v>
      </c>
    </row>
    <row r="3664" spans="1:10" s="47" customFormat="1" ht="18.75" customHeight="1" x14ac:dyDescent="0.25">
      <c r="A3664" s="74" t="s">
        <v>2912</v>
      </c>
      <c r="B3664" s="183" t="s">
        <v>4044</v>
      </c>
      <c r="C3664" s="79">
        <f t="shared" si="199"/>
        <v>61.424799999999991</v>
      </c>
      <c r="D3664" s="79">
        <f t="shared" si="198"/>
        <v>27.655849999999997</v>
      </c>
      <c r="E3664" s="76">
        <v>27.655849999999997</v>
      </c>
      <c r="F3664" s="33">
        <v>0</v>
      </c>
      <c r="G3664" s="90">
        <v>0</v>
      </c>
      <c r="H3664" s="33">
        <v>0</v>
      </c>
      <c r="I3664" s="81"/>
      <c r="J3664" s="200">
        <v>89.080649999999991</v>
      </c>
    </row>
    <row r="3665" spans="1:10" s="47" customFormat="1" ht="18.75" customHeight="1" x14ac:dyDescent="0.25">
      <c r="A3665" s="74" t="s">
        <v>2913</v>
      </c>
      <c r="B3665" s="183" t="s">
        <v>4044</v>
      </c>
      <c r="C3665" s="79">
        <f t="shared" si="199"/>
        <v>8.3352500000000003</v>
      </c>
      <c r="D3665" s="79">
        <f t="shared" si="198"/>
        <v>0.96525000000000005</v>
      </c>
      <c r="E3665" s="76">
        <v>0.96525000000000005</v>
      </c>
      <c r="F3665" s="33">
        <v>0</v>
      </c>
      <c r="G3665" s="90">
        <v>0</v>
      </c>
      <c r="H3665" s="33">
        <v>0</v>
      </c>
      <c r="I3665" s="81"/>
      <c r="J3665" s="200">
        <v>9.3004999999999995</v>
      </c>
    </row>
    <row r="3666" spans="1:10" s="47" customFormat="1" ht="18.75" customHeight="1" x14ac:dyDescent="0.25">
      <c r="A3666" s="74" t="s">
        <v>1677</v>
      </c>
      <c r="B3666" s="183" t="s">
        <v>4044</v>
      </c>
      <c r="C3666" s="79">
        <f t="shared" si="199"/>
        <v>83.066450000000003</v>
      </c>
      <c r="D3666" s="79">
        <f t="shared" si="198"/>
        <v>8.9786000000000001</v>
      </c>
      <c r="E3666" s="76">
        <v>8.9786000000000001</v>
      </c>
      <c r="F3666" s="33">
        <v>0</v>
      </c>
      <c r="G3666" s="90">
        <v>0</v>
      </c>
      <c r="H3666" s="33">
        <v>0</v>
      </c>
      <c r="I3666" s="81"/>
      <c r="J3666" s="200">
        <v>92.045050000000003</v>
      </c>
    </row>
    <row r="3667" spans="1:10" s="47" customFormat="1" ht="18.75" customHeight="1" x14ac:dyDescent="0.25">
      <c r="A3667" s="74" t="s">
        <v>2992</v>
      </c>
      <c r="B3667" s="183" t="s">
        <v>3167</v>
      </c>
      <c r="C3667" s="79">
        <f t="shared" si="199"/>
        <v>278.33425</v>
      </c>
      <c r="D3667" s="79">
        <f t="shared" si="198"/>
        <v>33.005749999999999</v>
      </c>
      <c r="E3667" s="76">
        <v>33.005749999999999</v>
      </c>
      <c r="F3667" s="33">
        <v>0</v>
      </c>
      <c r="G3667" s="90">
        <v>0</v>
      </c>
      <c r="H3667" s="33">
        <v>0</v>
      </c>
      <c r="I3667" s="81"/>
      <c r="J3667" s="200">
        <v>311.33999999999997</v>
      </c>
    </row>
    <row r="3668" spans="1:10" s="47" customFormat="1" ht="18.75" customHeight="1" x14ac:dyDescent="0.25">
      <c r="A3668" s="74" t="s">
        <v>2999</v>
      </c>
      <c r="B3668" s="183" t="s">
        <v>3172</v>
      </c>
      <c r="C3668" s="79">
        <f t="shared" si="199"/>
        <v>60.252969999999998</v>
      </c>
      <c r="D3668" s="79">
        <f t="shared" si="198"/>
        <v>0.83460000000000001</v>
      </c>
      <c r="E3668" s="76">
        <v>0.83460000000000001</v>
      </c>
      <c r="F3668" s="33">
        <v>0</v>
      </c>
      <c r="G3668" s="90">
        <v>0</v>
      </c>
      <c r="H3668" s="33">
        <v>0</v>
      </c>
      <c r="I3668" s="81"/>
      <c r="J3668" s="200">
        <v>61.087569999999999</v>
      </c>
    </row>
    <row r="3669" spans="1:10" s="47" customFormat="1" ht="18.75" customHeight="1" x14ac:dyDescent="0.25">
      <c r="A3669" s="74" t="s">
        <v>3000</v>
      </c>
      <c r="B3669" s="183" t="s">
        <v>3172</v>
      </c>
      <c r="C3669" s="79">
        <f t="shared" si="199"/>
        <v>28.169900000000002</v>
      </c>
      <c r="D3669" s="79">
        <f t="shared" si="198"/>
        <v>0</v>
      </c>
      <c r="E3669" s="76">
        <v>0</v>
      </c>
      <c r="F3669" s="33">
        <v>0</v>
      </c>
      <c r="G3669" s="90">
        <v>0</v>
      </c>
      <c r="H3669" s="33">
        <v>0</v>
      </c>
      <c r="I3669" s="81"/>
      <c r="J3669" s="200">
        <v>28.169900000000002</v>
      </c>
    </row>
    <row r="3670" spans="1:10" s="47" customFormat="1" ht="18.75" customHeight="1" x14ac:dyDescent="0.25">
      <c r="A3670" s="74" t="s">
        <v>3001</v>
      </c>
      <c r="B3670" s="183" t="s">
        <v>3172</v>
      </c>
      <c r="C3670" s="79">
        <f t="shared" si="199"/>
        <v>64.637450000000001</v>
      </c>
      <c r="D3670" s="79">
        <f t="shared" si="198"/>
        <v>4.4764499999999998</v>
      </c>
      <c r="E3670" s="76">
        <v>4.4764499999999998</v>
      </c>
      <c r="F3670" s="33">
        <v>0</v>
      </c>
      <c r="G3670" s="90">
        <v>0</v>
      </c>
      <c r="H3670" s="33">
        <v>0</v>
      </c>
      <c r="I3670" s="81"/>
      <c r="J3670" s="200">
        <v>69.113900000000001</v>
      </c>
    </row>
    <row r="3671" spans="1:10" s="47" customFormat="1" ht="18.75" customHeight="1" x14ac:dyDescent="0.25">
      <c r="A3671" s="74" t="s">
        <v>3002</v>
      </c>
      <c r="B3671" s="183" t="s">
        <v>3172</v>
      </c>
      <c r="C3671" s="79">
        <f t="shared" si="199"/>
        <v>41.247</v>
      </c>
      <c r="D3671" s="79">
        <f t="shared" si="198"/>
        <v>2.0358000000000001</v>
      </c>
      <c r="E3671" s="76">
        <v>2.0358000000000001</v>
      </c>
      <c r="F3671" s="33">
        <v>0</v>
      </c>
      <c r="G3671" s="90">
        <v>0</v>
      </c>
      <c r="H3671" s="33">
        <v>0</v>
      </c>
      <c r="I3671" s="81"/>
      <c r="J3671" s="200">
        <v>43.282800000000002</v>
      </c>
    </row>
    <row r="3672" spans="1:10" s="47" customFormat="1" ht="18.75" customHeight="1" x14ac:dyDescent="0.25">
      <c r="A3672" s="74" t="s">
        <v>3003</v>
      </c>
      <c r="B3672" s="183" t="s">
        <v>3172</v>
      </c>
      <c r="C3672" s="79">
        <f t="shared" si="199"/>
        <v>36.450969999999998</v>
      </c>
      <c r="D3672" s="79">
        <f t="shared" si="198"/>
        <v>3.63605</v>
      </c>
      <c r="E3672" s="76">
        <v>3.63605</v>
      </c>
      <c r="F3672" s="33">
        <v>0</v>
      </c>
      <c r="G3672" s="90">
        <v>0</v>
      </c>
      <c r="H3672" s="33">
        <v>0</v>
      </c>
      <c r="I3672" s="81"/>
      <c r="J3672" s="200">
        <v>40.087019999999995</v>
      </c>
    </row>
    <row r="3673" spans="1:10" s="47" customFormat="1" ht="18.75" customHeight="1" x14ac:dyDescent="0.25">
      <c r="A3673" s="74" t="s">
        <v>3004</v>
      </c>
      <c r="B3673" s="183" t="s">
        <v>3172</v>
      </c>
      <c r="C3673" s="79">
        <f t="shared" si="199"/>
        <v>45.116800000000005</v>
      </c>
      <c r="D3673" s="79">
        <f t="shared" si="198"/>
        <v>1.677</v>
      </c>
      <c r="E3673" s="76">
        <v>1.677</v>
      </c>
      <c r="F3673" s="33">
        <v>0</v>
      </c>
      <c r="G3673" s="90">
        <v>0</v>
      </c>
      <c r="H3673" s="33">
        <v>0</v>
      </c>
      <c r="I3673" s="81"/>
      <c r="J3673" s="200">
        <v>46.793800000000005</v>
      </c>
    </row>
    <row r="3674" spans="1:10" s="47" customFormat="1" ht="18.75" customHeight="1" x14ac:dyDescent="0.25">
      <c r="A3674" s="74" t="s">
        <v>3005</v>
      </c>
      <c r="B3674" s="183" t="s">
        <v>3172</v>
      </c>
      <c r="C3674" s="79">
        <f t="shared" si="199"/>
        <v>1.371</v>
      </c>
      <c r="D3674" s="79">
        <f t="shared" si="198"/>
        <v>0</v>
      </c>
      <c r="E3674" s="76">
        <v>0</v>
      </c>
      <c r="F3674" s="33">
        <v>0</v>
      </c>
      <c r="G3674" s="90">
        <v>0</v>
      </c>
      <c r="H3674" s="33">
        <v>0</v>
      </c>
      <c r="I3674" s="81"/>
      <c r="J3674" s="200">
        <v>1.371</v>
      </c>
    </row>
    <row r="3675" spans="1:10" s="47" customFormat="1" ht="18.75" customHeight="1" x14ac:dyDescent="0.25">
      <c r="A3675" s="74" t="s">
        <v>2483</v>
      </c>
      <c r="B3675" s="183" t="s">
        <v>3172</v>
      </c>
      <c r="C3675" s="79">
        <f t="shared" si="199"/>
        <v>66.426650000000009</v>
      </c>
      <c r="D3675" s="79">
        <f t="shared" si="198"/>
        <v>11.210899999999999</v>
      </c>
      <c r="E3675" s="76">
        <v>11.210899999999999</v>
      </c>
      <c r="F3675" s="33">
        <v>0</v>
      </c>
      <c r="G3675" s="90">
        <v>0</v>
      </c>
      <c r="H3675" s="33">
        <v>0</v>
      </c>
      <c r="I3675" s="81"/>
      <c r="J3675" s="200">
        <v>77.637550000000005</v>
      </c>
    </row>
    <row r="3676" spans="1:10" s="47" customFormat="1" ht="18.75" customHeight="1" x14ac:dyDescent="0.25">
      <c r="A3676" s="74" t="s">
        <v>2484</v>
      </c>
      <c r="B3676" s="183" t="s">
        <v>3172</v>
      </c>
      <c r="C3676" s="79">
        <f t="shared" si="199"/>
        <v>116.22539999999999</v>
      </c>
      <c r="D3676" s="79">
        <f t="shared" si="198"/>
        <v>6.6604999999999999</v>
      </c>
      <c r="E3676" s="76">
        <v>6.6604999999999999</v>
      </c>
      <c r="F3676" s="33">
        <v>0</v>
      </c>
      <c r="G3676" s="90">
        <v>0</v>
      </c>
      <c r="H3676" s="33">
        <v>0</v>
      </c>
      <c r="I3676" s="81"/>
      <c r="J3676" s="200">
        <v>122.88589999999999</v>
      </c>
    </row>
    <row r="3677" spans="1:10" s="47" customFormat="1" ht="18.75" customHeight="1" x14ac:dyDescent="0.25">
      <c r="A3677" s="74" t="s">
        <v>2485</v>
      </c>
      <c r="B3677" s="183" t="s">
        <v>3172</v>
      </c>
      <c r="C3677" s="79">
        <f t="shared" si="199"/>
        <v>29.974599999999999</v>
      </c>
      <c r="D3677" s="79">
        <f t="shared" si="198"/>
        <v>1.1232</v>
      </c>
      <c r="E3677" s="76">
        <v>1.1232</v>
      </c>
      <c r="F3677" s="33">
        <v>0</v>
      </c>
      <c r="G3677" s="90">
        <v>0</v>
      </c>
      <c r="H3677" s="33">
        <v>0</v>
      </c>
      <c r="I3677" s="81"/>
      <c r="J3677" s="200">
        <v>31.097799999999999</v>
      </c>
    </row>
    <row r="3678" spans="1:10" s="47" customFormat="1" ht="18.75" customHeight="1" x14ac:dyDescent="0.25">
      <c r="A3678" s="74" t="s">
        <v>2489</v>
      </c>
      <c r="B3678" s="183" t="s">
        <v>3172</v>
      </c>
      <c r="C3678" s="79">
        <f t="shared" si="199"/>
        <v>28.079000000000001</v>
      </c>
      <c r="D3678" s="79">
        <f t="shared" si="198"/>
        <v>2.8021500000000001</v>
      </c>
      <c r="E3678" s="76">
        <v>2.8021500000000001</v>
      </c>
      <c r="F3678" s="33">
        <v>0</v>
      </c>
      <c r="G3678" s="90">
        <v>0</v>
      </c>
      <c r="H3678" s="33">
        <v>0</v>
      </c>
      <c r="I3678" s="81"/>
      <c r="J3678" s="200">
        <v>30.881150000000002</v>
      </c>
    </row>
    <row r="3679" spans="1:10" s="47" customFormat="1" ht="18.75" customHeight="1" x14ac:dyDescent="0.25">
      <c r="A3679" s="74" t="s">
        <v>2490</v>
      </c>
      <c r="B3679" s="183" t="s">
        <v>3172</v>
      </c>
      <c r="C3679" s="79">
        <f t="shared" si="199"/>
        <v>36.351650000000006</v>
      </c>
      <c r="D3679" s="79">
        <f t="shared" si="198"/>
        <v>0.57589999999999997</v>
      </c>
      <c r="E3679" s="76">
        <v>0.57589999999999997</v>
      </c>
      <c r="F3679" s="33">
        <v>0</v>
      </c>
      <c r="G3679" s="90">
        <v>0</v>
      </c>
      <c r="H3679" s="33">
        <v>0</v>
      </c>
      <c r="I3679" s="81"/>
      <c r="J3679" s="200">
        <v>36.927550000000004</v>
      </c>
    </row>
    <row r="3680" spans="1:10" s="47" customFormat="1" ht="18.75" customHeight="1" x14ac:dyDescent="0.25">
      <c r="A3680" s="74" t="s">
        <v>2491</v>
      </c>
      <c r="B3680" s="183" t="s">
        <v>3172</v>
      </c>
      <c r="C3680" s="79">
        <f t="shared" si="199"/>
        <v>24.627800000000001</v>
      </c>
      <c r="D3680" s="79">
        <f t="shared" si="198"/>
        <v>2.2000000000000002</v>
      </c>
      <c r="E3680" s="76">
        <v>2.2000000000000002</v>
      </c>
      <c r="F3680" s="33">
        <v>0</v>
      </c>
      <c r="G3680" s="90">
        <v>0</v>
      </c>
      <c r="H3680" s="33">
        <v>0</v>
      </c>
      <c r="I3680" s="81"/>
      <c r="J3680" s="200">
        <v>26.8278</v>
      </c>
    </row>
    <row r="3681" spans="1:10" s="47" customFormat="1" ht="18.75" customHeight="1" x14ac:dyDescent="0.25">
      <c r="A3681" s="74" t="s">
        <v>2493</v>
      </c>
      <c r="B3681" s="183" t="s">
        <v>3172</v>
      </c>
      <c r="C3681" s="79">
        <f t="shared" si="199"/>
        <v>79.2166</v>
      </c>
      <c r="D3681" s="79">
        <f t="shared" si="198"/>
        <v>4.1369499999999997</v>
      </c>
      <c r="E3681" s="76">
        <v>4.1369499999999997</v>
      </c>
      <c r="F3681" s="33">
        <v>0</v>
      </c>
      <c r="G3681" s="90">
        <v>0</v>
      </c>
      <c r="H3681" s="33">
        <v>0</v>
      </c>
      <c r="I3681" s="81"/>
      <c r="J3681" s="200">
        <v>83.353549999999998</v>
      </c>
    </row>
    <row r="3682" spans="1:10" s="47" customFormat="1" ht="18.75" customHeight="1" x14ac:dyDescent="0.25">
      <c r="A3682" s="74" t="s">
        <v>3011</v>
      </c>
      <c r="B3682" s="183" t="s">
        <v>3174</v>
      </c>
      <c r="C3682" s="79">
        <f t="shared" si="199"/>
        <v>49.630699999999997</v>
      </c>
      <c r="D3682" s="79">
        <f t="shared" si="198"/>
        <v>0.89700000000000002</v>
      </c>
      <c r="E3682" s="76">
        <v>0.89700000000000002</v>
      </c>
      <c r="F3682" s="33">
        <v>0</v>
      </c>
      <c r="G3682" s="90">
        <v>0</v>
      </c>
      <c r="H3682" s="33">
        <v>0</v>
      </c>
      <c r="I3682" s="81"/>
      <c r="J3682" s="200">
        <v>50.527699999999996</v>
      </c>
    </row>
    <row r="3683" spans="1:10" s="47" customFormat="1" ht="18.75" customHeight="1" x14ac:dyDescent="0.25">
      <c r="A3683" s="74" t="s">
        <v>3012</v>
      </c>
      <c r="B3683" s="183" t="s">
        <v>3174</v>
      </c>
      <c r="C3683" s="79">
        <f t="shared" si="199"/>
        <v>99.618250000000003</v>
      </c>
      <c r="D3683" s="79">
        <f t="shared" si="198"/>
        <v>3.2829999999999999</v>
      </c>
      <c r="E3683" s="76">
        <v>3.2829999999999999</v>
      </c>
      <c r="F3683" s="33">
        <v>0</v>
      </c>
      <c r="G3683" s="90">
        <v>0</v>
      </c>
      <c r="H3683" s="33">
        <v>0</v>
      </c>
      <c r="I3683" s="81"/>
      <c r="J3683" s="200">
        <v>102.90125</v>
      </c>
    </row>
    <row r="3684" spans="1:10" s="47" customFormat="1" ht="18.75" customHeight="1" x14ac:dyDescent="0.25">
      <c r="A3684" s="74" t="s">
        <v>3013</v>
      </c>
      <c r="B3684" s="183" t="s">
        <v>3174</v>
      </c>
      <c r="C3684" s="79">
        <f t="shared" si="199"/>
        <v>133.9136</v>
      </c>
      <c r="D3684" s="79">
        <f t="shared" ref="D3684:D3715" si="200">E3684</f>
        <v>6.3998999999999997</v>
      </c>
      <c r="E3684" s="76">
        <v>6.3998999999999997</v>
      </c>
      <c r="F3684" s="33">
        <v>0</v>
      </c>
      <c r="G3684" s="90">
        <v>0</v>
      </c>
      <c r="H3684" s="33">
        <v>0</v>
      </c>
      <c r="I3684" s="81"/>
      <c r="J3684" s="200">
        <v>140.3135</v>
      </c>
    </row>
    <row r="3685" spans="1:10" s="47" customFormat="1" ht="18.75" customHeight="1" x14ac:dyDescent="0.25">
      <c r="A3685" s="74" t="s">
        <v>3014</v>
      </c>
      <c r="B3685" s="183" t="s">
        <v>3174</v>
      </c>
      <c r="C3685" s="79">
        <f t="shared" si="199"/>
        <v>103.61255</v>
      </c>
      <c r="D3685" s="79">
        <f t="shared" si="200"/>
        <v>7.47525</v>
      </c>
      <c r="E3685" s="76">
        <v>7.47525</v>
      </c>
      <c r="F3685" s="33">
        <v>0</v>
      </c>
      <c r="G3685" s="90">
        <v>0</v>
      </c>
      <c r="H3685" s="33">
        <v>0</v>
      </c>
      <c r="I3685" s="81"/>
      <c r="J3685" s="200">
        <v>111.0878</v>
      </c>
    </row>
    <row r="3686" spans="1:10" s="47" customFormat="1" ht="18.75" customHeight="1" x14ac:dyDescent="0.25">
      <c r="A3686" s="74" t="s">
        <v>3015</v>
      </c>
      <c r="B3686" s="183" t="s">
        <v>3174</v>
      </c>
      <c r="C3686" s="79">
        <f t="shared" si="199"/>
        <v>97.506350000000012</v>
      </c>
      <c r="D3686" s="79">
        <f t="shared" si="200"/>
        <v>2.4245000000000001</v>
      </c>
      <c r="E3686" s="76">
        <v>2.4245000000000001</v>
      </c>
      <c r="F3686" s="33">
        <v>0</v>
      </c>
      <c r="G3686" s="90">
        <v>0</v>
      </c>
      <c r="H3686" s="33">
        <v>0</v>
      </c>
      <c r="I3686" s="81"/>
      <c r="J3686" s="200">
        <v>99.930850000000007</v>
      </c>
    </row>
    <row r="3687" spans="1:10" s="47" customFormat="1" ht="18.75" customHeight="1" x14ac:dyDescent="0.25">
      <c r="A3687" s="74" t="s">
        <v>3016</v>
      </c>
      <c r="B3687" s="183" t="s">
        <v>3174</v>
      </c>
      <c r="C3687" s="79">
        <f t="shared" si="199"/>
        <v>112.75055</v>
      </c>
      <c r="D3687" s="79">
        <f t="shared" si="200"/>
        <v>5.0342500000000001</v>
      </c>
      <c r="E3687" s="76">
        <v>5.0342500000000001</v>
      </c>
      <c r="F3687" s="33">
        <v>0</v>
      </c>
      <c r="G3687" s="90">
        <v>0</v>
      </c>
      <c r="H3687" s="33">
        <v>0</v>
      </c>
      <c r="I3687" s="81"/>
      <c r="J3687" s="200">
        <v>117.7848</v>
      </c>
    </row>
    <row r="3688" spans="1:10" s="47" customFormat="1" ht="18.75" customHeight="1" x14ac:dyDescent="0.25">
      <c r="A3688" s="74" t="s">
        <v>3017</v>
      </c>
      <c r="B3688" s="183" t="s">
        <v>3174</v>
      </c>
      <c r="C3688" s="79">
        <f t="shared" ref="C3688:C3715" si="201">J3688+I3688-E3688</f>
        <v>3.3396999999999997</v>
      </c>
      <c r="D3688" s="79">
        <f t="shared" si="200"/>
        <v>0</v>
      </c>
      <c r="E3688" s="76">
        <v>0</v>
      </c>
      <c r="F3688" s="33">
        <v>0</v>
      </c>
      <c r="G3688" s="90">
        <v>0</v>
      </c>
      <c r="H3688" s="33">
        <v>0</v>
      </c>
      <c r="I3688" s="81"/>
      <c r="J3688" s="200">
        <v>3.3396999999999997</v>
      </c>
    </row>
    <row r="3689" spans="1:10" s="47" customFormat="1" ht="18.75" customHeight="1" x14ac:dyDescent="0.25">
      <c r="A3689" s="74" t="s">
        <v>3018</v>
      </c>
      <c r="B3689" s="183" t="s">
        <v>3174</v>
      </c>
      <c r="C3689" s="79">
        <f t="shared" si="201"/>
        <v>0.14149999999999999</v>
      </c>
      <c r="D3689" s="79">
        <f t="shared" si="200"/>
        <v>0</v>
      </c>
      <c r="E3689" s="76">
        <v>0</v>
      </c>
      <c r="F3689" s="33">
        <v>0</v>
      </c>
      <c r="G3689" s="90">
        <v>0</v>
      </c>
      <c r="H3689" s="33">
        <v>0</v>
      </c>
      <c r="I3689" s="81"/>
      <c r="J3689" s="200">
        <v>0.14149999999999999</v>
      </c>
    </row>
    <row r="3690" spans="1:10" s="47" customFormat="1" ht="18.75" customHeight="1" x14ac:dyDescent="0.25">
      <c r="A3690" s="74" t="s">
        <v>3019</v>
      </c>
      <c r="B3690" s="183" t="s">
        <v>3174</v>
      </c>
      <c r="C3690" s="79">
        <f t="shared" si="201"/>
        <v>7.1955</v>
      </c>
      <c r="D3690" s="79">
        <f t="shared" si="200"/>
        <v>0</v>
      </c>
      <c r="E3690" s="76">
        <v>0</v>
      </c>
      <c r="F3690" s="33">
        <v>0</v>
      </c>
      <c r="G3690" s="90">
        <v>0</v>
      </c>
      <c r="H3690" s="33">
        <v>0</v>
      </c>
      <c r="I3690" s="81"/>
      <c r="J3690" s="200">
        <v>7.1955</v>
      </c>
    </row>
    <row r="3691" spans="1:10" s="47" customFormat="1" ht="18.75" customHeight="1" x14ac:dyDescent="0.25">
      <c r="A3691" s="74" t="s">
        <v>3020</v>
      </c>
      <c r="B3691" s="183" t="s">
        <v>3174</v>
      </c>
      <c r="C3691" s="79">
        <f t="shared" si="201"/>
        <v>14.0238</v>
      </c>
      <c r="D3691" s="79">
        <f t="shared" si="200"/>
        <v>0.72345000000000004</v>
      </c>
      <c r="E3691" s="76">
        <v>0.72345000000000004</v>
      </c>
      <c r="F3691" s="33">
        <v>0</v>
      </c>
      <c r="G3691" s="90">
        <v>0</v>
      </c>
      <c r="H3691" s="33">
        <v>0</v>
      </c>
      <c r="I3691" s="81"/>
      <c r="J3691" s="200">
        <v>14.747249999999999</v>
      </c>
    </row>
    <row r="3692" spans="1:10" s="47" customFormat="1" ht="18.75" customHeight="1" x14ac:dyDescent="0.25">
      <c r="A3692" s="74" t="s">
        <v>3021</v>
      </c>
      <c r="B3692" s="183" t="s">
        <v>3174</v>
      </c>
      <c r="C3692" s="79">
        <f t="shared" si="201"/>
        <v>106.5895</v>
      </c>
      <c r="D3692" s="79">
        <f t="shared" si="200"/>
        <v>3.7370999999999999</v>
      </c>
      <c r="E3692" s="76">
        <v>3.7370999999999999</v>
      </c>
      <c r="F3692" s="33">
        <v>0</v>
      </c>
      <c r="G3692" s="90">
        <v>0</v>
      </c>
      <c r="H3692" s="33">
        <v>0</v>
      </c>
      <c r="I3692" s="81"/>
      <c r="J3692" s="200">
        <v>110.3266</v>
      </c>
    </row>
    <row r="3693" spans="1:10" s="47" customFormat="1" ht="18.75" customHeight="1" x14ac:dyDescent="0.25">
      <c r="A3693" s="74" t="s">
        <v>3022</v>
      </c>
      <c r="B3693" s="183" t="s">
        <v>3174</v>
      </c>
      <c r="C3693" s="79">
        <f t="shared" si="201"/>
        <v>18.114149999999999</v>
      </c>
      <c r="D3693" s="79">
        <f t="shared" si="200"/>
        <v>1.6</v>
      </c>
      <c r="E3693" s="76">
        <v>1.6</v>
      </c>
      <c r="F3693" s="33">
        <v>0</v>
      </c>
      <c r="G3693" s="90">
        <v>0</v>
      </c>
      <c r="H3693" s="33">
        <v>0</v>
      </c>
      <c r="I3693" s="81"/>
      <c r="J3693" s="200">
        <v>19.71415</v>
      </c>
    </row>
    <row r="3694" spans="1:10" s="47" customFormat="1" ht="18.75" customHeight="1" x14ac:dyDescent="0.25">
      <c r="A3694" s="74" t="s">
        <v>3023</v>
      </c>
      <c r="B3694" s="183" t="s">
        <v>3174</v>
      </c>
      <c r="C3694" s="79">
        <f t="shared" si="201"/>
        <v>138.61284999999998</v>
      </c>
      <c r="D3694" s="79">
        <f t="shared" si="200"/>
        <v>9.9982999999999986</v>
      </c>
      <c r="E3694" s="76">
        <v>9.9982999999999986</v>
      </c>
      <c r="F3694" s="33">
        <v>0</v>
      </c>
      <c r="G3694" s="90">
        <v>0</v>
      </c>
      <c r="H3694" s="33">
        <v>0</v>
      </c>
      <c r="I3694" s="81"/>
      <c r="J3694" s="200">
        <v>148.61114999999998</v>
      </c>
    </row>
    <row r="3695" spans="1:10" s="47" customFormat="1" ht="18.75" customHeight="1" x14ac:dyDescent="0.25">
      <c r="A3695" s="74" t="s">
        <v>3024</v>
      </c>
      <c r="B3695" s="183" t="s">
        <v>3174</v>
      </c>
      <c r="C3695" s="79">
        <f t="shared" si="201"/>
        <v>76.346150000000009</v>
      </c>
      <c r="D3695" s="79">
        <f t="shared" si="200"/>
        <v>2.7761499999999999</v>
      </c>
      <c r="E3695" s="76">
        <v>2.7761499999999999</v>
      </c>
      <c r="F3695" s="33">
        <v>0</v>
      </c>
      <c r="G3695" s="90">
        <v>0</v>
      </c>
      <c r="H3695" s="33">
        <v>0</v>
      </c>
      <c r="I3695" s="81"/>
      <c r="J3695" s="200">
        <v>79.12230000000001</v>
      </c>
    </row>
    <row r="3696" spans="1:10" s="47" customFormat="1" ht="18.75" customHeight="1" x14ac:dyDescent="0.25">
      <c r="A3696" s="74" t="s">
        <v>3025</v>
      </c>
      <c r="B3696" s="183" t="s">
        <v>3174</v>
      </c>
      <c r="C3696" s="79">
        <f t="shared" si="201"/>
        <v>175.01814999999999</v>
      </c>
      <c r="D3696" s="79">
        <f t="shared" si="200"/>
        <v>9.1842999999999986</v>
      </c>
      <c r="E3696" s="76">
        <v>9.1842999999999986</v>
      </c>
      <c r="F3696" s="33">
        <v>0</v>
      </c>
      <c r="G3696" s="90">
        <v>0</v>
      </c>
      <c r="H3696" s="33">
        <v>0</v>
      </c>
      <c r="I3696" s="81"/>
      <c r="J3696" s="200">
        <v>184.20245</v>
      </c>
    </row>
    <row r="3697" spans="1:10" s="47" customFormat="1" ht="18.75" customHeight="1" x14ac:dyDescent="0.25">
      <c r="A3697" s="74" t="s">
        <v>2778</v>
      </c>
      <c r="B3697" s="183" t="s">
        <v>3174</v>
      </c>
      <c r="C3697" s="79">
        <f t="shared" si="201"/>
        <v>14.561</v>
      </c>
      <c r="D3697" s="79">
        <f t="shared" si="200"/>
        <v>0</v>
      </c>
      <c r="E3697" s="76">
        <v>0</v>
      </c>
      <c r="F3697" s="33">
        <v>0</v>
      </c>
      <c r="G3697" s="90">
        <v>0</v>
      </c>
      <c r="H3697" s="33">
        <v>0</v>
      </c>
      <c r="I3697" s="81"/>
      <c r="J3697" s="200">
        <v>14.561</v>
      </c>
    </row>
    <row r="3698" spans="1:10" s="47" customFormat="1" ht="18.75" customHeight="1" x14ac:dyDescent="0.25">
      <c r="A3698" s="74" t="s">
        <v>3026</v>
      </c>
      <c r="B3698" s="183" t="s">
        <v>3174</v>
      </c>
      <c r="C3698" s="79">
        <f t="shared" si="201"/>
        <v>18.403199999999998</v>
      </c>
      <c r="D3698" s="79">
        <f t="shared" si="200"/>
        <v>0.84239999999999993</v>
      </c>
      <c r="E3698" s="76">
        <v>0.84239999999999993</v>
      </c>
      <c r="F3698" s="33">
        <v>0</v>
      </c>
      <c r="G3698" s="90">
        <v>0</v>
      </c>
      <c r="H3698" s="33">
        <v>0</v>
      </c>
      <c r="I3698" s="81"/>
      <c r="J3698" s="200">
        <v>19.2456</v>
      </c>
    </row>
    <row r="3699" spans="1:10" s="47" customFormat="1" ht="18.75" customHeight="1" x14ac:dyDescent="0.25">
      <c r="A3699" s="74" t="s">
        <v>3027</v>
      </c>
      <c r="B3699" s="183" t="s">
        <v>3174</v>
      </c>
      <c r="C3699" s="79">
        <f t="shared" si="201"/>
        <v>46.921499999999995</v>
      </c>
      <c r="D3699" s="79">
        <f t="shared" si="200"/>
        <v>2.5116000000000001</v>
      </c>
      <c r="E3699" s="76">
        <v>2.5116000000000001</v>
      </c>
      <c r="F3699" s="33">
        <v>0</v>
      </c>
      <c r="G3699" s="90">
        <v>0</v>
      </c>
      <c r="H3699" s="33">
        <v>0</v>
      </c>
      <c r="I3699" s="81"/>
      <c r="J3699" s="200">
        <v>49.433099999999996</v>
      </c>
    </row>
    <row r="3700" spans="1:10" s="47" customFormat="1" ht="18.75" customHeight="1" x14ac:dyDescent="0.25">
      <c r="A3700" s="74" t="s">
        <v>3028</v>
      </c>
      <c r="B3700" s="183" t="s">
        <v>3174</v>
      </c>
      <c r="C3700" s="79">
        <f t="shared" si="201"/>
        <v>87.670400000000001</v>
      </c>
      <c r="D3700" s="79">
        <f t="shared" si="200"/>
        <v>29.848849999999999</v>
      </c>
      <c r="E3700" s="76">
        <v>29.848849999999999</v>
      </c>
      <c r="F3700" s="33">
        <v>0</v>
      </c>
      <c r="G3700" s="90">
        <v>0</v>
      </c>
      <c r="H3700" s="33">
        <v>0</v>
      </c>
      <c r="I3700" s="81"/>
      <c r="J3700" s="200">
        <v>117.51925</v>
      </c>
    </row>
    <row r="3701" spans="1:10" s="47" customFormat="1" ht="18.75" customHeight="1" x14ac:dyDescent="0.25">
      <c r="A3701" s="74" t="s">
        <v>3029</v>
      </c>
      <c r="B3701" s="183" t="s">
        <v>3174</v>
      </c>
      <c r="C3701" s="79">
        <f t="shared" si="201"/>
        <v>40.924900000000001</v>
      </c>
      <c r="D3701" s="79">
        <f t="shared" si="200"/>
        <v>2.1515</v>
      </c>
      <c r="E3701" s="76">
        <v>2.1515</v>
      </c>
      <c r="F3701" s="33">
        <v>0</v>
      </c>
      <c r="G3701" s="90">
        <v>0</v>
      </c>
      <c r="H3701" s="33">
        <v>0</v>
      </c>
      <c r="I3701" s="81"/>
      <c r="J3701" s="200">
        <v>43.0764</v>
      </c>
    </row>
    <row r="3702" spans="1:10" s="47" customFormat="1" ht="18.75" customHeight="1" x14ac:dyDescent="0.25">
      <c r="A3702" s="74" t="s">
        <v>3030</v>
      </c>
      <c r="B3702" s="183" t="s">
        <v>3174</v>
      </c>
      <c r="C3702" s="79">
        <f t="shared" si="201"/>
        <v>111.017</v>
      </c>
      <c r="D3702" s="79">
        <f t="shared" si="200"/>
        <v>28.11665</v>
      </c>
      <c r="E3702" s="76">
        <v>28.11665</v>
      </c>
      <c r="F3702" s="33">
        <v>0</v>
      </c>
      <c r="G3702" s="90">
        <v>0</v>
      </c>
      <c r="H3702" s="33">
        <v>0</v>
      </c>
      <c r="I3702" s="81"/>
      <c r="J3702" s="200">
        <v>139.13364999999999</v>
      </c>
    </row>
    <row r="3703" spans="1:10" s="47" customFormat="1" ht="18.75" customHeight="1" x14ac:dyDescent="0.25">
      <c r="A3703" s="74" t="s">
        <v>3031</v>
      </c>
      <c r="B3703" s="183" t="s">
        <v>3174</v>
      </c>
      <c r="C3703" s="79">
        <f t="shared" si="201"/>
        <v>14.233249999999998</v>
      </c>
      <c r="D3703" s="79">
        <f t="shared" si="200"/>
        <v>17.858550000000001</v>
      </c>
      <c r="E3703" s="76">
        <v>17.858550000000001</v>
      </c>
      <c r="F3703" s="33">
        <v>0</v>
      </c>
      <c r="G3703" s="90">
        <v>0</v>
      </c>
      <c r="H3703" s="33">
        <v>0</v>
      </c>
      <c r="I3703" s="81"/>
      <c r="J3703" s="200">
        <v>32.091799999999999</v>
      </c>
    </row>
    <row r="3704" spans="1:10" s="47" customFormat="1" ht="18.75" customHeight="1" x14ac:dyDescent="0.25">
      <c r="A3704" s="74" t="s">
        <v>3032</v>
      </c>
      <c r="B3704" s="183" t="s">
        <v>3174</v>
      </c>
      <c r="C3704" s="79">
        <f t="shared" si="201"/>
        <v>174.06825000000001</v>
      </c>
      <c r="D3704" s="79">
        <f t="shared" si="200"/>
        <v>10.1791</v>
      </c>
      <c r="E3704" s="76">
        <v>10.1791</v>
      </c>
      <c r="F3704" s="33">
        <v>0</v>
      </c>
      <c r="G3704" s="90">
        <v>0</v>
      </c>
      <c r="H3704" s="33">
        <v>0</v>
      </c>
      <c r="I3704" s="81"/>
      <c r="J3704" s="200">
        <v>184.24735000000001</v>
      </c>
    </row>
    <row r="3705" spans="1:10" s="47" customFormat="1" ht="18.75" customHeight="1" x14ac:dyDescent="0.25">
      <c r="A3705" s="74" t="s">
        <v>3033</v>
      </c>
      <c r="B3705" s="183" t="s">
        <v>3174</v>
      </c>
      <c r="C3705" s="79">
        <f t="shared" si="201"/>
        <v>17.283200000000001</v>
      </c>
      <c r="D3705" s="79">
        <f t="shared" si="200"/>
        <v>0.74099999999999999</v>
      </c>
      <c r="E3705" s="76">
        <v>0.74099999999999999</v>
      </c>
      <c r="F3705" s="33">
        <v>0</v>
      </c>
      <c r="G3705" s="90">
        <v>0</v>
      </c>
      <c r="H3705" s="33">
        <v>0</v>
      </c>
      <c r="I3705" s="81"/>
      <c r="J3705" s="200">
        <v>18.0242</v>
      </c>
    </row>
    <row r="3706" spans="1:10" s="47" customFormat="1" ht="18.75" customHeight="1" x14ac:dyDescent="0.25">
      <c r="A3706" s="74" t="s">
        <v>3034</v>
      </c>
      <c r="B3706" s="183" t="s">
        <v>3174</v>
      </c>
      <c r="C3706" s="79">
        <f t="shared" si="201"/>
        <v>99.059759999999997</v>
      </c>
      <c r="D3706" s="79">
        <f t="shared" si="200"/>
        <v>7.8105900000000004</v>
      </c>
      <c r="E3706" s="76">
        <v>7.8105900000000004</v>
      </c>
      <c r="F3706" s="33">
        <v>0</v>
      </c>
      <c r="G3706" s="90">
        <v>0</v>
      </c>
      <c r="H3706" s="33">
        <v>0</v>
      </c>
      <c r="I3706" s="81"/>
      <c r="J3706" s="200">
        <v>106.87035</v>
      </c>
    </row>
    <row r="3707" spans="1:10" s="47" customFormat="1" ht="18.75" customHeight="1" x14ac:dyDescent="0.25">
      <c r="A3707" s="74" t="s">
        <v>3035</v>
      </c>
      <c r="B3707" s="183" t="s">
        <v>3174</v>
      </c>
      <c r="C3707" s="79">
        <f t="shared" si="201"/>
        <v>173.25184999999999</v>
      </c>
      <c r="D3707" s="79">
        <f t="shared" si="200"/>
        <v>9.8073499999999996</v>
      </c>
      <c r="E3707" s="76">
        <v>9.8073499999999996</v>
      </c>
      <c r="F3707" s="33">
        <v>0</v>
      </c>
      <c r="G3707" s="90">
        <v>0</v>
      </c>
      <c r="H3707" s="33">
        <v>0</v>
      </c>
      <c r="I3707" s="81"/>
      <c r="J3707" s="200">
        <v>183.0592</v>
      </c>
    </row>
    <row r="3708" spans="1:10" s="47" customFormat="1" ht="18.75" customHeight="1" x14ac:dyDescent="0.25">
      <c r="A3708" s="74" t="s">
        <v>3036</v>
      </c>
      <c r="B3708" s="183" t="s">
        <v>3174</v>
      </c>
      <c r="C3708" s="79">
        <f t="shared" si="201"/>
        <v>135.67724999999999</v>
      </c>
      <c r="D3708" s="79">
        <f t="shared" si="200"/>
        <v>7.0862499999999997</v>
      </c>
      <c r="E3708" s="76">
        <v>7.0862499999999997</v>
      </c>
      <c r="F3708" s="33">
        <v>0</v>
      </c>
      <c r="G3708" s="90">
        <v>0</v>
      </c>
      <c r="H3708" s="33">
        <v>0</v>
      </c>
      <c r="I3708" s="81"/>
      <c r="J3708" s="200">
        <v>142.76349999999999</v>
      </c>
    </row>
    <row r="3709" spans="1:10" s="47" customFormat="1" ht="18.75" customHeight="1" x14ac:dyDescent="0.25">
      <c r="A3709" s="74" t="s">
        <v>3037</v>
      </c>
      <c r="B3709" s="183" t="s">
        <v>3174</v>
      </c>
      <c r="C3709" s="79">
        <f t="shared" si="201"/>
        <v>184.25</v>
      </c>
      <c r="D3709" s="79">
        <f t="shared" si="200"/>
        <v>0</v>
      </c>
      <c r="E3709" s="76">
        <v>0</v>
      </c>
      <c r="F3709" s="33">
        <v>0</v>
      </c>
      <c r="G3709" s="90">
        <v>0</v>
      </c>
      <c r="H3709" s="33">
        <v>0</v>
      </c>
      <c r="I3709" s="81"/>
      <c r="J3709" s="200">
        <v>184.25</v>
      </c>
    </row>
    <row r="3710" spans="1:10" s="47" customFormat="1" ht="18.75" customHeight="1" x14ac:dyDescent="0.25">
      <c r="A3710" s="74" t="s">
        <v>3038</v>
      </c>
      <c r="B3710" s="183" t="s">
        <v>3174</v>
      </c>
      <c r="C3710" s="79">
        <f t="shared" si="201"/>
        <v>42.255300000000005</v>
      </c>
      <c r="D3710" s="79">
        <f t="shared" si="200"/>
        <v>2.9005999999999998</v>
      </c>
      <c r="E3710" s="76">
        <v>2.9005999999999998</v>
      </c>
      <c r="F3710" s="33">
        <v>0</v>
      </c>
      <c r="G3710" s="90">
        <v>0</v>
      </c>
      <c r="H3710" s="33">
        <v>0</v>
      </c>
      <c r="I3710" s="81"/>
      <c r="J3710" s="200">
        <v>45.155900000000003</v>
      </c>
    </row>
    <row r="3711" spans="1:10" s="47" customFormat="1" ht="18.75" customHeight="1" x14ac:dyDescent="0.25">
      <c r="A3711" s="74" t="s">
        <v>3039</v>
      </c>
      <c r="B3711" s="183" t="s">
        <v>3174</v>
      </c>
      <c r="C3711" s="79">
        <f t="shared" si="201"/>
        <v>1</v>
      </c>
      <c r="D3711" s="79">
        <f t="shared" si="200"/>
        <v>0</v>
      </c>
      <c r="E3711" s="76">
        <v>0</v>
      </c>
      <c r="F3711" s="33">
        <v>0</v>
      </c>
      <c r="G3711" s="90">
        <v>0</v>
      </c>
      <c r="H3711" s="33">
        <v>0</v>
      </c>
      <c r="I3711" s="81"/>
      <c r="J3711" s="200">
        <v>1</v>
      </c>
    </row>
    <row r="3712" spans="1:10" s="47" customFormat="1" ht="18.75" customHeight="1" x14ac:dyDescent="0.25">
      <c r="A3712" s="74" t="s">
        <v>3040</v>
      </c>
      <c r="B3712" s="183" t="s">
        <v>3174</v>
      </c>
      <c r="C3712" s="79">
        <f t="shared" si="201"/>
        <v>58.565399999999997</v>
      </c>
      <c r="D3712" s="79">
        <f t="shared" si="200"/>
        <v>3.2519499999999999</v>
      </c>
      <c r="E3712" s="76">
        <v>3.2519499999999999</v>
      </c>
      <c r="F3712" s="33">
        <v>0</v>
      </c>
      <c r="G3712" s="90">
        <v>0</v>
      </c>
      <c r="H3712" s="33">
        <v>0</v>
      </c>
      <c r="I3712" s="81"/>
      <c r="J3712" s="200">
        <v>61.817349999999998</v>
      </c>
    </row>
    <row r="3713" spans="1:10" s="47" customFormat="1" ht="18.75" customHeight="1" x14ac:dyDescent="0.25">
      <c r="A3713" s="74" t="s">
        <v>3041</v>
      </c>
      <c r="B3713" s="183" t="s">
        <v>3174</v>
      </c>
      <c r="C3713" s="79">
        <f t="shared" si="201"/>
        <v>68.595399999999998</v>
      </c>
      <c r="D3713" s="79">
        <f t="shared" si="200"/>
        <v>4.8419999999999996</v>
      </c>
      <c r="E3713" s="76">
        <v>4.8419999999999996</v>
      </c>
      <c r="F3713" s="33">
        <v>0</v>
      </c>
      <c r="G3713" s="90">
        <v>0</v>
      </c>
      <c r="H3713" s="33">
        <v>0</v>
      </c>
      <c r="I3713" s="81"/>
      <c r="J3713" s="200">
        <v>73.437399999999997</v>
      </c>
    </row>
    <row r="3714" spans="1:10" s="47" customFormat="1" ht="18.75" customHeight="1" x14ac:dyDescent="0.25">
      <c r="A3714" s="74" t="s">
        <v>3042</v>
      </c>
      <c r="B3714" s="183" t="s">
        <v>3174</v>
      </c>
      <c r="C3714" s="79">
        <f t="shared" si="201"/>
        <v>90.870549999999994</v>
      </c>
      <c r="D3714" s="79">
        <f t="shared" si="200"/>
        <v>9.5292000000000012</v>
      </c>
      <c r="E3714" s="76">
        <v>9.5292000000000012</v>
      </c>
      <c r="F3714" s="33">
        <v>0</v>
      </c>
      <c r="G3714" s="90">
        <v>0</v>
      </c>
      <c r="H3714" s="33">
        <v>0</v>
      </c>
      <c r="I3714" s="81"/>
      <c r="J3714" s="200">
        <v>100.39975</v>
      </c>
    </row>
    <row r="3715" spans="1:10" s="47" customFormat="1" ht="18.75" customHeight="1" x14ac:dyDescent="0.25">
      <c r="A3715" s="198" t="s">
        <v>3043</v>
      </c>
      <c r="B3715" s="203" t="s">
        <v>3174</v>
      </c>
      <c r="C3715" s="204">
        <f t="shared" si="201"/>
        <v>83.701199999999986</v>
      </c>
      <c r="D3715" s="204">
        <f t="shared" si="200"/>
        <v>4.0146999999999995</v>
      </c>
      <c r="E3715" s="199">
        <v>4.0146999999999995</v>
      </c>
      <c r="F3715" s="205">
        <v>0</v>
      </c>
      <c r="G3715" s="206">
        <v>0</v>
      </c>
      <c r="H3715" s="205">
        <v>0</v>
      </c>
      <c r="I3715" s="207"/>
      <c r="J3715" s="78">
        <v>87.715899999999991</v>
      </c>
    </row>
    <row r="3716" spans="1:10" s="27" customFormat="1" ht="15" x14ac:dyDescent="0.25">
      <c r="A3716" s="62"/>
      <c r="B3716" s="62"/>
      <c r="C3716" s="63"/>
      <c r="D3716" s="63"/>
      <c r="E3716" s="48"/>
      <c r="F3716" s="61"/>
      <c r="G3716" s="61"/>
      <c r="H3716" s="61"/>
      <c r="I3716" s="202"/>
      <c r="J3716" s="61"/>
    </row>
    <row r="3717" spans="1:10" s="27" customFormat="1" ht="15" x14ac:dyDescent="0.25">
      <c r="A3717" s="62"/>
      <c r="B3717" s="62"/>
      <c r="C3717" s="63"/>
      <c r="D3717" s="63"/>
      <c r="E3717" s="48"/>
      <c r="F3717" s="61"/>
      <c r="G3717" s="61"/>
      <c r="H3717" s="61"/>
      <c r="I3717" s="202"/>
      <c r="J3717" s="61"/>
    </row>
    <row r="3718" spans="1:10" s="27" customFormat="1" ht="15" x14ac:dyDescent="0.25">
      <c r="A3718" s="62"/>
      <c r="B3718" s="62"/>
      <c r="C3718" s="63"/>
      <c r="D3718" s="63"/>
      <c r="E3718" s="48"/>
      <c r="F3718" s="61"/>
      <c r="G3718" s="61"/>
      <c r="H3718" s="61"/>
      <c r="I3718" s="202"/>
      <c r="J3718" s="61"/>
    </row>
    <row r="3719" spans="1:10" s="27" customFormat="1" ht="15" x14ac:dyDescent="0.25">
      <c r="A3719" s="62"/>
      <c r="B3719" s="62"/>
      <c r="C3719" s="63"/>
      <c r="D3719" s="63"/>
      <c r="E3719" s="48"/>
      <c r="F3719" s="61"/>
      <c r="G3719" s="61"/>
      <c r="H3719" s="61"/>
      <c r="I3719" s="202"/>
      <c r="J3719" s="61"/>
    </row>
    <row r="3720" spans="1:10" ht="21" customHeight="1" x14ac:dyDescent="0.25">
      <c r="A3720" s="212" t="s">
        <v>4047</v>
      </c>
      <c r="B3720" s="254">
        <v>98218955.879999995</v>
      </c>
      <c r="C3720" s="63"/>
      <c r="D3720" s="63"/>
      <c r="E3720" s="48"/>
      <c r="F3720" s="61"/>
      <c r="G3720" s="61"/>
      <c r="H3720" s="61"/>
      <c r="I3720" s="202"/>
      <c r="J3720" s="61"/>
    </row>
    <row r="3721" spans="1:10" ht="21" customHeight="1" x14ac:dyDescent="0.25">
      <c r="A3721" s="212" t="s">
        <v>4048</v>
      </c>
      <c r="B3721" s="254">
        <v>382997158.5</v>
      </c>
      <c r="C3721" s="63"/>
      <c r="D3721" s="63"/>
      <c r="E3721" s="48"/>
      <c r="F3721" s="61"/>
      <c r="G3721" s="61"/>
      <c r="H3721" s="61"/>
      <c r="I3721" s="202"/>
      <c r="J3721" s="61"/>
    </row>
    <row r="3722" spans="1:10" ht="21" customHeight="1" x14ac:dyDescent="0.25">
      <c r="A3722" s="212" t="s">
        <v>4049</v>
      </c>
      <c r="B3722" s="254">
        <v>671534764.69000006</v>
      </c>
      <c r="C3722" s="63"/>
      <c r="D3722" s="63"/>
      <c r="E3722" s="48"/>
      <c r="F3722" s="61"/>
      <c r="G3722" s="61"/>
      <c r="H3722" s="61"/>
      <c r="I3722" s="202"/>
      <c r="J3722" s="61"/>
    </row>
    <row r="3723" spans="1:10" s="27" customFormat="1" ht="15" x14ac:dyDescent="0.25">
      <c r="A3723" s="62"/>
      <c r="B3723" s="62"/>
      <c r="C3723" s="63"/>
      <c r="D3723" s="63"/>
      <c r="E3723" s="48"/>
      <c r="F3723" s="61"/>
      <c r="G3723" s="61"/>
      <c r="H3723" s="61"/>
      <c r="I3723" s="202"/>
      <c r="J3723" s="61"/>
    </row>
    <row r="3724" spans="1:10" s="27" customFormat="1" ht="15" x14ac:dyDescent="0.25">
      <c r="A3724" s="62"/>
      <c r="B3724" s="62"/>
      <c r="C3724" s="63"/>
      <c r="D3724" s="63"/>
      <c r="E3724" s="48"/>
      <c r="F3724" s="61"/>
      <c r="G3724" s="61"/>
      <c r="H3724" s="61"/>
      <c r="I3724" s="202"/>
      <c r="J3724" s="61"/>
    </row>
    <row r="3725" spans="1:10" s="27" customFormat="1" ht="15" x14ac:dyDescent="0.25">
      <c r="A3725" s="62"/>
      <c r="B3725" s="62"/>
      <c r="C3725" s="63"/>
      <c r="D3725" s="63"/>
      <c r="E3725" s="48"/>
      <c r="F3725" s="61"/>
      <c r="G3725" s="61"/>
      <c r="H3725" s="61"/>
      <c r="I3725" s="202"/>
      <c r="J3725" s="61"/>
    </row>
    <row r="3726" spans="1:10" s="27" customFormat="1" ht="15" x14ac:dyDescent="0.25">
      <c r="A3726" s="62"/>
      <c r="B3726" s="62"/>
      <c r="C3726" s="63"/>
      <c r="D3726" s="63"/>
      <c r="E3726" s="48"/>
      <c r="F3726" s="61"/>
      <c r="G3726" s="61"/>
      <c r="H3726" s="61"/>
      <c r="I3726" s="202"/>
      <c r="J3726" s="61"/>
    </row>
    <row r="3727" spans="1:10" s="27" customFormat="1" ht="15" x14ac:dyDescent="0.25">
      <c r="A3727" s="62"/>
      <c r="B3727" s="62"/>
      <c r="C3727" s="63"/>
      <c r="D3727" s="63"/>
      <c r="E3727" s="48"/>
      <c r="F3727" s="61"/>
      <c r="G3727" s="61"/>
      <c r="H3727" s="61"/>
      <c r="I3727" s="202"/>
      <c r="J3727" s="61"/>
    </row>
    <row r="3728" spans="1:10" s="27" customFormat="1" ht="15" x14ac:dyDescent="0.25">
      <c r="A3728" s="62"/>
      <c r="B3728" s="62"/>
      <c r="C3728" s="63"/>
      <c r="D3728" s="63"/>
      <c r="E3728" s="48"/>
      <c r="F3728" s="61"/>
      <c r="G3728" s="61"/>
      <c r="H3728" s="61"/>
      <c r="I3728" s="202"/>
      <c r="J3728" s="61"/>
    </row>
    <row r="3729" spans="1:10" s="27" customFormat="1" ht="15" x14ac:dyDescent="0.25">
      <c r="A3729" s="62"/>
      <c r="B3729" s="62"/>
      <c r="C3729" s="63"/>
      <c r="D3729" s="63"/>
      <c r="E3729" s="48"/>
      <c r="F3729" s="61"/>
      <c r="G3729" s="61"/>
      <c r="H3729" s="61"/>
      <c r="I3729" s="202"/>
      <c r="J3729" s="61"/>
    </row>
    <row r="3730" spans="1:10" s="27" customFormat="1" ht="15" x14ac:dyDescent="0.25">
      <c r="A3730" s="62"/>
      <c r="B3730" s="62"/>
      <c r="C3730" s="63"/>
      <c r="D3730" s="63"/>
      <c r="E3730" s="48"/>
      <c r="F3730" s="61"/>
      <c r="G3730" s="61"/>
      <c r="H3730" s="61"/>
      <c r="I3730" s="202"/>
      <c r="J3730" s="61"/>
    </row>
    <row r="3731" spans="1:10" s="27" customFormat="1" ht="15" x14ac:dyDescent="0.25">
      <c r="A3731" s="62"/>
      <c r="B3731" s="62"/>
      <c r="C3731" s="63"/>
      <c r="D3731" s="63"/>
      <c r="E3731" s="48"/>
      <c r="F3731" s="61"/>
      <c r="G3731" s="61"/>
      <c r="H3731" s="61"/>
      <c r="I3731" s="202"/>
      <c r="J3731" s="61"/>
    </row>
    <row r="3732" spans="1:10" s="27" customFormat="1" ht="15" x14ac:dyDescent="0.25">
      <c r="A3732" s="62"/>
      <c r="B3732" s="62"/>
      <c r="C3732" s="63"/>
      <c r="D3732" s="63"/>
      <c r="E3732" s="48"/>
      <c r="F3732" s="61"/>
      <c r="G3732" s="61"/>
      <c r="H3732" s="61"/>
      <c r="I3732" s="202"/>
      <c r="J3732" s="61"/>
    </row>
    <row r="3733" spans="1:10" s="27" customFormat="1" ht="15" x14ac:dyDescent="0.25">
      <c r="A3733" s="62"/>
      <c r="B3733" s="62"/>
      <c r="C3733" s="63"/>
      <c r="D3733" s="63"/>
      <c r="E3733" s="48"/>
      <c r="F3733" s="61"/>
      <c r="G3733" s="61"/>
      <c r="H3733" s="61"/>
      <c r="I3733" s="202"/>
      <c r="J3733" s="61"/>
    </row>
    <row r="3734" spans="1:10" s="27" customFormat="1" ht="15" x14ac:dyDescent="0.25">
      <c r="A3734" s="62"/>
      <c r="B3734" s="62"/>
      <c r="C3734" s="63"/>
      <c r="D3734" s="63"/>
      <c r="E3734" s="48"/>
      <c r="F3734" s="61"/>
      <c r="G3734" s="61"/>
      <c r="H3734" s="61"/>
      <c r="I3734" s="202"/>
      <c r="J3734" s="61"/>
    </row>
    <row r="3735" spans="1:10" s="27" customFormat="1" ht="15" x14ac:dyDescent="0.25">
      <c r="A3735" s="62"/>
      <c r="B3735" s="62"/>
      <c r="C3735" s="63"/>
      <c r="D3735" s="63"/>
      <c r="E3735" s="48"/>
      <c r="F3735" s="61"/>
      <c r="G3735" s="61"/>
      <c r="H3735" s="61"/>
      <c r="I3735" s="202"/>
      <c r="J3735" s="61"/>
    </row>
    <row r="3736" spans="1:10" s="27" customFormat="1" ht="15" x14ac:dyDescent="0.25">
      <c r="A3736" s="62"/>
      <c r="B3736" s="62"/>
      <c r="C3736" s="63"/>
      <c r="D3736" s="63"/>
      <c r="E3736" s="48"/>
      <c r="F3736" s="61"/>
      <c r="G3736" s="61"/>
      <c r="H3736" s="61"/>
      <c r="I3736" s="202"/>
      <c r="J3736" s="61"/>
    </row>
    <row r="3737" spans="1:10" s="27" customFormat="1" ht="15" x14ac:dyDescent="0.25">
      <c r="A3737" s="62"/>
      <c r="B3737" s="62"/>
      <c r="C3737" s="63"/>
      <c r="D3737" s="63"/>
      <c r="E3737" s="48"/>
      <c r="F3737" s="61"/>
      <c r="G3737" s="61"/>
      <c r="H3737" s="61"/>
      <c r="I3737" s="202"/>
      <c r="J3737" s="61"/>
    </row>
    <row r="3738" spans="1:10" s="27" customFormat="1" ht="15" x14ac:dyDescent="0.25">
      <c r="A3738" s="62"/>
      <c r="B3738" s="62"/>
      <c r="C3738" s="63"/>
      <c r="D3738" s="63"/>
      <c r="E3738" s="48"/>
      <c r="F3738" s="61"/>
      <c r="G3738" s="61"/>
      <c r="H3738" s="61"/>
      <c r="I3738" s="202"/>
      <c r="J3738" s="61"/>
    </row>
    <row r="3739" spans="1:10" s="27" customFormat="1" ht="15" x14ac:dyDescent="0.25">
      <c r="A3739" s="62"/>
      <c r="B3739" s="62"/>
      <c r="C3739" s="63"/>
      <c r="D3739" s="63"/>
      <c r="E3739" s="48"/>
      <c r="F3739" s="61"/>
      <c r="G3739" s="61"/>
      <c r="H3739" s="61"/>
      <c r="I3739" s="202"/>
      <c r="J3739" s="61"/>
    </row>
    <row r="3740" spans="1:10" s="27" customFormat="1" ht="15" x14ac:dyDescent="0.25">
      <c r="A3740" s="62"/>
      <c r="B3740" s="62"/>
      <c r="C3740" s="63"/>
      <c r="D3740" s="63"/>
      <c r="E3740" s="48"/>
      <c r="F3740" s="61"/>
      <c r="G3740" s="61"/>
      <c r="H3740" s="61"/>
      <c r="I3740" s="202"/>
      <c r="J3740" s="61"/>
    </row>
    <row r="3741" spans="1:10" s="27" customFormat="1" ht="15" x14ac:dyDescent="0.25">
      <c r="A3741" s="62"/>
      <c r="B3741" s="62"/>
      <c r="C3741" s="63"/>
      <c r="D3741" s="63"/>
      <c r="E3741" s="48"/>
      <c r="F3741" s="61"/>
      <c r="G3741" s="61"/>
      <c r="H3741" s="61"/>
      <c r="I3741" s="202"/>
      <c r="J3741" s="61"/>
    </row>
    <row r="3742" spans="1:10" s="27" customFormat="1" ht="15" x14ac:dyDescent="0.25">
      <c r="A3742" s="62"/>
      <c r="B3742" s="62"/>
      <c r="C3742" s="63"/>
      <c r="D3742" s="63"/>
      <c r="E3742" s="48"/>
      <c r="F3742" s="61"/>
      <c r="G3742" s="61"/>
      <c r="H3742" s="61"/>
      <c r="I3742" s="202"/>
      <c r="J3742" s="61"/>
    </row>
    <row r="3743" spans="1:10" s="27" customFormat="1" ht="15" x14ac:dyDescent="0.25">
      <c r="A3743" s="62"/>
      <c r="B3743" s="62"/>
      <c r="C3743" s="63"/>
      <c r="D3743" s="63"/>
      <c r="E3743" s="48"/>
      <c r="F3743" s="61"/>
      <c r="G3743" s="61"/>
      <c r="H3743" s="61"/>
      <c r="I3743" s="202"/>
      <c r="J3743" s="61"/>
    </row>
    <row r="3744" spans="1:10" s="27" customFormat="1" ht="15" x14ac:dyDescent="0.25">
      <c r="A3744" s="62"/>
      <c r="B3744" s="62"/>
      <c r="C3744" s="63"/>
      <c r="D3744" s="63"/>
      <c r="E3744" s="48"/>
      <c r="F3744" s="61"/>
      <c r="G3744" s="61"/>
      <c r="H3744" s="61"/>
      <c r="I3744" s="202"/>
      <c r="J3744" s="61"/>
    </row>
    <row r="3745" spans="1:10" s="27" customFormat="1" ht="15" x14ac:dyDescent="0.25">
      <c r="A3745" s="62"/>
      <c r="B3745" s="62"/>
      <c r="C3745" s="63"/>
      <c r="D3745" s="63"/>
      <c r="E3745" s="48"/>
      <c r="F3745" s="61"/>
      <c r="G3745" s="61"/>
      <c r="H3745" s="61"/>
      <c r="I3745" s="202"/>
      <c r="J3745" s="61"/>
    </row>
    <row r="3746" spans="1:10" s="27" customFormat="1" ht="15" x14ac:dyDescent="0.25">
      <c r="A3746" s="62"/>
      <c r="B3746" s="62"/>
      <c r="C3746" s="63"/>
      <c r="D3746" s="63"/>
      <c r="E3746" s="48"/>
      <c r="F3746" s="61"/>
      <c r="G3746" s="61"/>
      <c r="H3746" s="61"/>
      <c r="I3746" s="202"/>
      <c r="J3746" s="61"/>
    </row>
    <row r="3747" spans="1:10" s="27" customFormat="1" ht="15" x14ac:dyDescent="0.25">
      <c r="A3747" s="62"/>
      <c r="B3747" s="62"/>
      <c r="C3747" s="63"/>
      <c r="D3747" s="63"/>
      <c r="E3747" s="48"/>
      <c r="F3747" s="61"/>
      <c r="G3747" s="61"/>
      <c r="H3747" s="61"/>
      <c r="I3747" s="202"/>
      <c r="J3747" s="61"/>
    </row>
    <row r="3748" spans="1:10" s="27" customFormat="1" ht="15" x14ac:dyDescent="0.25">
      <c r="A3748" s="62"/>
      <c r="B3748" s="62"/>
      <c r="C3748" s="63"/>
      <c r="D3748" s="63"/>
      <c r="E3748" s="48"/>
      <c r="F3748" s="61"/>
      <c r="G3748" s="61"/>
      <c r="H3748" s="61"/>
      <c r="I3748" s="202"/>
      <c r="J3748" s="61"/>
    </row>
    <row r="3749" spans="1:10" s="27" customFormat="1" ht="15" x14ac:dyDescent="0.25">
      <c r="A3749" s="62"/>
      <c r="B3749" s="62"/>
      <c r="C3749" s="63"/>
      <c r="D3749" s="63"/>
      <c r="E3749" s="48"/>
      <c r="F3749" s="61"/>
      <c r="G3749" s="61"/>
      <c r="H3749" s="61"/>
      <c r="I3749" s="202"/>
      <c r="J3749" s="61"/>
    </row>
    <row r="3750" spans="1:10" s="27" customFormat="1" ht="15" x14ac:dyDescent="0.25">
      <c r="A3750" s="62"/>
      <c r="B3750" s="62"/>
      <c r="C3750" s="63"/>
      <c r="D3750" s="63"/>
      <c r="E3750" s="48"/>
      <c r="F3750" s="61"/>
      <c r="G3750" s="61"/>
      <c r="H3750" s="61"/>
      <c r="I3750" s="202"/>
      <c r="J3750" s="61"/>
    </row>
    <row r="3751" spans="1:10" s="27" customFormat="1" ht="15" x14ac:dyDescent="0.25">
      <c r="A3751" s="62"/>
      <c r="B3751" s="62"/>
      <c r="C3751" s="63"/>
      <c r="D3751" s="63"/>
      <c r="E3751" s="48"/>
      <c r="F3751" s="61"/>
      <c r="G3751" s="61"/>
      <c r="H3751" s="61"/>
      <c r="I3751" s="202"/>
      <c r="J3751" s="61"/>
    </row>
    <row r="3752" spans="1:10" s="27" customFormat="1" ht="15" x14ac:dyDescent="0.25">
      <c r="A3752" s="62"/>
      <c r="B3752" s="62"/>
      <c r="C3752" s="63"/>
      <c r="D3752" s="63"/>
      <c r="E3752" s="48"/>
      <c r="F3752" s="61"/>
      <c r="G3752" s="61"/>
      <c r="H3752" s="61"/>
      <c r="I3752" s="202"/>
      <c r="J3752" s="61"/>
    </row>
    <row r="3753" spans="1:10" s="27" customFormat="1" ht="15" x14ac:dyDescent="0.25">
      <c r="A3753" s="62"/>
      <c r="B3753" s="62"/>
      <c r="C3753" s="63"/>
      <c r="D3753" s="63"/>
      <c r="E3753" s="48"/>
      <c r="F3753" s="61"/>
      <c r="G3753" s="61"/>
      <c r="H3753" s="61"/>
      <c r="I3753" s="202"/>
      <c r="J3753" s="61"/>
    </row>
    <row r="3754" spans="1:10" s="27" customFormat="1" ht="15" x14ac:dyDescent="0.25">
      <c r="A3754" s="62"/>
      <c r="B3754" s="62"/>
      <c r="C3754" s="63"/>
      <c r="D3754" s="63"/>
      <c r="E3754" s="48"/>
      <c r="F3754" s="61"/>
      <c r="G3754" s="61"/>
      <c r="H3754" s="61"/>
      <c r="I3754" s="202"/>
      <c r="J3754" s="61"/>
    </row>
    <row r="3755" spans="1:10" s="27" customFormat="1" ht="15" x14ac:dyDescent="0.25">
      <c r="A3755" s="62"/>
      <c r="B3755" s="62"/>
      <c r="C3755" s="63"/>
      <c r="D3755" s="63"/>
      <c r="E3755" s="48"/>
      <c r="F3755" s="61"/>
      <c r="G3755" s="61"/>
      <c r="H3755" s="61"/>
      <c r="I3755" s="202"/>
      <c r="J3755" s="61"/>
    </row>
    <row r="3756" spans="1:10" s="27" customFormat="1" ht="15" x14ac:dyDescent="0.25">
      <c r="A3756" s="62"/>
      <c r="B3756" s="62"/>
      <c r="C3756" s="63"/>
      <c r="D3756" s="63"/>
      <c r="E3756" s="48"/>
      <c r="F3756" s="61"/>
      <c r="G3756" s="61"/>
      <c r="H3756" s="61"/>
      <c r="I3756" s="202"/>
      <c r="J3756" s="61"/>
    </row>
    <row r="3757" spans="1:10" s="27" customFormat="1" ht="15" x14ac:dyDescent="0.25">
      <c r="A3757" s="62"/>
      <c r="B3757" s="62"/>
      <c r="C3757" s="63"/>
      <c r="D3757" s="63"/>
      <c r="E3757" s="48"/>
      <c r="F3757" s="61"/>
      <c r="G3757" s="61"/>
      <c r="H3757" s="61"/>
      <c r="I3757" s="202"/>
      <c r="J3757" s="61"/>
    </row>
    <row r="3758" spans="1:10" s="27" customFormat="1" ht="15" x14ac:dyDescent="0.25">
      <c r="A3758" s="62"/>
      <c r="B3758" s="62"/>
      <c r="C3758" s="63"/>
      <c r="D3758" s="63"/>
      <c r="E3758" s="48"/>
      <c r="F3758" s="61"/>
      <c r="G3758" s="61"/>
      <c r="H3758" s="61"/>
      <c r="I3758" s="202"/>
      <c r="J3758" s="61"/>
    </row>
    <row r="3759" spans="1:10" s="27" customFormat="1" ht="15" x14ac:dyDescent="0.25">
      <c r="A3759" s="62"/>
      <c r="B3759" s="62"/>
      <c r="C3759" s="63"/>
      <c r="D3759" s="63"/>
      <c r="E3759" s="48"/>
      <c r="F3759" s="61"/>
      <c r="G3759" s="61"/>
      <c r="H3759" s="61"/>
      <c r="I3759" s="202"/>
      <c r="J3759" s="61"/>
    </row>
    <row r="3760" spans="1:10" s="27" customFormat="1" ht="15" x14ac:dyDescent="0.25">
      <c r="A3760" s="62"/>
      <c r="B3760" s="62"/>
      <c r="C3760" s="63"/>
      <c r="D3760" s="63"/>
      <c r="E3760" s="48"/>
      <c r="F3760" s="61"/>
      <c r="G3760" s="61"/>
      <c r="H3760" s="61"/>
      <c r="I3760" s="202"/>
      <c r="J3760" s="61"/>
    </row>
    <row r="3761" spans="1:10" s="27" customFormat="1" ht="15" x14ac:dyDescent="0.25">
      <c r="A3761" s="62"/>
      <c r="B3761" s="62"/>
      <c r="C3761" s="63"/>
      <c r="D3761" s="63"/>
      <c r="E3761" s="48"/>
      <c r="F3761" s="61"/>
      <c r="G3761" s="61"/>
      <c r="H3761" s="61"/>
      <c r="I3761" s="202"/>
      <c r="J3761" s="61"/>
    </row>
    <row r="3762" spans="1:10" s="27" customFormat="1" ht="15" x14ac:dyDescent="0.25">
      <c r="A3762" s="62"/>
      <c r="B3762" s="62"/>
      <c r="C3762" s="63"/>
      <c r="D3762" s="63"/>
      <c r="E3762" s="48"/>
      <c r="F3762" s="61"/>
      <c r="G3762" s="61"/>
      <c r="H3762" s="61"/>
      <c r="I3762" s="202"/>
      <c r="J3762" s="61"/>
    </row>
    <row r="3763" spans="1:10" s="27" customFormat="1" ht="15" x14ac:dyDescent="0.25">
      <c r="A3763" s="62"/>
      <c r="B3763" s="62"/>
      <c r="C3763" s="63"/>
      <c r="D3763" s="63"/>
      <c r="E3763" s="48"/>
      <c r="F3763" s="61"/>
      <c r="G3763" s="61"/>
      <c r="H3763" s="61"/>
      <c r="I3763" s="202"/>
      <c r="J3763" s="61"/>
    </row>
    <row r="3764" spans="1:10" s="27" customFormat="1" ht="15" x14ac:dyDescent="0.25">
      <c r="A3764" s="62"/>
      <c r="B3764" s="62"/>
      <c r="C3764" s="63"/>
      <c r="D3764" s="63"/>
      <c r="E3764" s="48"/>
      <c r="F3764" s="61"/>
      <c r="G3764" s="61"/>
      <c r="H3764" s="61"/>
      <c r="I3764" s="202"/>
      <c r="J3764" s="61"/>
    </row>
    <row r="3765" spans="1:10" s="27" customFormat="1" ht="15" x14ac:dyDescent="0.25">
      <c r="A3765" s="62"/>
      <c r="B3765" s="62"/>
      <c r="C3765" s="63"/>
      <c r="D3765" s="63"/>
      <c r="E3765" s="48"/>
      <c r="F3765" s="61"/>
      <c r="G3765" s="61"/>
      <c r="H3765" s="61"/>
      <c r="I3765" s="202"/>
      <c r="J3765" s="61"/>
    </row>
    <row r="3766" spans="1:10" s="27" customFormat="1" ht="15" x14ac:dyDescent="0.25">
      <c r="A3766" s="62"/>
      <c r="B3766" s="62"/>
      <c r="C3766" s="63"/>
      <c r="D3766" s="63"/>
      <c r="E3766" s="48"/>
      <c r="F3766" s="61"/>
      <c r="G3766" s="61"/>
      <c r="H3766" s="61"/>
      <c r="I3766" s="202"/>
      <c r="J3766" s="61"/>
    </row>
    <row r="3767" spans="1:10" s="27" customFormat="1" ht="15" x14ac:dyDescent="0.25">
      <c r="A3767" s="62"/>
      <c r="B3767" s="62"/>
      <c r="C3767" s="63"/>
      <c r="D3767" s="63"/>
      <c r="E3767" s="48"/>
      <c r="F3767" s="61"/>
      <c r="G3767" s="61"/>
      <c r="H3767" s="61"/>
      <c r="I3767" s="202"/>
      <c r="J3767" s="61"/>
    </row>
    <row r="3768" spans="1:10" s="27" customFormat="1" ht="15" x14ac:dyDescent="0.25">
      <c r="A3768" s="62"/>
      <c r="B3768" s="62"/>
      <c r="C3768" s="63"/>
      <c r="D3768" s="63"/>
      <c r="E3768" s="48"/>
      <c r="F3768" s="61"/>
      <c r="G3768" s="61"/>
      <c r="H3768" s="61"/>
      <c r="I3768" s="202"/>
      <c r="J3768" s="61"/>
    </row>
    <row r="3769" spans="1:10" s="27" customFormat="1" ht="15" x14ac:dyDescent="0.25">
      <c r="A3769" s="62"/>
      <c r="B3769" s="62"/>
      <c r="C3769" s="63"/>
      <c r="D3769" s="63"/>
      <c r="E3769" s="48"/>
      <c r="F3769" s="61"/>
      <c r="G3769" s="61"/>
      <c r="H3769" s="61"/>
      <c r="I3769" s="202"/>
      <c r="J3769" s="61"/>
    </row>
    <row r="3770" spans="1:10" s="27" customFormat="1" ht="15" x14ac:dyDescent="0.25">
      <c r="A3770" s="62"/>
      <c r="B3770" s="62"/>
      <c r="C3770" s="63"/>
      <c r="D3770" s="63"/>
      <c r="E3770" s="48"/>
      <c r="F3770" s="61"/>
      <c r="G3770" s="61"/>
      <c r="H3770" s="61"/>
      <c r="I3770" s="202"/>
      <c r="J3770" s="61"/>
    </row>
    <row r="3771" spans="1:10" s="27" customFormat="1" ht="15" x14ac:dyDescent="0.25">
      <c r="A3771" s="62"/>
      <c r="B3771" s="62"/>
      <c r="C3771" s="63"/>
      <c r="D3771" s="63"/>
      <c r="E3771" s="48"/>
      <c r="F3771" s="61"/>
      <c r="G3771" s="61"/>
      <c r="H3771" s="61"/>
      <c r="I3771" s="202"/>
      <c r="J3771" s="61"/>
    </row>
    <row r="3772" spans="1:10" s="27" customFormat="1" ht="15" x14ac:dyDescent="0.25">
      <c r="A3772" s="62"/>
      <c r="B3772" s="62"/>
      <c r="C3772" s="63"/>
      <c r="D3772" s="63"/>
      <c r="E3772" s="48"/>
      <c r="F3772" s="61"/>
      <c r="G3772" s="61"/>
      <c r="H3772" s="61"/>
      <c r="I3772" s="202"/>
      <c r="J3772" s="61"/>
    </row>
    <row r="3773" spans="1:10" s="27" customFormat="1" ht="15" x14ac:dyDescent="0.25">
      <c r="A3773" s="62"/>
      <c r="B3773" s="62"/>
      <c r="C3773" s="63"/>
      <c r="D3773" s="63"/>
      <c r="E3773" s="48"/>
      <c r="F3773" s="61"/>
      <c r="G3773" s="61"/>
      <c r="H3773" s="61"/>
      <c r="I3773" s="202"/>
      <c r="J3773" s="61"/>
    </row>
    <row r="3774" spans="1:10" s="27" customFormat="1" ht="15" x14ac:dyDescent="0.25">
      <c r="A3774" s="62"/>
      <c r="B3774" s="62"/>
      <c r="C3774" s="63"/>
      <c r="D3774" s="63"/>
      <c r="E3774" s="48"/>
      <c r="F3774" s="61"/>
      <c r="G3774" s="61"/>
      <c r="H3774" s="61"/>
      <c r="I3774" s="202"/>
      <c r="J3774" s="61"/>
    </row>
    <row r="3775" spans="1:10" s="27" customFormat="1" ht="15" x14ac:dyDescent="0.25">
      <c r="A3775" s="62"/>
      <c r="B3775" s="62"/>
      <c r="C3775" s="63"/>
      <c r="D3775" s="63"/>
      <c r="E3775" s="48"/>
      <c r="F3775" s="61"/>
      <c r="G3775" s="61"/>
      <c r="H3775" s="61"/>
      <c r="I3775" s="202"/>
      <c r="J3775" s="61"/>
    </row>
    <row r="3776" spans="1:10" s="27" customFormat="1" ht="15" x14ac:dyDescent="0.25">
      <c r="A3776" s="62"/>
      <c r="B3776" s="62"/>
      <c r="C3776" s="63"/>
      <c r="D3776" s="63"/>
      <c r="E3776" s="48"/>
      <c r="F3776" s="61"/>
      <c r="G3776" s="61"/>
      <c r="H3776" s="61"/>
      <c r="I3776" s="202"/>
      <c r="J3776" s="61"/>
    </row>
    <row r="3777" spans="1:10" s="27" customFormat="1" ht="15" x14ac:dyDescent="0.25">
      <c r="A3777" s="62"/>
      <c r="B3777" s="62"/>
      <c r="C3777" s="63"/>
      <c r="D3777" s="63"/>
      <c r="E3777" s="48"/>
      <c r="F3777" s="61"/>
      <c r="G3777" s="61"/>
      <c r="H3777" s="61"/>
      <c r="I3777" s="202"/>
      <c r="J3777" s="61"/>
    </row>
    <row r="3778" spans="1:10" s="27" customFormat="1" ht="15" x14ac:dyDescent="0.25">
      <c r="A3778" s="62"/>
      <c r="B3778" s="62"/>
      <c r="C3778" s="63"/>
      <c r="D3778" s="63"/>
      <c r="E3778" s="48"/>
      <c r="F3778" s="61"/>
      <c r="G3778" s="61"/>
      <c r="H3778" s="61"/>
      <c r="I3778" s="202"/>
      <c r="J3778" s="61"/>
    </row>
    <row r="3779" spans="1:10" s="27" customFormat="1" ht="15" x14ac:dyDescent="0.25">
      <c r="A3779" s="62"/>
      <c r="B3779" s="62"/>
      <c r="C3779" s="63"/>
      <c r="D3779" s="63"/>
      <c r="E3779" s="48"/>
      <c r="F3779" s="61"/>
      <c r="G3779" s="61"/>
      <c r="H3779" s="61"/>
      <c r="I3779" s="202"/>
      <c r="J3779" s="61"/>
    </row>
    <row r="3780" spans="1:10" s="27" customFormat="1" ht="15" x14ac:dyDescent="0.25">
      <c r="A3780" s="62"/>
      <c r="B3780" s="62"/>
      <c r="C3780" s="63"/>
      <c r="D3780" s="63"/>
      <c r="E3780" s="48"/>
      <c r="F3780" s="61"/>
      <c r="G3780" s="61"/>
      <c r="H3780" s="61"/>
      <c r="I3780" s="202"/>
      <c r="J3780" s="61"/>
    </row>
    <row r="3781" spans="1:10" s="27" customFormat="1" ht="15" x14ac:dyDescent="0.25">
      <c r="A3781" s="62"/>
      <c r="B3781" s="62"/>
      <c r="C3781" s="63"/>
      <c r="D3781" s="63"/>
      <c r="E3781" s="48"/>
      <c r="F3781" s="61"/>
      <c r="G3781" s="61"/>
      <c r="H3781" s="61"/>
      <c r="I3781" s="202"/>
      <c r="J3781" s="61"/>
    </row>
    <row r="3782" spans="1:10" s="27" customFormat="1" ht="15" x14ac:dyDescent="0.25">
      <c r="A3782" s="62"/>
      <c r="B3782" s="62"/>
      <c r="C3782" s="63"/>
      <c r="D3782" s="63"/>
      <c r="E3782" s="48"/>
      <c r="F3782" s="61"/>
      <c r="G3782" s="61"/>
      <c r="H3782" s="61"/>
      <c r="I3782" s="202"/>
      <c r="J3782" s="61"/>
    </row>
    <row r="3783" spans="1:10" s="27" customFormat="1" ht="15" x14ac:dyDescent="0.25">
      <c r="A3783" s="62"/>
      <c r="B3783" s="62"/>
      <c r="C3783" s="63"/>
      <c r="D3783" s="63"/>
      <c r="E3783" s="48"/>
      <c r="F3783" s="61"/>
      <c r="G3783" s="61"/>
      <c r="H3783" s="61"/>
      <c r="I3783" s="202"/>
      <c r="J3783" s="61"/>
    </row>
    <row r="3784" spans="1:10" s="27" customFormat="1" ht="15" x14ac:dyDescent="0.25">
      <c r="A3784" s="62"/>
      <c r="B3784" s="62"/>
      <c r="C3784" s="63"/>
      <c r="D3784" s="63"/>
      <c r="E3784" s="48"/>
      <c r="F3784" s="61"/>
      <c r="G3784" s="61"/>
      <c r="H3784" s="61"/>
      <c r="I3784" s="202"/>
      <c r="J3784" s="61"/>
    </row>
    <row r="3785" spans="1:10" s="27" customFormat="1" ht="15" x14ac:dyDescent="0.25">
      <c r="A3785" s="62"/>
      <c r="B3785" s="62"/>
      <c r="C3785" s="63"/>
      <c r="D3785" s="63"/>
      <c r="E3785" s="48"/>
      <c r="F3785" s="61"/>
      <c r="G3785" s="61"/>
      <c r="H3785" s="61"/>
      <c r="I3785" s="202"/>
      <c r="J3785" s="61"/>
    </row>
    <row r="3786" spans="1:10" s="27" customFormat="1" ht="15" x14ac:dyDescent="0.25">
      <c r="A3786" s="62"/>
      <c r="B3786" s="62"/>
      <c r="C3786" s="63"/>
      <c r="D3786" s="63"/>
      <c r="E3786" s="48"/>
      <c r="F3786" s="61"/>
      <c r="G3786" s="61"/>
      <c r="H3786" s="61"/>
      <c r="I3786" s="202"/>
      <c r="J3786" s="61"/>
    </row>
    <row r="3787" spans="1:10" s="27" customFormat="1" ht="15" x14ac:dyDescent="0.25">
      <c r="A3787" s="62"/>
      <c r="B3787" s="62"/>
      <c r="C3787" s="63"/>
      <c r="D3787" s="63"/>
      <c r="E3787" s="48"/>
      <c r="F3787" s="61"/>
      <c r="G3787" s="61"/>
      <c r="H3787" s="61"/>
      <c r="I3787" s="202"/>
      <c r="J3787" s="61"/>
    </row>
    <row r="3788" spans="1:10" s="27" customFormat="1" ht="15" x14ac:dyDescent="0.25">
      <c r="A3788" s="62"/>
      <c r="B3788" s="62"/>
      <c r="C3788" s="63"/>
      <c r="D3788" s="63"/>
      <c r="E3788" s="48"/>
      <c r="F3788" s="61"/>
      <c r="G3788" s="61"/>
      <c r="H3788" s="61"/>
      <c r="I3788" s="202"/>
      <c r="J3788" s="61"/>
    </row>
    <row r="3789" spans="1:10" s="27" customFormat="1" ht="15" x14ac:dyDescent="0.25">
      <c r="A3789" s="62"/>
      <c r="B3789" s="62"/>
      <c r="C3789" s="63"/>
      <c r="D3789" s="63"/>
      <c r="E3789" s="48"/>
      <c r="F3789" s="61"/>
      <c r="G3789" s="61"/>
      <c r="H3789" s="61"/>
      <c r="I3789" s="202"/>
      <c r="J3789" s="61"/>
    </row>
    <row r="3790" spans="1:10" s="27" customFormat="1" ht="15" x14ac:dyDescent="0.25">
      <c r="A3790" s="62"/>
      <c r="B3790" s="62"/>
      <c r="C3790" s="63"/>
      <c r="D3790" s="63"/>
      <c r="E3790" s="48"/>
      <c r="F3790" s="61"/>
      <c r="G3790" s="61"/>
      <c r="H3790" s="61"/>
      <c r="I3790" s="202"/>
      <c r="J3790" s="61"/>
    </row>
    <row r="3791" spans="1:10" s="27" customFormat="1" ht="15" x14ac:dyDescent="0.25">
      <c r="A3791" s="62"/>
      <c r="B3791" s="62"/>
      <c r="C3791" s="63"/>
      <c r="D3791" s="63"/>
      <c r="E3791" s="48"/>
      <c r="F3791" s="61"/>
      <c r="G3791" s="61"/>
      <c r="H3791" s="61"/>
      <c r="I3791" s="202"/>
      <c r="J3791" s="61"/>
    </row>
    <row r="3792" spans="1:10" s="27" customFormat="1" ht="15" x14ac:dyDescent="0.25">
      <c r="A3792" s="62"/>
      <c r="B3792" s="62"/>
      <c r="C3792" s="63"/>
      <c r="D3792" s="63"/>
      <c r="E3792" s="48"/>
      <c r="F3792" s="61"/>
      <c r="G3792" s="61"/>
      <c r="H3792" s="61"/>
      <c r="I3792" s="202"/>
      <c r="J3792" s="61"/>
    </row>
    <row r="3793" spans="1:10" s="27" customFormat="1" ht="15" x14ac:dyDescent="0.25">
      <c r="A3793" s="62"/>
      <c r="B3793" s="62"/>
      <c r="C3793" s="63"/>
      <c r="D3793" s="63"/>
      <c r="E3793" s="48"/>
      <c r="F3793" s="61"/>
      <c r="G3793" s="61"/>
      <c r="H3793" s="61"/>
      <c r="I3793" s="202"/>
      <c r="J3793" s="61"/>
    </row>
    <row r="3794" spans="1:10" s="27" customFormat="1" ht="15" x14ac:dyDescent="0.25">
      <c r="A3794" s="62"/>
      <c r="B3794" s="62"/>
      <c r="C3794" s="63"/>
      <c r="D3794" s="63"/>
      <c r="E3794" s="48"/>
      <c r="F3794" s="61"/>
      <c r="G3794" s="61"/>
      <c r="H3794" s="61"/>
      <c r="I3794" s="202"/>
      <c r="J3794" s="61"/>
    </row>
    <row r="3795" spans="1:10" s="27" customFormat="1" ht="15" x14ac:dyDescent="0.25">
      <c r="A3795" s="62"/>
      <c r="B3795" s="62"/>
      <c r="C3795" s="63"/>
      <c r="D3795" s="63"/>
      <c r="E3795" s="48"/>
      <c r="F3795" s="61"/>
      <c r="G3795" s="61"/>
      <c r="H3795" s="61"/>
      <c r="I3795" s="202"/>
      <c r="J3795" s="61"/>
    </row>
    <row r="3796" spans="1:10" s="27" customFormat="1" ht="15" x14ac:dyDescent="0.25">
      <c r="A3796" s="62"/>
      <c r="B3796" s="62"/>
      <c r="C3796" s="63"/>
      <c r="D3796" s="63"/>
      <c r="E3796" s="48"/>
      <c r="F3796" s="61"/>
      <c r="G3796" s="61"/>
      <c r="H3796" s="61"/>
      <c r="I3796" s="202"/>
      <c r="J3796" s="61"/>
    </row>
    <row r="3797" spans="1:10" s="27" customFormat="1" ht="15" x14ac:dyDescent="0.25">
      <c r="A3797" s="62"/>
      <c r="B3797" s="62"/>
      <c r="C3797" s="63"/>
      <c r="D3797" s="63"/>
      <c r="E3797" s="48"/>
      <c r="F3797" s="61"/>
      <c r="G3797" s="61"/>
      <c r="H3797" s="61"/>
      <c r="I3797" s="202"/>
      <c r="J3797" s="61"/>
    </row>
    <row r="3798" spans="1:10" s="27" customFormat="1" ht="15" x14ac:dyDescent="0.25">
      <c r="A3798" s="62"/>
      <c r="B3798" s="62"/>
      <c r="C3798" s="63"/>
      <c r="D3798" s="63"/>
      <c r="E3798" s="48"/>
      <c r="F3798" s="61"/>
      <c r="G3798" s="61"/>
      <c r="H3798" s="61"/>
      <c r="I3798" s="202"/>
      <c r="J3798" s="61"/>
    </row>
    <row r="3799" spans="1:10" s="27" customFormat="1" ht="15" x14ac:dyDescent="0.25">
      <c r="A3799" s="62"/>
      <c r="B3799" s="62"/>
      <c r="C3799" s="63"/>
      <c r="D3799" s="63"/>
      <c r="E3799" s="48"/>
      <c r="F3799" s="61"/>
      <c r="G3799" s="61"/>
      <c r="H3799" s="61"/>
      <c r="I3799" s="202"/>
      <c r="J3799" s="61"/>
    </row>
    <row r="3800" spans="1:10" s="27" customFormat="1" ht="15" x14ac:dyDescent="0.25">
      <c r="A3800" s="62"/>
      <c r="B3800" s="62"/>
      <c r="C3800" s="63"/>
      <c r="D3800" s="63"/>
      <c r="E3800" s="48"/>
      <c r="F3800" s="61"/>
      <c r="G3800" s="61"/>
      <c r="H3800" s="61"/>
      <c r="I3800" s="202"/>
      <c r="J3800" s="61"/>
    </row>
    <row r="3801" spans="1:10" s="27" customFormat="1" ht="15" x14ac:dyDescent="0.25">
      <c r="A3801" s="62"/>
      <c r="B3801" s="62"/>
      <c r="C3801" s="63"/>
      <c r="D3801" s="63"/>
      <c r="E3801" s="48"/>
      <c r="F3801" s="61"/>
      <c r="G3801" s="61"/>
      <c r="H3801" s="61"/>
      <c r="I3801" s="202"/>
      <c r="J3801" s="61"/>
    </row>
    <row r="3802" spans="1:10" s="27" customFormat="1" ht="15" x14ac:dyDescent="0.25">
      <c r="A3802" s="62"/>
      <c r="B3802" s="62"/>
      <c r="C3802" s="63"/>
      <c r="D3802" s="63"/>
      <c r="E3802" s="48"/>
      <c r="F3802" s="61"/>
      <c r="G3802" s="61"/>
      <c r="H3802" s="61"/>
      <c r="I3802" s="202"/>
      <c r="J3802" s="61"/>
    </row>
    <row r="3803" spans="1:10" s="27" customFormat="1" ht="15" x14ac:dyDescent="0.25">
      <c r="A3803" s="62"/>
      <c r="B3803" s="62"/>
      <c r="C3803" s="63"/>
      <c r="D3803" s="63"/>
      <c r="E3803" s="48"/>
      <c r="F3803" s="61"/>
      <c r="G3803" s="61"/>
      <c r="H3803" s="61"/>
      <c r="I3803" s="202"/>
      <c r="J3803" s="61"/>
    </row>
    <row r="3804" spans="1:10" s="27" customFormat="1" ht="15" x14ac:dyDescent="0.25">
      <c r="A3804" s="62"/>
      <c r="B3804" s="62"/>
      <c r="C3804" s="63"/>
      <c r="D3804" s="63"/>
      <c r="E3804" s="48"/>
      <c r="F3804" s="61"/>
      <c r="G3804" s="61"/>
      <c r="H3804" s="61"/>
      <c r="I3804" s="202"/>
      <c r="J3804" s="61"/>
    </row>
    <row r="3805" spans="1:10" s="27" customFormat="1" ht="15" x14ac:dyDescent="0.25">
      <c r="A3805" s="62"/>
      <c r="B3805" s="62"/>
      <c r="C3805" s="63"/>
      <c r="D3805" s="63"/>
      <c r="E3805" s="48"/>
      <c r="F3805" s="61"/>
      <c r="G3805" s="61"/>
      <c r="H3805" s="61"/>
      <c r="I3805" s="202"/>
      <c r="J3805" s="61"/>
    </row>
    <row r="3806" spans="1:10" s="27" customFormat="1" ht="15" x14ac:dyDescent="0.25">
      <c r="A3806" s="62"/>
      <c r="B3806" s="62"/>
      <c r="C3806" s="63"/>
      <c r="D3806" s="63"/>
      <c r="E3806" s="48"/>
      <c r="F3806" s="61"/>
      <c r="G3806" s="61"/>
      <c r="H3806" s="61"/>
      <c r="I3806" s="202"/>
      <c r="J3806" s="61"/>
    </row>
    <row r="3807" spans="1:10" s="27" customFormat="1" ht="15" x14ac:dyDescent="0.25">
      <c r="A3807" s="62"/>
      <c r="B3807" s="62"/>
      <c r="C3807" s="63"/>
      <c r="D3807" s="63"/>
      <c r="E3807" s="48"/>
      <c r="F3807" s="61"/>
      <c r="G3807" s="61"/>
      <c r="H3807" s="61"/>
      <c r="I3807" s="202"/>
      <c r="J3807" s="61"/>
    </row>
    <row r="3808" spans="1:10" s="27" customFormat="1" ht="15" x14ac:dyDescent="0.25">
      <c r="A3808" s="62"/>
      <c r="B3808" s="62"/>
      <c r="C3808" s="63"/>
      <c r="D3808" s="63"/>
      <c r="E3808" s="48"/>
      <c r="F3808" s="61"/>
      <c r="G3808" s="61"/>
      <c r="H3808" s="61"/>
      <c r="I3808" s="202"/>
      <c r="J3808" s="61"/>
    </row>
    <row r="3809" spans="1:10" s="27" customFormat="1" ht="15" x14ac:dyDescent="0.25">
      <c r="A3809" s="62"/>
      <c r="B3809" s="62"/>
      <c r="C3809" s="63"/>
      <c r="D3809" s="63"/>
      <c r="E3809" s="48"/>
      <c r="F3809" s="61"/>
      <c r="G3809" s="61"/>
      <c r="H3809" s="61"/>
      <c r="I3809" s="202"/>
      <c r="J3809" s="61"/>
    </row>
    <row r="3810" spans="1:10" s="27" customFormat="1" ht="15" x14ac:dyDescent="0.25">
      <c r="A3810" s="62"/>
      <c r="B3810" s="62"/>
      <c r="C3810" s="63"/>
      <c r="D3810" s="63"/>
      <c r="E3810" s="48"/>
      <c r="F3810" s="61"/>
      <c r="G3810" s="61"/>
      <c r="H3810" s="61"/>
      <c r="I3810" s="202"/>
      <c r="J3810" s="61"/>
    </row>
    <row r="3811" spans="1:10" s="27" customFormat="1" ht="15" x14ac:dyDescent="0.25">
      <c r="A3811" s="62"/>
      <c r="B3811" s="62"/>
      <c r="C3811" s="63"/>
      <c r="D3811" s="63"/>
      <c r="E3811" s="48"/>
      <c r="F3811" s="61"/>
      <c r="G3811" s="61"/>
      <c r="H3811" s="61"/>
      <c r="I3811" s="202"/>
      <c r="J3811" s="61"/>
    </row>
    <row r="3812" spans="1:10" s="27" customFormat="1" ht="15" x14ac:dyDescent="0.25">
      <c r="A3812" s="62"/>
      <c r="B3812" s="62"/>
      <c r="C3812" s="63"/>
      <c r="D3812" s="63"/>
      <c r="E3812" s="48"/>
      <c r="F3812" s="61"/>
      <c r="G3812" s="61"/>
      <c r="H3812" s="61"/>
      <c r="I3812" s="202"/>
      <c r="J3812" s="61"/>
    </row>
    <row r="3813" spans="1:10" s="27" customFormat="1" ht="15" x14ac:dyDescent="0.25">
      <c r="A3813" s="62"/>
      <c r="B3813" s="62"/>
      <c r="C3813" s="63"/>
      <c r="D3813" s="63"/>
      <c r="E3813" s="48"/>
      <c r="F3813" s="61"/>
      <c r="G3813" s="61"/>
      <c r="H3813" s="61"/>
      <c r="I3813" s="202"/>
      <c r="J3813" s="61"/>
    </row>
    <row r="3814" spans="1:10" s="27" customFormat="1" ht="15" x14ac:dyDescent="0.25">
      <c r="A3814" s="62"/>
      <c r="B3814" s="62"/>
      <c r="C3814" s="63"/>
      <c r="D3814" s="63"/>
      <c r="E3814" s="48"/>
      <c r="F3814" s="61"/>
      <c r="G3814" s="61"/>
      <c r="H3814" s="61"/>
      <c r="I3814" s="202"/>
      <c r="J3814" s="61"/>
    </row>
    <row r="3815" spans="1:10" s="27" customFormat="1" ht="15" x14ac:dyDescent="0.25">
      <c r="A3815" s="62"/>
      <c r="B3815" s="62"/>
      <c r="C3815" s="63"/>
      <c r="D3815" s="63"/>
      <c r="E3815" s="48"/>
      <c r="F3815" s="61"/>
      <c r="G3815" s="61"/>
      <c r="H3815" s="61"/>
      <c r="I3815" s="202"/>
      <c r="J3815" s="61"/>
    </row>
    <row r="3816" spans="1:10" s="27" customFormat="1" ht="15" x14ac:dyDescent="0.25">
      <c r="A3816" s="62"/>
      <c r="B3816" s="62"/>
      <c r="C3816" s="63"/>
      <c r="D3816" s="63"/>
      <c r="E3816" s="48"/>
      <c r="F3816" s="61"/>
      <c r="G3816" s="61"/>
      <c r="H3816" s="61"/>
      <c r="I3816" s="202"/>
      <c r="J3816" s="61"/>
    </row>
    <row r="3817" spans="1:10" s="27" customFormat="1" ht="15" x14ac:dyDescent="0.25">
      <c r="A3817" s="62"/>
      <c r="B3817" s="62"/>
      <c r="C3817" s="63"/>
      <c r="D3817" s="63"/>
      <c r="E3817" s="48"/>
      <c r="F3817" s="61"/>
      <c r="G3817" s="61"/>
      <c r="H3817" s="61"/>
      <c r="I3817" s="202"/>
      <c r="J3817" s="61"/>
    </row>
    <row r="3818" spans="1:10" s="27" customFormat="1" ht="15" x14ac:dyDescent="0.25">
      <c r="A3818" s="62"/>
      <c r="B3818" s="62"/>
      <c r="C3818" s="63"/>
      <c r="D3818" s="63"/>
      <c r="E3818" s="48"/>
      <c r="F3818" s="61"/>
      <c r="G3818" s="61"/>
      <c r="H3818" s="61"/>
      <c r="I3818" s="202"/>
      <c r="J3818" s="61"/>
    </row>
    <row r="3819" spans="1:10" s="27" customFormat="1" ht="15" x14ac:dyDescent="0.25">
      <c r="A3819" s="62"/>
      <c r="B3819" s="62"/>
      <c r="C3819" s="63"/>
      <c r="D3819" s="63"/>
      <c r="E3819" s="48"/>
      <c r="F3819" s="61"/>
      <c r="G3819" s="61"/>
      <c r="H3819" s="61"/>
      <c r="I3819" s="202"/>
      <c r="J3819" s="61"/>
    </row>
    <row r="3820" spans="1:10" s="27" customFormat="1" ht="15" x14ac:dyDescent="0.25">
      <c r="A3820" s="62"/>
      <c r="B3820" s="62"/>
      <c r="C3820" s="63"/>
      <c r="D3820" s="63"/>
      <c r="E3820" s="48"/>
      <c r="F3820" s="61"/>
      <c r="G3820" s="61"/>
      <c r="H3820" s="61"/>
      <c r="I3820" s="202"/>
      <c r="J3820" s="61"/>
    </row>
    <row r="3821" spans="1:10" s="27" customFormat="1" ht="15" x14ac:dyDescent="0.25">
      <c r="A3821" s="62"/>
      <c r="B3821" s="62"/>
      <c r="C3821" s="63"/>
      <c r="D3821" s="63"/>
      <c r="E3821" s="48"/>
      <c r="F3821" s="61"/>
      <c r="G3821" s="61"/>
      <c r="H3821" s="61"/>
      <c r="I3821" s="202"/>
      <c r="J3821" s="61"/>
    </row>
    <row r="3822" spans="1:10" s="27" customFormat="1" ht="15" x14ac:dyDescent="0.25">
      <c r="A3822" s="62"/>
      <c r="B3822" s="62"/>
      <c r="C3822" s="63"/>
      <c r="D3822" s="63"/>
      <c r="E3822" s="48"/>
      <c r="F3822" s="61"/>
      <c r="G3822" s="61"/>
      <c r="H3822" s="61"/>
      <c r="I3822" s="202"/>
      <c r="J3822" s="61"/>
    </row>
    <row r="3823" spans="1:10" s="27" customFormat="1" ht="15" x14ac:dyDescent="0.25">
      <c r="A3823" s="62"/>
      <c r="B3823" s="62"/>
      <c r="C3823" s="63"/>
      <c r="D3823" s="63"/>
      <c r="E3823" s="48"/>
      <c r="F3823" s="61"/>
      <c r="G3823" s="61"/>
      <c r="H3823" s="61"/>
      <c r="I3823" s="202"/>
      <c r="J3823" s="61"/>
    </row>
    <row r="3824" spans="1:10" s="27" customFormat="1" ht="15" x14ac:dyDescent="0.25">
      <c r="A3824" s="62"/>
      <c r="B3824" s="62"/>
      <c r="C3824" s="63"/>
      <c r="D3824" s="63"/>
      <c r="E3824" s="48"/>
      <c r="F3824" s="61"/>
      <c r="G3824" s="61"/>
      <c r="H3824" s="61"/>
      <c r="I3824" s="202"/>
      <c r="J3824" s="61"/>
    </row>
    <row r="3825" spans="1:10" s="27" customFormat="1" ht="15" x14ac:dyDescent="0.25">
      <c r="A3825" s="62"/>
      <c r="B3825" s="62"/>
      <c r="C3825" s="63"/>
      <c r="D3825" s="63"/>
      <c r="E3825" s="48"/>
      <c r="F3825" s="61"/>
      <c r="G3825" s="61"/>
      <c r="H3825" s="61"/>
      <c r="I3825" s="202"/>
      <c r="J3825" s="61"/>
    </row>
    <row r="3826" spans="1:10" s="27" customFormat="1" ht="15" x14ac:dyDescent="0.25">
      <c r="A3826" s="62"/>
      <c r="B3826" s="62"/>
      <c r="C3826" s="63"/>
      <c r="D3826" s="63"/>
      <c r="E3826" s="48"/>
      <c r="F3826" s="61"/>
      <c r="G3826" s="61"/>
      <c r="H3826" s="61"/>
      <c r="I3826" s="202"/>
      <c r="J3826" s="61"/>
    </row>
    <row r="3827" spans="1:10" s="27" customFormat="1" ht="15" x14ac:dyDescent="0.25">
      <c r="A3827" s="62"/>
      <c r="B3827" s="62"/>
      <c r="C3827" s="63"/>
      <c r="D3827" s="63"/>
      <c r="E3827" s="48"/>
      <c r="F3827" s="61"/>
      <c r="G3827" s="61"/>
      <c r="H3827" s="61"/>
      <c r="I3827" s="202"/>
      <c r="J3827" s="61"/>
    </row>
    <row r="3828" spans="1:10" s="27" customFormat="1" ht="15" x14ac:dyDescent="0.25">
      <c r="A3828" s="62"/>
      <c r="B3828" s="62"/>
      <c r="C3828" s="63"/>
      <c r="D3828" s="63"/>
      <c r="E3828" s="48"/>
      <c r="F3828" s="61"/>
      <c r="G3828" s="61"/>
      <c r="H3828" s="61"/>
      <c r="I3828" s="202"/>
      <c r="J3828" s="61"/>
    </row>
    <row r="3829" spans="1:10" s="27" customFormat="1" ht="15" x14ac:dyDescent="0.25">
      <c r="A3829" s="62"/>
      <c r="B3829" s="62"/>
      <c r="C3829" s="63"/>
      <c r="D3829" s="63"/>
      <c r="E3829" s="48"/>
      <c r="F3829" s="61"/>
      <c r="G3829" s="61"/>
      <c r="H3829" s="61"/>
      <c r="I3829" s="202"/>
      <c r="J3829" s="61"/>
    </row>
    <row r="3830" spans="1:10" s="27" customFormat="1" ht="15" x14ac:dyDescent="0.25">
      <c r="A3830" s="62"/>
      <c r="B3830" s="62"/>
      <c r="C3830" s="63"/>
      <c r="D3830" s="63"/>
      <c r="E3830" s="48"/>
      <c r="F3830" s="61"/>
      <c r="G3830" s="61"/>
      <c r="H3830" s="61"/>
      <c r="I3830" s="202"/>
      <c r="J3830" s="61"/>
    </row>
    <row r="3831" spans="1:10" s="27" customFormat="1" ht="15" x14ac:dyDescent="0.25">
      <c r="A3831" s="62"/>
      <c r="B3831" s="62"/>
      <c r="C3831" s="63"/>
      <c r="D3831" s="63"/>
      <c r="E3831" s="48"/>
      <c r="F3831" s="61"/>
      <c r="G3831" s="61"/>
      <c r="H3831" s="61"/>
      <c r="I3831" s="202"/>
      <c r="J3831" s="61"/>
    </row>
    <row r="3832" spans="1:10" s="27" customFormat="1" ht="15" x14ac:dyDescent="0.25">
      <c r="A3832" s="62"/>
      <c r="B3832" s="62"/>
      <c r="C3832" s="63"/>
      <c r="D3832" s="63"/>
      <c r="E3832" s="48"/>
      <c r="F3832" s="61"/>
      <c r="G3832" s="61"/>
      <c r="H3832" s="61"/>
      <c r="I3832" s="202"/>
      <c r="J3832" s="61"/>
    </row>
    <row r="3833" spans="1:10" s="27" customFormat="1" ht="15" x14ac:dyDescent="0.25">
      <c r="A3833" s="62"/>
      <c r="B3833" s="62"/>
      <c r="C3833" s="63"/>
      <c r="D3833" s="63"/>
      <c r="E3833" s="48"/>
      <c r="F3833" s="61"/>
      <c r="G3833" s="61"/>
      <c r="H3833" s="61"/>
      <c r="I3833" s="202"/>
      <c r="J3833" s="61"/>
    </row>
    <row r="3834" spans="1:10" s="27" customFormat="1" ht="15" x14ac:dyDescent="0.25">
      <c r="A3834" s="62"/>
      <c r="B3834" s="62"/>
      <c r="C3834" s="63"/>
      <c r="D3834" s="63"/>
      <c r="E3834" s="48"/>
      <c r="F3834" s="61"/>
      <c r="G3834" s="61"/>
      <c r="H3834" s="61"/>
      <c r="I3834" s="202"/>
      <c r="J3834" s="61"/>
    </row>
    <row r="3835" spans="1:10" s="27" customFormat="1" ht="15" x14ac:dyDescent="0.25">
      <c r="A3835" s="62"/>
      <c r="B3835" s="62"/>
      <c r="C3835" s="63"/>
      <c r="D3835" s="63"/>
      <c r="E3835" s="48"/>
      <c r="F3835" s="61"/>
      <c r="G3835" s="61"/>
      <c r="H3835" s="61"/>
      <c r="I3835" s="202"/>
      <c r="J3835" s="61"/>
    </row>
    <row r="3836" spans="1:10" s="27" customFormat="1" ht="15" x14ac:dyDescent="0.25">
      <c r="A3836" s="62"/>
      <c r="B3836" s="62"/>
      <c r="C3836" s="63"/>
      <c r="D3836" s="63"/>
      <c r="E3836" s="48"/>
      <c r="F3836" s="61"/>
      <c r="G3836" s="61"/>
      <c r="H3836" s="61"/>
      <c r="I3836" s="202"/>
      <c r="J3836" s="61"/>
    </row>
    <row r="3837" spans="1:10" s="27" customFormat="1" ht="15" x14ac:dyDescent="0.25">
      <c r="A3837" s="62"/>
      <c r="B3837" s="62"/>
      <c r="C3837" s="63"/>
      <c r="D3837" s="63"/>
      <c r="E3837" s="48"/>
      <c r="F3837" s="61"/>
      <c r="G3837" s="61"/>
      <c r="H3837" s="61"/>
      <c r="I3837" s="202"/>
      <c r="J3837" s="61"/>
    </row>
    <row r="3838" spans="1:10" s="27" customFormat="1" ht="15" x14ac:dyDescent="0.25">
      <c r="A3838" s="62"/>
      <c r="B3838" s="62"/>
      <c r="C3838" s="63"/>
      <c r="D3838" s="63"/>
      <c r="E3838" s="48"/>
      <c r="F3838" s="61"/>
      <c r="G3838" s="61"/>
      <c r="H3838" s="61"/>
      <c r="I3838" s="202"/>
      <c r="J3838" s="61"/>
    </row>
    <row r="3839" spans="1:10" s="27" customFormat="1" ht="15" x14ac:dyDescent="0.25">
      <c r="A3839" s="62"/>
      <c r="B3839" s="62"/>
      <c r="C3839" s="63"/>
      <c r="D3839" s="63"/>
      <c r="E3839" s="48"/>
      <c r="F3839" s="61"/>
      <c r="G3839" s="61"/>
      <c r="H3839" s="61"/>
      <c r="I3839" s="202"/>
      <c r="J3839" s="61"/>
    </row>
    <row r="3840" spans="1:10" s="27" customFormat="1" ht="15" x14ac:dyDescent="0.25">
      <c r="A3840" s="62"/>
      <c r="B3840" s="62"/>
      <c r="C3840" s="63"/>
      <c r="D3840" s="63"/>
      <c r="E3840" s="48"/>
      <c r="F3840" s="61"/>
      <c r="G3840" s="61"/>
      <c r="H3840" s="61"/>
      <c r="I3840" s="202"/>
      <c r="J3840" s="61"/>
    </row>
    <row r="3841" spans="1:10" s="27" customFormat="1" ht="15" x14ac:dyDescent="0.25">
      <c r="A3841" s="62"/>
      <c r="B3841" s="62"/>
      <c r="C3841" s="63"/>
      <c r="D3841" s="63"/>
      <c r="E3841" s="48"/>
      <c r="F3841" s="61"/>
      <c r="G3841" s="61"/>
      <c r="H3841" s="61"/>
      <c r="I3841" s="202"/>
      <c r="J3841" s="61"/>
    </row>
    <row r="3842" spans="1:10" s="27" customFormat="1" ht="15" x14ac:dyDescent="0.25">
      <c r="A3842" s="62"/>
      <c r="B3842" s="62"/>
      <c r="C3842" s="63"/>
      <c r="D3842" s="63"/>
      <c r="E3842" s="48"/>
      <c r="F3842" s="61"/>
      <c r="G3842" s="61"/>
      <c r="H3842" s="61"/>
      <c r="I3842" s="202"/>
      <c r="J3842" s="61"/>
    </row>
    <row r="3843" spans="1:10" s="27" customFormat="1" ht="15" x14ac:dyDescent="0.25">
      <c r="A3843" s="62"/>
      <c r="B3843" s="62"/>
      <c r="C3843" s="63"/>
      <c r="D3843" s="63"/>
      <c r="E3843" s="48"/>
      <c r="F3843" s="61"/>
      <c r="G3843" s="61"/>
      <c r="H3843" s="61"/>
      <c r="I3843" s="202"/>
      <c r="J3843" s="61"/>
    </row>
    <row r="3844" spans="1:10" s="27" customFormat="1" ht="15" x14ac:dyDescent="0.25">
      <c r="A3844" s="62"/>
      <c r="B3844" s="62"/>
      <c r="C3844" s="63"/>
      <c r="D3844" s="63"/>
      <c r="E3844" s="48"/>
      <c r="F3844" s="61"/>
      <c r="G3844" s="61"/>
      <c r="H3844" s="61"/>
      <c r="I3844" s="202"/>
      <c r="J3844" s="61"/>
    </row>
    <row r="3845" spans="1:10" s="27" customFormat="1" ht="15" x14ac:dyDescent="0.25">
      <c r="A3845" s="62"/>
      <c r="B3845" s="62"/>
      <c r="C3845" s="63"/>
      <c r="D3845" s="63"/>
      <c r="E3845" s="48"/>
      <c r="F3845" s="61"/>
      <c r="G3845" s="61"/>
      <c r="H3845" s="61"/>
      <c r="I3845" s="202"/>
      <c r="J3845" s="61"/>
    </row>
    <row r="3846" spans="1:10" s="27" customFormat="1" ht="15" x14ac:dyDescent="0.25">
      <c r="A3846" s="62"/>
      <c r="B3846" s="62"/>
      <c r="C3846" s="63"/>
      <c r="D3846" s="63"/>
      <c r="E3846" s="48"/>
      <c r="F3846" s="61"/>
      <c r="G3846" s="61"/>
      <c r="H3846" s="61"/>
      <c r="I3846" s="202"/>
      <c r="J3846" s="61"/>
    </row>
    <row r="3847" spans="1:10" s="27" customFormat="1" ht="15" x14ac:dyDescent="0.25">
      <c r="A3847" s="62"/>
      <c r="B3847" s="62"/>
      <c r="C3847" s="63"/>
      <c r="D3847" s="63"/>
      <c r="E3847" s="48"/>
      <c r="F3847" s="61"/>
      <c r="G3847" s="61"/>
      <c r="H3847" s="61"/>
      <c r="I3847" s="202"/>
      <c r="J3847" s="61"/>
    </row>
    <row r="3848" spans="1:10" s="27" customFormat="1" ht="15" x14ac:dyDescent="0.25">
      <c r="A3848" s="62"/>
      <c r="B3848" s="62"/>
      <c r="C3848" s="63"/>
      <c r="D3848" s="63"/>
      <c r="E3848" s="48"/>
      <c r="F3848" s="61"/>
      <c r="G3848" s="61"/>
      <c r="H3848" s="61"/>
      <c r="I3848" s="202"/>
      <c r="J3848" s="61"/>
    </row>
    <row r="3849" spans="1:10" s="27" customFormat="1" ht="15" x14ac:dyDescent="0.25">
      <c r="A3849" s="62"/>
      <c r="B3849" s="62"/>
      <c r="C3849" s="63"/>
      <c r="D3849" s="63"/>
      <c r="E3849" s="48"/>
      <c r="F3849" s="61"/>
      <c r="G3849" s="61"/>
      <c r="H3849" s="61"/>
      <c r="I3849" s="202"/>
      <c r="J3849" s="61"/>
    </row>
    <row r="3850" spans="1:10" s="27" customFormat="1" ht="15" x14ac:dyDescent="0.25">
      <c r="A3850" s="62"/>
      <c r="B3850" s="62"/>
      <c r="C3850" s="63"/>
      <c r="D3850" s="63"/>
      <c r="E3850" s="48"/>
      <c r="F3850" s="61"/>
      <c r="G3850" s="61"/>
      <c r="H3850" s="61"/>
      <c r="I3850" s="202"/>
      <c r="J3850" s="61"/>
    </row>
    <row r="3851" spans="1:10" s="27" customFormat="1" ht="15" x14ac:dyDescent="0.25">
      <c r="A3851" s="62"/>
      <c r="B3851" s="62"/>
      <c r="C3851" s="63"/>
      <c r="D3851" s="63"/>
      <c r="E3851" s="48"/>
      <c r="F3851" s="61"/>
      <c r="G3851" s="61"/>
      <c r="H3851" s="61"/>
      <c r="I3851" s="202"/>
      <c r="J3851" s="61"/>
    </row>
    <row r="3852" spans="1:10" s="27" customFormat="1" ht="15" x14ac:dyDescent="0.25">
      <c r="A3852" s="62"/>
      <c r="B3852" s="62"/>
      <c r="C3852" s="63"/>
      <c r="D3852" s="63"/>
      <c r="E3852" s="48"/>
      <c r="F3852" s="61"/>
      <c r="G3852" s="61"/>
      <c r="H3852" s="61"/>
      <c r="I3852" s="202"/>
      <c r="J3852" s="61"/>
    </row>
    <row r="3853" spans="1:10" s="27" customFormat="1" ht="15" x14ac:dyDescent="0.25">
      <c r="A3853" s="62"/>
      <c r="B3853" s="62"/>
      <c r="C3853" s="63"/>
      <c r="D3853" s="63"/>
      <c r="E3853" s="48"/>
      <c r="F3853" s="61"/>
      <c r="G3853" s="61"/>
      <c r="H3853" s="61"/>
      <c r="I3853" s="202"/>
      <c r="J3853" s="61"/>
    </row>
    <row r="3854" spans="1:10" s="27" customFormat="1" ht="15" x14ac:dyDescent="0.25">
      <c r="A3854" s="62"/>
      <c r="B3854" s="62"/>
      <c r="C3854" s="63"/>
      <c r="D3854" s="63"/>
      <c r="E3854" s="48"/>
      <c r="F3854" s="61"/>
      <c r="G3854" s="61"/>
      <c r="H3854" s="61"/>
      <c r="I3854" s="202"/>
      <c r="J3854" s="61"/>
    </row>
    <row r="3855" spans="1:10" s="27" customFormat="1" ht="15" x14ac:dyDescent="0.25">
      <c r="A3855" s="62"/>
      <c r="B3855" s="62"/>
      <c r="C3855" s="63"/>
      <c r="D3855" s="63"/>
      <c r="E3855" s="48"/>
      <c r="F3855" s="61"/>
      <c r="G3855" s="61"/>
      <c r="H3855" s="61"/>
      <c r="I3855" s="202"/>
      <c r="J3855" s="61"/>
    </row>
    <row r="3856" spans="1:10" s="27" customFormat="1" ht="15" x14ac:dyDescent="0.25">
      <c r="A3856" s="62"/>
      <c r="B3856" s="62"/>
      <c r="C3856" s="63"/>
      <c r="D3856" s="63"/>
      <c r="E3856" s="48"/>
      <c r="F3856" s="61"/>
      <c r="G3856" s="61"/>
      <c r="H3856" s="61"/>
      <c r="I3856" s="202"/>
      <c r="J3856" s="61"/>
    </row>
    <row r="3857" spans="1:10" s="27" customFormat="1" ht="15" x14ac:dyDescent="0.25">
      <c r="A3857" s="62"/>
      <c r="B3857" s="62"/>
      <c r="C3857" s="63"/>
      <c r="D3857" s="63"/>
      <c r="E3857" s="48"/>
      <c r="F3857" s="61"/>
      <c r="G3857" s="61"/>
      <c r="H3857" s="61"/>
      <c r="I3857" s="202"/>
      <c r="J3857" s="61"/>
    </row>
    <row r="3858" spans="1:10" s="27" customFormat="1" ht="15" x14ac:dyDescent="0.25">
      <c r="A3858" s="62"/>
      <c r="B3858" s="62"/>
      <c r="C3858" s="63"/>
      <c r="D3858" s="63"/>
      <c r="E3858" s="48"/>
      <c r="F3858" s="61"/>
      <c r="G3858" s="61"/>
      <c r="H3858" s="61"/>
      <c r="I3858" s="202"/>
      <c r="J3858" s="61"/>
    </row>
    <row r="3859" spans="1:10" s="27" customFormat="1" ht="15" x14ac:dyDescent="0.25">
      <c r="A3859" s="62"/>
      <c r="B3859" s="62"/>
      <c r="C3859" s="63"/>
      <c r="D3859" s="63"/>
      <c r="E3859" s="48"/>
      <c r="F3859" s="61"/>
      <c r="G3859" s="61"/>
      <c r="H3859" s="61"/>
      <c r="I3859" s="202"/>
      <c r="J3859" s="61"/>
    </row>
    <row r="3860" spans="1:10" s="27" customFormat="1" ht="15" x14ac:dyDescent="0.25">
      <c r="A3860" s="62"/>
      <c r="B3860" s="62"/>
      <c r="C3860" s="63"/>
      <c r="D3860" s="63"/>
      <c r="E3860" s="48"/>
      <c r="F3860" s="61"/>
      <c r="G3860" s="61"/>
      <c r="H3860" s="61"/>
      <c r="I3860" s="202"/>
      <c r="J3860" s="61"/>
    </row>
    <row r="3861" spans="1:10" s="27" customFormat="1" ht="15" x14ac:dyDescent="0.25">
      <c r="A3861" s="62"/>
      <c r="B3861" s="62"/>
      <c r="C3861" s="63"/>
      <c r="D3861" s="63"/>
      <c r="E3861" s="48"/>
      <c r="F3861" s="61"/>
      <c r="G3861" s="61"/>
      <c r="H3861" s="61"/>
      <c r="I3861" s="202"/>
      <c r="J3861" s="61"/>
    </row>
    <row r="3862" spans="1:10" s="27" customFormat="1" ht="15" x14ac:dyDescent="0.25">
      <c r="A3862" s="62"/>
      <c r="B3862" s="62"/>
      <c r="C3862" s="63"/>
      <c r="D3862" s="63"/>
      <c r="E3862" s="48"/>
      <c r="F3862" s="61"/>
      <c r="G3862" s="61"/>
      <c r="H3862" s="61"/>
      <c r="I3862" s="202"/>
      <c r="J3862" s="61"/>
    </row>
    <row r="3863" spans="1:10" s="27" customFormat="1" ht="15" x14ac:dyDescent="0.25">
      <c r="A3863" s="62"/>
      <c r="B3863" s="62"/>
      <c r="C3863" s="63"/>
      <c r="D3863" s="63"/>
      <c r="E3863" s="48"/>
      <c r="F3863" s="61"/>
      <c r="G3863" s="61"/>
      <c r="H3863" s="61"/>
      <c r="I3863" s="202"/>
      <c r="J3863" s="61"/>
    </row>
    <row r="3864" spans="1:10" s="27" customFormat="1" ht="15" x14ac:dyDescent="0.25">
      <c r="A3864" s="62"/>
      <c r="B3864" s="62"/>
      <c r="C3864" s="63"/>
      <c r="D3864" s="63"/>
      <c r="E3864" s="48"/>
      <c r="F3864" s="61"/>
      <c r="G3864" s="61"/>
      <c r="H3864" s="61"/>
      <c r="I3864" s="202"/>
      <c r="J3864" s="61"/>
    </row>
    <row r="3865" spans="1:10" s="27" customFormat="1" ht="15" x14ac:dyDescent="0.25">
      <c r="A3865" s="62"/>
      <c r="B3865" s="62"/>
      <c r="C3865" s="63"/>
      <c r="D3865" s="63"/>
      <c r="E3865" s="48"/>
      <c r="F3865" s="61"/>
      <c r="G3865" s="61"/>
      <c r="H3865" s="61"/>
      <c r="I3865" s="202"/>
      <c r="J3865" s="61"/>
    </row>
    <row r="3866" spans="1:10" s="27" customFormat="1" ht="15" x14ac:dyDescent="0.25">
      <c r="A3866" s="62"/>
      <c r="B3866" s="62"/>
      <c r="C3866" s="63"/>
      <c r="D3866" s="63"/>
      <c r="E3866" s="48"/>
      <c r="F3866" s="61"/>
      <c r="G3866" s="61"/>
      <c r="H3866" s="61"/>
      <c r="I3866" s="202"/>
      <c r="J3866" s="61"/>
    </row>
    <row r="3867" spans="1:10" s="27" customFormat="1" ht="15" x14ac:dyDescent="0.25">
      <c r="A3867" s="62"/>
      <c r="B3867" s="62"/>
      <c r="C3867" s="63"/>
      <c r="D3867" s="63"/>
      <c r="E3867" s="48"/>
      <c r="F3867" s="61"/>
      <c r="G3867" s="61"/>
      <c r="H3867" s="61"/>
      <c r="I3867" s="202"/>
      <c r="J3867" s="61"/>
    </row>
    <row r="3868" spans="1:10" s="27" customFormat="1" ht="15" x14ac:dyDescent="0.25">
      <c r="A3868" s="62"/>
      <c r="B3868" s="62"/>
      <c r="C3868" s="63"/>
      <c r="D3868" s="63"/>
      <c r="E3868" s="48"/>
      <c r="F3868" s="61"/>
      <c r="G3868" s="61"/>
      <c r="H3868" s="61"/>
      <c r="I3868" s="202"/>
      <c r="J3868" s="61"/>
    </row>
    <row r="3869" spans="1:10" s="27" customFormat="1" ht="15" x14ac:dyDescent="0.25">
      <c r="A3869" s="62"/>
      <c r="B3869" s="62"/>
      <c r="C3869" s="63"/>
      <c r="D3869" s="63"/>
      <c r="E3869" s="48"/>
      <c r="F3869" s="61"/>
      <c r="G3869" s="61"/>
      <c r="H3869" s="61"/>
      <c r="I3869" s="202"/>
      <c r="J3869" s="61"/>
    </row>
    <row r="3870" spans="1:10" s="27" customFormat="1" ht="15" x14ac:dyDescent="0.25">
      <c r="A3870" s="62"/>
      <c r="B3870" s="62"/>
      <c r="C3870" s="63"/>
      <c r="D3870" s="63"/>
      <c r="E3870" s="48"/>
      <c r="F3870" s="61"/>
      <c r="G3870" s="61"/>
      <c r="H3870" s="61"/>
      <c r="I3870" s="202"/>
      <c r="J3870" s="61"/>
    </row>
    <row r="3871" spans="1:10" s="27" customFormat="1" ht="15" x14ac:dyDescent="0.25">
      <c r="A3871" s="62"/>
      <c r="B3871" s="62"/>
      <c r="C3871" s="63"/>
      <c r="D3871" s="63"/>
      <c r="E3871" s="48"/>
      <c r="F3871" s="61"/>
      <c r="G3871" s="61"/>
      <c r="H3871" s="61"/>
      <c r="I3871" s="202"/>
      <c r="J3871" s="61"/>
    </row>
    <row r="3872" spans="1:10" s="27" customFormat="1" ht="15" x14ac:dyDescent="0.25">
      <c r="A3872" s="62"/>
      <c r="B3872" s="62"/>
      <c r="C3872" s="63"/>
      <c r="D3872" s="63"/>
      <c r="E3872" s="48"/>
      <c r="F3872" s="61"/>
      <c r="G3872" s="61"/>
      <c r="H3872" s="61"/>
      <c r="I3872" s="202"/>
      <c r="J3872" s="61"/>
    </row>
    <row r="3873" spans="1:10" s="27" customFormat="1" ht="15" x14ac:dyDescent="0.25">
      <c r="A3873" s="62"/>
      <c r="B3873" s="62"/>
      <c r="C3873" s="63"/>
      <c r="D3873" s="63"/>
      <c r="E3873" s="48"/>
      <c r="F3873" s="61"/>
      <c r="G3873" s="61"/>
      <c r="H3873" s="61"/>
      <c r="I3873" s="202"/>
      <c r="J3873" s="61"/>
    </row>
    <row r="3874" spans="1:10" s="27" customFormat="1" ht="15" x14ac:dyDescent="0.25">
      <c r="A3874" s="62"/>
      <c r="B3874" s="62"/>
      <c r="C3874" s="63"/>
      <c r="D3874" s="63"/>
      <c r="E3874" s="48"/>
      <c r="F3874" s="61"/>
      <c r="G3874" s="61"/>
      <c r="H3874" s="61"/>
      <c r="I3874" s="202"/>
      <c r="J3874" s="61"/>
    </row>
    <row r="3875" spans="1:10" s="27" customFormat="1" ht="15" x14ac:dyDescent="0.25">
      <c r="A3875" s="62"/>
      <c r="B3875" s="62"/>
      <c r="C3875" s="63"/>
      <c r="D3875" s="63"/>
      <c r="E3875" s="48"/>
      <c r="F3875" s="61"/>
      <c r="G3875" s="61"/>
      <c r="H3875" s="61"/>
      <c r="I3875" s="202"/>
      <c r="J3875" s="61"/>
    </row>
    <row r="3876" spans="1:10" s="27" customFormat="1" ht="15" x14ac:dyDescent="0.25">
      <c r="A3876" s="62"/>
      <c r="B3876" s="62"/>
      <c r="C3876" s="63"/>
      <c r="D3876" s="63"/>
      <c r="E3876" s="48"/>
      <c r="F3876" s="61"/>
      <c r="G3876" s="61"/>
      <c r="H3876" s="61"/>
      <c r="I3876" s="202"/>
      <c r="J3876" s="61"/>
    </row>
    <row r="3877" spans="1:10" s="27" customFormat="1" ht="15" x14ac:dyDescent="0.25">
      <c r="A3877" s="62"/>
      <c r="B3877" s="62"/>
      <c r="C3877" s="63"/>
      <c r="D3877" s="63"/>
      <c r="E3877" s="48"/>
      <c r="F3877" s="61"/>
      <c r="G3877" s="61"/>
      <c r="H3877" s="61"/>
      <c r="I3877" s="202"/>
      <c r="J3877" s="61"/>
    </row>
    <row r="3878" spans="1:10" s="27" customFormat="1" ht="15" x14ac:dyDescent="0.25">
      <c r="A3878" s="62"/>
      <c r="B3878" s="62"/>
      <c r="C3878" s="63"/>
      <c r="D3878" s="63"/>
      <c r="E3878" s="48"/>
      <c r="F3878" s="61"/>
      <c r="G3878" s="61"/>
      <c r="H3878" s="61"/>
      <c r="I3878" s="202"/>
      <c r="J3878" s="61"/>
    </row>
    <row r="3879" spans="1:10" s="27" customFormat="1" ht="15" x14ac:dyDescent="0.25">
      <c r="A3879" s="62"/>
      <c r="B3879" s="62"/>
      <c r="C3879" s="63"/>
      <c r="D3879" s="63"/>
      <c r="E3879" s="48"/>
      <c r="F3879" s="61"/>
      <c r="G3879" s="61"/>
      <c r="H3879" s="61"/>
      <c r="I3879" s="202"/>
      <c r="J3879" s="61"/>
    </row>
    <row r="3880" spans="1:10" s="27" customFormat="1" ht="15" x14ac:dyDescent="0.25">
      <c r="A3880" s="62"/>
      <c r="B3880" s="62"/>
      <c r="C3880" s="63"/>
      <c r="D3880" s="63"/>
      <c r="E3880" s="48"/>
      <c r="F3880" s="61"/>
      <c r="G3880" s="61"/>
      <c r="H3880" s="61"/>
      <c r="I3880" s="202"/>
      <c r="J3880" s="61"/>
    </row>
    <row r="3881" spans="1:10" s="27" customFormat="1" ht="15" x14ac:dyDescent="0.25">
      <c r="A3881" s="62"/>
      <c r="B3881" s="62"/>
      <c r="C3881" s="63"/>
      <c r="D3881" s="63"/>
      <c r="E3881" s="48"/>
      <c r="F3881" s="61"/>
      <c r="G3881" s="61"/>
      <c r="H3881" s="61"/>
      <c r="I3881" s="202"/>
      <c r="J3881" s="61"/>
    </row>
    <row r="3882" spans="1:10" s="27" customFormat="1" ht="15" x14ac:dyDescent="0.25">
      <c r="A3882" s="62"/>
      <c r="B3882" s="62"/>
      <c r="C3882" s="63"/>
      <c r="D3882" s="63"/>
      <c r="E3882" s="48"/>
      <c r="F3882" s="61"/>
      <c r="G3882" s="61"/>
      <c r="H3882" s="61"/>
      <c r="I3882" s="202"/>
      <c r="J3882" s="61"/>
    </row>
    <row r="3883" spans="1:10" s="27" customFormat="1" ht="15" x14ac:dyDescent="0.25">
      <c r="A3883" s="62"/>
      <c r="B3883" s="62"/>
      <c r="C3883" s="63"/>
      <c r="D3883" s="63"/>
      <c r="E3883" s="48"/>
      <c r="F3883" s="61"/>
      <c r="G3883" s="61"/>
      <c r="H3883" s="61"/>
      <c r="I3883" s="202"/>
      <c r="J3883" s="61"/>
    </row>
    <row r="3884" spans="1:10" s="27" customFormat="1" ht="15" x14ac:dyDescent="0.25">
      <c r="A3884" s="62"/>
      <c r="B3884" s="62"/>
      <c r="C3884" s="63"/>
      <c r="D3884" s="63"/>
      <c r="E3884" s="48"/>
      <c r="F3884" s="61"/>
      <c r="G3884" s="61"/>
      <c r="H3884" s="61"/>
      <c r="I3884" s="202"/>
      <c r="J3884" s="61"/>
    </row>
    <row r="3885" spans="1:10" s="27" customFormat="1" ht="15" x14ac:dyDescent="0.25">
      <c r="A3885" s="62"/>
      <c r="B3885" s="62"/>
      <c r="C3885" s="63"/>
      <c r="D3885" s="63"/>
      <c r="E3885" s="48"/>
      <c r="F3885" s="61"/>
      <c r="G3885" s="61"/>
      <c r="H3885" s="61"/>
      <c r="I3885" s="202"/>
      <c r="J3885" s="61"/>
    </row>
    <row r="3886" spans="1:10" s="27" customFormat="1" ht="15" x14ac:dyDescent="0.25">
      <c r="A3886" s="62"/>
      <c r="B3886" s="62"/>
      <c r="C3886" s="63"/>
      <c r="D3886" s="63"/>
      <c r="E3886" s="48"/>
      <c r="F3886" s="61"/>
      <c r="G3886" s="61"/>
      <c r="H3886" s="61"/>
      <c r="I3886" s="202"/>
      <c r="J3886" s="61"/>
    </row>
    <row r="3887" spans="1:10" s="27" customFormat="1" ht="15" x14ac:dyDescent="0.25">
      <c r="A3887" s="62"/>
      <c r="B3887" s="62"/>
      <c r="C3887" s="63"/>
      <c r="D3887" s="63"/>
      <c r="E3887" s="48"/>
      <c r="F3887" s="61"/>
      <c r="G3887" s="61"/>
      <c r="H3887" s="61"/>
      <c r="I3887" s="202"/>
      <c r="J3887" s="61"/>
    </row>
    <row r="3888" spans="1:10" s="27" customFormat="1" ht="15" x14ac:dyDescent="0.25">
      <c r="A3888" s="62"/>
      <c r="B3888" s="62"/>
      <c r="C3888" s="63"/>
      <c r="D3888" s="63"/>
      <c r="E3888" s="48"/>
      <c r="F3888" s="61"/>
      <c r="G3888" s="61"/>
      <c r="H3888" s="61"/>
      <c r="I3888" s="202"/>
      <c r="J3888" s="61"/>
    </row>
    <row r="3889" spans="1:10" s="27" customFormat="1" ht="15" x14ac:dyDescent="0.25">
      <c r="A3889" s="62"/>
      <c r="B3889" s="62"/>
      <c r="C3889" s="63"/>
      <c r="D3889" s="63"/>
      <c r="E3889" s="48"/>
      <c r="F3889" s="61"/>
      <c r="G3889" s="61"/>
      <c r="H3889" s="61"/>
      <c r="I3889" s="202"/>
      <c r="J3889" s="61"/>
    </row>
    <row r="3890" spans="1:10" s="27" customFormat="1" ht="15" x14ac:dyDescent="0.25">
      <c r="A3890" s="62"/>
      <c r="B3890" s="62"/>
      <c r="C3890" s="63"/>
      <c r="D3890" s="63"/>
      <c r="E3890" s="48"/>
      <c r="F3890" s="61"/>
      <c r="G3890" s="61"/>
      <c r="H3890" s="61"/>
      <c r="I3890" s="202"/>
      <c r="J3890" s="61"/>
    </row>
    <row r="3891" spans="1:10" s="27" customFormat="1" ht="15" x14ac:dyDescent="0.25">
      <c r="A3891" s="62"/>
      <c r="B3891" s="62"/>
      <c r="C3891" s="63"/>
      <c r="D3891" s="63"/>
      <c r="E3891" s="48"/>
      <c r="F3891" s="61"/>
      <c r="G3891" s="61"/>
      <c r="H3891" s="61"/>
      <c r="I3891" s="202"/>
      <c r="J3891" s="61"/>
    </row>
    <row r="3892" spans="1:10" s="27" customFormat="1" ht="15" x14ac:dyDescent="0.25">
      <c r="A3892" s="62"/>
      <c r="B3892" s="62"/>
      <c r="C3892" s="63"/>
      <c r="D3892" s="63"/>
      <c r="E3892" s="48"/>
      <c r="F3892" s="61"/>
      <c r="G3892" s="61"/>
      <c r="H3892" s="61"/>
      <c r="I3892" s="202"/>
      <c r="J3892" s="61"/>
    </row>
    <row r="3893" spans="1:10" s="27" customFormat="1" ht="15" x14ac:dyDescent="0.25">
      <c r="A3893" s="62"/>
      <c r="B3893" s="62"/>
      <c r="C3893" s="63"/>
      <c r="D3893" s="63"/>
      <c r="E3893" s="48"/>
      <c r="F3893" s="61"/>
      <c r="G3893" s="61"/>
      <c r="H3893" s="61"/>
      <c r="I3893" s="202"/>
      <c r="J3893" s="61"/>
    </row>
    <row r="3894" spans="1:10" s="27" customFormat="1" ht="15" x14ac:dyDescent="0.25">
      <c r="A3894" s="62"/>
      <c r="B3894" s="62"/>
      <c r="C3894" s="63"/>
      <c r="D3894" s="63"/>
      <c r="E3894" s="48"/>
      <c r="F3894" s="61"/>
      <c r="G3894" s="61"/>
      <c r="H3894" s="61"/>
      <c r="I3894" s="202"/>
      <c r="J3894" s="61"/>
    </row>
    <row r="3895" spans="1:10" s="27" customFormat="1" ht="15" x14ac:dyDescent="0.25">
      <c r="A3895" s="62"/>
      <c r="B3895" s="62"/>
      <c r="C3895" s="63"/>
      <c r="D3895" s="63"/>
      <c r="E3895" s="48"/>
      <c r="F3895" s="61"/>
      <c r="G3895" s="61"/>
      <c r="H3895" s="61"/>
      <c r="I3895" s="202"/>
      <c r="J3895" s="61"/>
    </row>
    <row r="3896" spans="1:10" s="27" customFormat="1" ht="15" x14ac:dyDescent="0.25">
      <c r="A3896" s="62"/>
      <c r="B3896" s="62"/>
      <c r="C3896" s="63"/>
      <c r="D3896" s="63"/>
      <c r="E3896" s="48"/>
      <c r="F3896" s="61"/>
      <c r="G3896" s="61"/>
      <c r="H3896" s="61"/>
      <c r="I3896" s="202"/>
      <c r="J3896" s="61"/>
    </row>
    <row r="3897" spans="1:10" s="27" customFormat="1" ht="15" x14ac:dyDescent="0.25">
      <c r="A3897" s="62"/>
      <c r="B3897" s="62"/>
      <c r="C3897" s="63"/>
      <c r="D3897" s="63"/>
      <c r="E3897" s="48"/>
      <c r="F3897" s="61"/>
      <c r="G3897" s="61"/>
      <c r="H3897" s="61"/>
      <c r="I3897" s="202"/>
      <c r="J3897" s="61"/>
    </row>
    <row r="3898" spans="1:10" s="27" customFormat="1" ht="15" x14ac:dyDescent="0.25">
      <c r="A3898" s="62"/>
      <c r="B3898" s="62"/>
      <c r="C3898" s="63"/>
      <c r="D3898" s="63"/>
      <c r="E3898" s="48"/>
      <c r="F3898" s="61"/>
      <c r="G3898" s="61"/>
      <c r="H3898" s="61"/>
      <c r="I3898" s="202"/>
      <c r="J3898" s="61"/>
    </row>
    <row r="3899" spans="1:10" s="27" customFormat="1" ht="15" x14ac:dyDescent="0.25">
      <c r="A3899" s="62"/>
      <c r="B3899" s="62"/>
      <c r="C3899" s="63"/>
      <c r="D3899" s="63"/>
      <c r="E3899" s="48"/>
      <c r="F3899" s="61"/>
      <c r="G3899" s="61"/>
      <c r="H3899" s="61"/>
      <c r="I3899" s="202"/>
      <c r="J3899" s="61"/>
    </row>
    <row r="3900" spans="1:10" s="27" customFormat="1" ht="15" x14ac:dyDescent="0.25">
      <c r="A3900" s="62"/>
      <c r="B3900" s="62"/>
      <c r="C3900" s="63"/>
      <c r="D3900" s="63"/>
      <c r="E3900" s="48"/>
      <c r="F3900" s="61"/>
      <c r="G3900" s="61"/>
      <c r="H3900" s="61"/>
      <c r="I3900" s="202"/>
      <c r="J3900" s="61"/>
    </row>
    <row r="3901" spans="1:10" s="27" customFormat="1" ht="15" x14ac:dyDescent="0.25">
      <c r="A3901" s="62"/>
      <c r="B3901" s="62"/>
      <c r="C3901" s="63"/>
      <c r="D3901" s="63"/>
      <c r="E3901" s="48"/>
      <c r="F3901" s="61"/>
      <c r="G3901" s="61"/>
      <c r="H3901" s="61"/>
      <c r="I3901" s="202"/>
      <c r="J3901" s="61"/>
    </row>
    <row r="3902" spans="1:10" s="27" customFormat="1" ht="15" x14ac:dyDescent="0.25">
      <c r="A3902" s="62"/>
      <c r="B3902" s="62"/>
      <c r="C3902" s="63"/>
      <c r="D3902" s="63"/>
      <c r="E3902" s="48"/>
      <c r="F3902" s="61"/>
      <c r="G3902" s="61"/>
      <c r="H3902" s="61"/>
      <c r="I3902" s="202"/>
      <c r="J3902" s="61"/>
    </row>
    <row r="3903" spans="1:10" s="27" customFormat="1" ht="15" x14ac:dyDescent="0.25">
      <c r="A3903" s="62"/>
      <c r="B3903" s="62"/>
      <c r="C3903" s="63"/>
      <c r="D3903" s="63"/>
      <c r="E3903" s="48"/>
      <c r="F3903" s="61"/>
      <c r="G3903" s="61"/>
      <c r="H3903" s="61"/>
      <c r="I3903" s="202"/>
      <c r="J3903" s="61"/>
    </row>
    <row r="3904" spans="1:10" s="27" customFormat="1" ht="15" x14ac:dyDescent="0.25">
      <c r="A3904" s="62"/>
      <c r="B3904" s="62"/>
      <c r="C3904" s="63"/>
      <c r="D3904" s="63"/>
      <c r="E3904" s="48"/>
      <c r="F3904" s="61"/>
      <c r="G3904" s="61"/>
      <c r="H3904" s="61"/>
      <c r="I3904" s="202"/>
      <c r="J3904" s="61"/>
    </row>
    <row r="3905" spans="1:10" s="27" customFormat="1" ht="15" x14ac:dyDescent="0.25">
      <c r="A3905" s="62"/>
      <c r="B3905" s="62"/>
      <c r="C3905" s="63"/>
      <c r="D3905" s="63"/>
      <c r="E3905" s="48"/>
      <c r="F3905" s="61"/>
      <c r="G3905" s="61"/>
      <c r="H3905" s="61"/>
      <c r="I3905" s="202"/>
      <c r="J3905" s="61"/>
    </row>
    <row r="3906" spans="1:10" s="27" customFormat="1" ht="15" x14ac:dyDescent="0.25">
      <c r="A3906" s="62"/>
      <c r="B3906" s="62"/>
      <c r="C3906" s="63"/>
      <c r="D3906" s="63"/>
      <c r="E3906" s="48"/>
      <c r="F3906" s="61"/>
      <c r="G3906" s="61"/>
      <c r="H3906" s="61"/>
      <c r="I3906" s="202"/>
      <c r="J3906" s="61"/>
    </row>
    <row r="3907" spans="1:10" s="27" customFormat="1" ht="15" x14ac:dyDescent="0.25">
      <c r="A3907" s="62"/>
      <c r="B3907" s="62"/>
      <c r="C3907" s="63"/>
      <c r="D3907" s="63"/>
      <c r="E3907" s="48"/>
      <c r="F3907" s="61"/>
      <c r="G3907" s="61"/>
      <c r="H3907" s="61"/>
      <c r="I3907" s="202"/>
      <c r="J3907" s="61"/>
    </row>
    <row r="3908" spans="1:10" s="27" customFormat="1" ht="15" x14ac:dyDescent="0.25">
      <c r="A3908" s="62"/>
      <c r="B3908" s="62"/>
      <c r="C3908" s="63"/>
      <c r="D3908" s="63"/>
      <c r="E3908" s="48"/>
      <c r="F3908" s="61"/>
      <c r="G3908" s="61"/>
      <c r="H3908" s="61"/>
      <c r="I3908" s="202"/>
      <c r="J3908" s="61"/>
    </row>
    <row r="3909" spans="1:10" s="27" customFormat="1" ht="15" x14ac:dyDescent="0.25">
      <c r="A3909" s="62"/>
      <c r="B3909" s="62"/>
      <c r="C3909" s="63"/>
      <c r="D3909" s="63"/>
      <c r="E3909" s="48"/>
      <c r="F3909" s="61"/>
      <c r="G3909" s="61"/>
      <c r="H3909" s="61"/>
      <c r="I3909" s="202"/>
      <c r="J3909" s="61"/>
    </row>
    <row r="3910" spans="1:10" s="27" customFormat="1" ht="15" x14ac:dyDescent="0.25">
      <c r="A3910" s="62"/>
      <c r="B3910" s="62"/>
      <c r="C3910" s="63"/>
      <c r="D3910" s="63"/>
      <c r="E3910" s="48"/>
      <c r="F3910" s="61"/>
      <c r="G3910" s="61"/>
      <c r="H3910" s="61"/>
      <c r="I3910" s="202"/>
      <c r="J3910" s="61"/>
    </row>
    <row r="3911" spans="1:10" s="27" customFormat="1" ht="15" x14ac:dyDescent="0.25">
      <c r="A3911" s="62"/>
      <c r="B3911" s="62"/>
      <c r="C3911" s="63"/>
      <c r="D3911" s="63"/>
      <c r="E3911" s="48"/>
      <c r="F3911" s="61"/>
      <c r="G3911" s="61"/>
      <c r="H3911" s="61"/>
      <c r="I3911" s="202"/>
      <c r="J3911" s="61"/>
    </row>
    <row r="3912" spans="1:10" s="27" customFormat="1" ht="15" x14ac:dyDescent="0.25">
      <c r="A3912" s="62"/>
      <c r="B3912" s="62"/>
      <c r="C3912" s="63"/>
      <c r="D3912" s="63"/>
      <c r="E3912" s="48"/>
      <c r="F3912" s="61"/>
      <c r="G3912" s="61"/>
      <c r="H3912" s="61"/>
      <c r="I3912" s="202"/>
      <c r="J3912" s="61"/>
    </row>
    <row r="3913" spans="1:10" s="27" customFormat="1" ht="15" x14ac:dyDescent="0.25">
      <c r="A3913" s="62"/>
      <c r="B3913" s="62"/>
      <c r="C3913" s="63"/>
      <c r="D3913" s="63"/>
      <c r="E3913" s="48"/>
      <c r="F3913" s="61"/>
      <c r="G3913" s="61"/>
      <c r="H3913" s="61"/>
      <c r="I3913" s="202"/>
      <c r="J3913" s="61"/>
    </row>
    <row r="3914" spans="1:10" s="27" customFormat="1" ht="15" x14ac:dyDescent="0.25">
      <c r="A3914" s="62"/>
      <c r="B3914" s="62"/>
      <c r="C3914" s="63"/>
      <c r="D3914" s="63"/>
      <c r="E3914" s="48"/>
      <c r="F3914" s="61"/>
      <c r="G3914" s="61"/>
      <c r="H3914" s="61"/>
      <c r="I3914" s="202"/>
      <c r="J3914" s="61"/>
    </row>
    <row r="3915" spans="1:10" s="27" customFormat="1" ht="15" x14ac:dyDescent="0.25">
      <c r="A3915" s="62"/>
      <c r="B3915" s="62"/>
      <c r="C3915" s="63"/>
      <c r="D3915" s="63"/>
      <c r="E3915" s="48"/>
      <c r="F3915" s="61"/>
      <c r="G3915" s="61"/>
      <c r="H3915" s="61"/>
      <c r="I3915" s="202"/>
      <c r="J3915" s="61"/>
    </row>
    <row r="3916" spans="1:10" s="27" customFormat="1" ht="15" x14ac:dyDescent="0.25">
      <c r="A3916" s="62"/>
      <c r="B3916" s="62"/>
      <c r="C3916" s="63"/>
      <c r="D3916" s="63"/>
      <c r="E3916" s="48"/>
      <c r="F3916" s="61"/>
      <c r="G3916" s="61"/>
      <c r="H3916" s="61"/>
      <c r="I3916" s="202"/>
      <c r="J3916" s="61"/>
    </row>
    <row r="3917" spans="1:10" s="27" customFormat="1" ht="15" x14ac:dyDescent="0.25">
      <c r="A3917" s="62"/>
      <c r="B3917" s="62"/>
      <c r="C3917" s="63"/>
      <c r="D3917" s="63"/>
      <c r="E3917" s="48"/>
      <c r="F3917" s="61"/>
      <c r="G3917" s="61"/>
      <c r="H3917" s="61"/>
      <c r="I3917" s="202"/>
      <c r="J3917" s="61"/>
    </row>
    <row r="3918" spans="1:10" s="27" customFormat="1" ht="15" x14ac:dyDescent="0.25">
      <c r="A3918" s="62"/>
      <c r="B3918" s="62"/>
      <c r="C3918" s="63"/>
      <c r="D3918" s="63"/>
      <c r="E3918" s="48"/>
      <c r="F3918" s="61"/>
      <c r="G3918" s="61"/>
      <c r="H3918" s="61"/>
      <c r="I3918" s="202"/>
      <c r="J3918" s="61"/>
    </row>
    <row r="3919" spans="1:10" s="27" customFormat="1" ht="15" x14ac:dyDescent="0.25">
      <c r="A3919" s="62"/>
      <c r="B3919" s="62"/>
      <c r="C3919" s="63"/>
      <c r="D3919" s="63"/>
      <c r="E3919" s="48"/>
      <c r="F3919" s="61"/>
      <c r="G3919" s="61"/>
      <c r="H3919" s="61"/>
      <c r="I3919" s="202"/>
      <c r="J3919" s="61"/>
    </row>
    <row r="3920" spans="1:10" s="27" customFormat="1" ht="15" x14ac:dyDescent="0.25">
      <c r="A3920" s="62"/>
      <c r="B3920" s="62"/>
      <c r="C3920" s="63"/>
      <c r="D3920" s="63"/>
      <c r="E3920" s="48"/>
      <c r="F3920" s="61"/>
      <c r="G3920" s="61"/>
      <c r="H3920" s="61"/>
      <c r="I3920" s="202"/>
      <c r="J3920" s="61"/>
    </row>
    <row r="3921" spans="1:10" s="27" customFormat="1" ht="15" x14ac:dyDescent="0.25">
      <c r="A3921" s="62"/>
      <c r="B3921" s="62"/>
      <c r="C3921" s="63"/>
      <c r="D3921" s="63"/>
      <c r="E3921" s="48"/>
      <c r="F3921" s="61"/>
      <c r="G3921" s="61"/>
      <c r="H3921" s="61"/>
      <c r="I3921" s="202"/>
      <c r="J3921" s="61"/>
    </row>
    <row r="3922" spans="1:10" s="27" customFormat="1" ht="15" x14ac:dyDescent="0.25">
      <c r="A3922" s="62"/>
      <c r="B3922" s="62"/>
      <c r="C3922" s="63"/>
      <c r="D3922" s="63"/>
      <c r="E3922" s="48"/>
      <c r="F3922" s="61"/>
      <c r="G3922" s="61"/>
      <c r="H3922" s="61"/>
      <c r="I3922" s="202"/>
      <c r="J3922" s="61"/>
    </row>
    <row r="3923" spans="1:10" s="27" customFormat="1" ht="15" x14ac:dyDescent="0.25">
      <c r="A3923" s="62"/>
      <c r="B3923" s="62"/>
      <c r="C3923" s="63"/>
      <c r="D3923" s="63"/>
      <c r="E3923" s="48"/>
      <c r="F3923" s="61"/>
      <c r="G3923" s="61"/>
      <c r="H3923" s="61"/>
      <c r="I3923" s="202"/>
      <c r="J3923" s="61"/>
    </row>
    <row r="3924" spans="1:10" s="27" customFormat="1" ht="15" x14ac:dyDescent="0.25">
      <c r="A3924" s="62"/>
      <c r="B3924" s="62"/>
      <c r="C3924" s="63"/>
      <c r="D3924" s="63"/>
      <c r="E3924" s="48"/>
      <c r="F3924" s="61"/>
      <c r="G3924" s="61"/>
      <c r="H3924" s="61"/>
      <c r="I3924" s="202"/>
      <c r="J3924" s="61"/>
    </row>
    <row r="3925" spans="1:10" s="27" customFormat="1" ht="15" x14ac:dyDescent="0.25">
      <c r="A3925" s="62"/>
      <c r="B3925" s="62"/>
      <c r="C3925" s="63"/>
      <c r="D3925" s="63"/>
      <c r="E3925" s="48"/>
      <c r="F3925" s="61"/>
      <c r="G3925" s="61"/>
      <c r="H3925" s="61"/>
      <c r="I3925" s="202"/>
      <c r="J3925" s="61"/>
    </row>
    <row r="3926" spans="1:10" s="27" customFormat="1" ht="15" x14ac:dyDescent="0.25">
      <c r="A3926" s="62"/>
      <c r="B3926" s="62"/>
      <c r="C3926" s="63"/>
      <c r="D3926" s="63"/>
      <c r="E3926" s="48"/>
      <c r="F3926" s="61"/>
      <c r="G3926" s="61"/>
      <c r="H3926" s="61"/>
      <c r="I3926" s="202"/>
      <c r="J3926" s="61"/>
    </row>
    <row r="3927" spans="1:10" s="27" customFormat="1" ht="15" x14ac:dyDescent="0.25">
      <c r="A3927" s="62"/>
      <c r="B3927" s="62"/>
      <c r="C3927" s="63"/>
      <c r="D3927" s="63"/>
      <c r="E3927" s="48"/>
      <c r="F3927" s="61"/>
      <c r="G3927" s="61"/>
      <c r="H3927" s="61"/>
      <c r="I3927" s="202"/>
      <c r="J3927" s="61"/>
    </row>
    <row r="3928" spans="1:10" s="27" customFormat="1" ht="15" x14ac:dyDescent="0.25">
      <c r="A3928" s="62"/>
      <c r="B3928" s="62"/>
      <c r="C3928" s="63"/>
      <c r="D3928" s="63"/>
      <c r="E3928" s="48"/>
      <c r="F3928" s="61"/>
      <c r="G3928" s="61"/>
      <c r="H3928" s="61"/>
      <c r="I3928" s="202"/>
      <c r="J3928" s="61"/>
    </row>
    <row r="3929" spans="1:10" s="27" customFormat="1" ht="15" x14ac:dyDescent="0.25">
      <c r="A3929" s="62"/>
      <c r="B3929" s="62"/>
      <c r="C3929" s="63"/>
      <c r="D3929" s="63"/>
      <c r="E3929" s="48"/>
      <c r="F3929" s="61"/>
      <c r="G3929" s="61"/>
      <c r="H3929" s="61"/>
      <c r="I3929" s="202"/>
      <c r="J3929" s="61"/>
    </row>
    <row r="3930" spans="1:10" s="27" customFormat="1" ht="15" x14ac:dyDescent="0.25">
      <c r="A3930" s="62"/>
      <c r="B3930" s="62"/>
      <c r="C3930" s="63"/>
      <c r="D3930" s="63"/>
      <c r="E3930" s="48"/>
      <c r="F3930" s="61"/>
      <c r="G3930" s="61"/>
      <c r="H3930" s="61"/>
      <c r="I3930" s="202"/>
      <c r="J3930" s="61"/>
    </row>
    <row r="3931" spans="1:10" s="27" customFormat="1" ht="15" x14ac:dyDescent="0.25">
      <c r="A3931" s="62"/>
      <c r="B3931" s="62"/>
      <c r="C3931" s="63"/>
      <c r="D3931" s="63"/>
      <c r="E3931" s="48"/>
      <c r="F3931" s="61"/>
      <c r="G3931" s="61"/>
      <c r="H3931" s="61"/>
      <c r="I3931" s="202"/>
      <c r="J3931" s="61"/>
    </row>
    <row r="3932" spans="1:10" s="27" customFormat="1" ht="15" x14ac:dyDescent="0.25">
      <c r="A3932" s="62"/>
      <c r="B3932" s="62"/>
      <c r="C3932" s="63"/>
      <c r="D3932" s="63"/>
      <c r="E3932" s="48"/>
      <c r="F3932" s="61"/>
      <c r="G3932" s="61"/>
      <c r="H3932" s="61"/>
      <c r="I3932" s="202"/>
      <c r="J3932" s="61"/>
    </row>
    <row r="3933" spans="1:10" s="27" customFormat="1" ht="15" x14ac:dyDescent="0.25">
      <c r="A3933" s="62"/>
      <c r="B3933" s="62"/>
      <c r="C3933" s="63"/>
      <c r="D3933" s="63"/>
      <c r="E3933" s="48"/>
      <c r="F3933" s="61"/>
      <c r="G3933" s="61"/>
      <c r="H3933" s="61"/>
      <c r="I3933" s="202"/>
      <c r="J3933" s="61"/>
    </row>
    <row r="3934" spans="1:10" s="27" customFormat="1" ht="15" x14ac:dyDescent="0.25">
      <c r="A3934" s="62"/>
      <c r="B3934" s="62"/>
      <c r="C3934" s="63"/>
      <c r="D3934" s="63"/>
      <c r="E3934" s="48"/>
      <c r="F3934" s="61"/>
      <c r="G3934" s="61"/>
      <c r="H3934" s="61"/>
      <c r="I3934" s="202"/>
      <c r="J3934" s="61"/>
    </row>
    <row r="3935" spans="1:10" s="27" customFormat="1" ht="15" x14ac:dyDescent="0.25">
      <c r="A3935" s="62"/>
      <c r="B3935" s="62"/>
      <c r="C3935" s="63"/>
      <c r="D3935" s="63"/>
      <c r="E3935" s="48"/>
      <c r="F3935" s="61"/>
      <c r="G3935" s="61"/>
      <c r="H3935" s="61"/>
      <c r="I3935" s="202"/>
      <c r="J3935" s="61"/>
    </row>
    <row r="3936" spans="1:10" s="27" customFormat="1" ht="15" x14ac:dyDescent="0.25">
      <c r="A3936" s="62"/>
      <c r="B3936" s="62"/>
      <c r="C3936" s="63"/>
      <c r="D3936" s="63"/>
      <c r="E3936" s="48"/>
      <c r="F3936" s="61"/>
      <c r="G3936" s="61"/>
      <c r="H3936" s="61"/>
      <c r="I3936" s="202"/>
      <c r="J3936" s="61"/>
    </row>
    <row r="3937" spans="1:10" s="27" customFormat="1" ht="15" x14ac:dyDescent="0.25">
      <c r="A3937" s="62"/>
      <c r="B3937" s="62"/>
      <c r="C3937" s="63"/>
      <c r="D3937" s="63"/>
      <c r="E3937" s="48"/>
      <c r="F3937" s="61"/>
      <c r="G3937" s="61"/>
      <c r="H3937" s="61"/>
      <c r="I3937" s="202"/>
      <c r="J3937" s="61"/>
    </row>
    <row r="3938" spans="1:10" s="27" customFormat="1" ht="15" x14ac:dyDescent="0.25">
      <c r="A3938" s="62"/>
      <c r="B3938" s="62"/>
      <c r="C3938" s="63"/>
      <c r="D3938" s="63"/>
      <c r="E3938" s="48"/>
      <c r="F3938" s="61"/>
      <c r="G3938" s="61"/>
      <c r="H3938" s="61"/>
      <c r="I3938" s="202"/>
      <c r="J3938" s="61"/>
    </row>
    <row r="3939" spans="1:10" s="27" customFormat="1" ht="15" x14ac:dyDescent="0.25">
      <c r="A3939" s="62"/>
      <c r="B3939" s="62"/>
      <c r="C3939" s="63"/>
      <c r="D3939" s="63"/>
      <c r="E3939" s="48"/>
      <c r="F3939" s="61"/>
      <c r="G3939" s="61"/>
      <c r="H3939" s="61"/>
      <c r="I3939" s="202"/>
      <c r="J3939" s="61"/>
    </row>
    <row r="3940" spans="1:10" s="27" customFormat="1" ht="15" x14ac:dyDescent="0.25">
      <c r="A3940" s="62"/>
      <c r="B3940" s="62"/>
      <c r="C3940" s="63"/>
      <c r="D3940" s="63"/>
      <c r="E3940" s="48"/>
      <c r="F3940" s="61"/>
      <c r="G3940" s="61"/>
      <c r="H3940" s="61"/>
      <c r="I3940" s="202"/>
      <c r="J3940" s="61"/>
    </row>
    <row r="3941" spans="1:10" s="27" customFormat="1" ht="15" x14ac:dyDescent="0.25">
      <c r="A3941" s="62"/>
      <c r="B3941" s="62"/>
      <c r="C3941" s="63"/>
      <c r="D3941" s="63"/>
      <c r="E3941" s="48"/>
      <c r="F3941" s="61"/>
      <c r="G3941" s="61"/>
      <c r="H3941" s="61"/>
      <c r="I3941" s="202"/>
      <c r="J3941" s="61"/>
    </row>
    <row r="3942" spans="1:10" s="27" customFormat="1" ht="15" x14ac:dyDescent="0.25">
      <c r="A3942" s="62"/>
      <c r="B3942" s="62"/>
      <c r="C3942" s="63"/>
      <c r="D3942" s="63"/>
      <c r="E3942" s="48"/>
      <c r="F3942" s="61"/>
      <c r="G3942" s="61"/>
      <c r="H3942" s="61"/>
      <c r="I3942" s="202"/>
      <c r="J3942" s="61"/>
    </row>
    <row r="3943" spans="1:10" s="27" customFormat="1" ht="15" x14ac:dyDescent="0.25">
      <c r="A3943" s="62"/>
      <c r="B3943" s="62"/>
      <c r="C3943" s="63"/>
      <c r="D3943" s="63"/>
      <c r="E3943" s="48"/>
      <c r="F3943" s="61"/>
      <c r="G3943" s="61"/>
      <c r="H3943" s="61"/>
      <c r="I3943" s="202"/>
      <c r="J3943" s="61"/>
    </row>
    <row r="3944" spans="1:10" s="27" customFormat="1" ht="15" x14ac:dyDescent="0.25">
      <c r="A3944" s="62"/>
      <c r="B3944" s="62"/>
      <c r="C3944" s="63"/>
      <c r="D3944" s="63"/>
      <c r="E3944" s="48"/>
      <c r="F3944" s="61"/>
      <c r="G3944" s="61"/>
      <c r="H3944" s="61"/>
      <c r="I3944" s="202"/>
      <c r="J3944" s="61"/>
    </row>
    <row r="3945" spans="1:10" s="27" customFormat="1" ht="15" x14ac:dyDescent="0.25">
      <c r="A3945" s="62"/>
      <c r="B3945" s="62"/>
      <c r="C3945" s="63"/>
      <c r="D3945" s="63"/>
      <c r="E3945" s="48"/>
      <c r="F3945" s="61"/>
      <c r="G3945" s="61"/>
      <c r="H3945" s="61"/>
      <c r="I3945" s="202"/>
      <c r="J3945" s="61"/>
    </row>
    <row r="3946" spans="1:10" s="27" customFormat="1" ht="15" x14ac:dyDescent="0.25">
      <c r="A3946" s="62"/>
      <c r="B3946" s="62"/>
      <c r="C3946" s="63"/>
      <c r="D3946" s="63"/>
      <c r="E3946" s="48"/>
      <c r="F3946" s="61"/>
      <c r="G3946" s="61"/>
      <c r="H3946" s="61"/>
      <c r="I3946" s="202"/>
      <c r="J3946" s="61"/>
    </row>
    <row r="3947" spans="1:10" s="27" customFormat="1" ht="15" x14ac:dyDescent="0.25">
      <c r="A3947" s="62"/>
      <c r="B3947" s="62"/>
      <c r="C3947" s="63"/>
      <c r="D3947" s="63"/>
      <c r="E3947" s="48"/>
      <c r="F3947" s="61"/>
      <c r="G3947" s="61"/>
      <c r="H3947" s="61"/>
      <c r="I3947" s="202"/>
      <c r="J3947" s="61"/>
    </row>
    <row r="3948" spans="1:10" s="27" customFormat="1" ht="15" x14ac:dyDescent="0.25">
      <c r="A3948" s="62"/>
      <c r="B3948" s="62"/>
      <c r="C3948" s="63"/>
      <c r="D3948" s="63"/>
      <c r="E3948" s="48"/>
      <c r="F3948" s="61"/>
      <c r="G3948" s="61"/>
      <c r="H3948" s="61"/>
      <c r="I3948" s="202"/>
      <c r="J3948" s="61"/>
    </row>
    <row r="3949" spans="1:10" s="27" customFormat="1" ht="15" x14ac:dyDescent="0.25">
      <c r="A3949" s="62"/>
      <c r="B3949" s="62"/>
      <c r="C3949" s="63"/>
      <c r="D3949" s="63"/>
      <c r="E3949" s="48"/>
      <c r="F3949" s="61"/>
      <c r="G3949" s="61"/>
      <c r="H3949" s="61"/>
      <c r="I3949" s="202"/>
      <c r="J3949" s="61"/>
    </row>
    <row r="3950" spans="1:10" s="27" customFormat="1" ht="15" x14ac:dyDescent="0.25">
      <c r="A3950" s="62"/>
      <c r="B3950" s="62"/>
      <c r="C3950" s="63"/>
      <c r="D3950" s="63"/>
      <c r="E3950" s="48"/>
      <c r="F3950" s="61"/>
      <c r="G3950" s="61"/>
      <c r="H3950" s="61"/>
      <c r="I3950" s="202"/>
      <c r="J3950" s="61"/>
    </row>
    <row r="3951" spans="1:10" s="27" customFormat="1" ht="15" x14ac:dyDescent="0.25">
      <c r="A3951" s="62"/>
      <c r="B3951" s="62"/>
      <c r="C3951" s="63"/>
      <c r="D3951" s="63"/>
      <c r="E3951" s="48"/>
      <c r="F3951" s="61"/>
      <c r="G3951" s="61"/>
      <c r="H3951" s="61"/>
      <c r="I3951" s="202"/>
      <c r="J3951" s="61"/>
    </row>
    <row r="3952" spans="1:10" s="27" customFormat="1" ht="15" x14ac:dyDescent="0.25">
      <c r="A3952" s="62"/>
      <c r="B3952" s="62"/>
      <c r="C3952" s="63"/>
      <c r="D3952" s="63"/>
      <c r="E3952" s="48"/>
      <c r="F3952" s="61"/>
      <c r="G3952" s="61"/>
      <c r="H3952" s="61"/>
      <c r="I3952" s="202"/>
      <c r="J3952" s="61"/>
    </row>
    <row r="3953" spans="1:10" s="27" customFormat="1" ht="15" x14ac:dyDescent="0.25">
      <c r="A3953" s="62"/>
      <c r="B3953" s="62"/>
      <c r="C3953" s="63"/>
      <c r="D3953" s="63"/>
      <c r="E3953" s="48"/>
      <c r="F3953" s="61"/>
      <c r="G3953" s="61"/>
      <c r="H3953" s="61"/>
      <c r="I3953" s="202"/>
      <c r="J3953" s="61"/>
    </row>
    <row r="3954" spans="1:10" s="27" customFormat="1" ht="15" x14ac:dyDescent="0.25">
      <c r="A3954" s="62"/>
      <c r="B3954" s="62"/>
      <c r="C3954" s="63"/>
      <c r="D3954" s="63"/>
      <c r="E3954" s="48"/>
      <c r="F3954" s="61"/>
      <c r="G3954" s="61"/>
      <c r="H3954" s="61"/>
      <c r="I3954" s="202"/>
      <c r="J3954" s="61"/>
    </row>
    <row r="3955" spans="1:10" s="27" customFormat="1" ht="15" x14ac:dyDescent="0.25">
      <c r="A3955" s="62"/>
      <c r="B3955" s="62"/>
      <c r="C3955" s="63"/>
      <c r="D3955" s="63"/>
      <c r="E3955" s="48"/>
      <c r="F3955" s="61"/>
      <c r="G3955" s="61"/>
      <c r="H3955" s="61"/>
      <c r="I3955" s="202"/>
      <c r="J3955" s="61"/>
    </row>
    <row r="3956" spans="1:10" s="27" customFormat="1" ht="15" x14ac:dyDescent="0.25">
      <c r="A3956" s="62"/>
      <c r="B3956" s="62"/>
      <c r="C3956" s="63"/>
      <c r="D3956" s="63"/>
      <c r="E3956" s="48"/>
      <c r="F3956" s="61"/>
      <c r="G3956" s="61"/>
      <c r="H3956" s="61"/>
      <c r="I3956" s="202"/>
      <c r="J3956" s="61"/>
    </row>
    <row r="3957" spans="1:10" s="27" customFormat="1" ht="15" x14ac:dyDescent="0.25">
      <c r="A3957" s="62"/>
      <c r="B3957" s="62"/>
      <c r="C3957" s="63"/>
      <c r="D3957" s="63"/>
      <c r="E3957" s="48"/>
      <c r="F3957" s="61"/>
      <c r="G3957" s="61"/>
      <c r="H3957" s="61"/>
      <c r="I3957" s="202"/>
      <c r="J3957" s="61"/>
    </row>
    <row r="3958" spans="1:10" s="27" customFormat="1" ht="15" x14ac:dyDescent="0.25">
      <c r="A3958" s="62"/>
      <c r="B3958" s="62"/>
      <c r="C3958" s="63"/>
      <c r="D3958" s="63"/>
      <c r="E3958" s="48"/>
      <c r="F3958" s="61"/>
      <c r="G3958" s="61"/>
      <c r="H3958" s="61"/>
      <c r="I3958" s="202"/>
      <c r="J3958" s="61"/>
    </row>
    <row r="3959" spans="1:10" s="27" customFormat="1" ht="15" x14ac:dyDescent="0.25">
      <c r="A3959" s="62"/>
      <c r="B3959" s="62"/>
      <c r="C3959" s="63"/>
      <c r="D3959" s="63"/>
      <c r="E3959" s="48"/>
      <c r="F3959" s="61"/>
      <c r="G3959" s="61"/>
      <c r="H3959" s="61"/>
      <c r="I3959" s="202"/>
      <c r="J3959" s="61"/>
    </row>
    <row r="3960" spans="1:10" s="27" customFormat="1" ht="15" x14ac:dyDescent="0.25">
      <c r="A3960" s="62"/>
      <c r="B3960" s="62"/>
      <c r="C3960" s="63"/>
      <c r="D3960" s="63"/>
      <c r="E3960" s="48"/>
      <c r="F3960" s="61"/>
      <c r="G3960" s="61"/>
      <c r="H3960" s="61"/>
      <c r="I3960" s="202"/>
      <c r="J3960" s="61"/>
    </row>
    <row r="3961" spans="1:10" s="27" customFormat="1" ht="15" x14ac:dyDescent="0.25">
      <c r="A3961" s="62"/>
      <c r="B3961" s="62"/>
      <c r="C3961" s="63"/>
      <c r="D3961" s="63"/>
      <c r="E3961" s="48"/>
      <c r="F3961" s="61"/>
      <c r="G3961" s="61"/>
      <c r="H3961" s="61"/>
      <c r="I3961" s="202"/>
      <c r="J3961" s="61"/>
    </row>
    <row r="3962" spans="1:10" s="27" customFormat="1" ht="15" x14ac:dyDescent="0.25">
      <c r="A3962" s="62"/>
      <c r="B3962" s="62"/>
      <c r="C3962" s="63"/>
      <c r="D3962" s="63"/>
      <c r="E3962" s="48"/>
      <c r="F3962" s="61"/>
      <c r="G3962" s="61"/>
      <c r="H3962" s="61"/>
      <c r="I3962" s="202"/>
      <c r="J3962" s="61"/>
    </row>
    <row r="3963" spans="1:10" s="27" customFormat="1" ht="15" x14ac:dyDescent="0.25">
      <c r="A3963" s="62"/>
      <c r="B3963" s="62"/>
      <c r="C3963" s="63"/>
      <c r="D3963" s="63"/>
      <c r="E3963" s="48"/>
      <c r="F3963" s="61"/>
      <c r="G3963" s="61"/>
      <c r="H3963" s="61"/>
      <c r="I3963" s="202"/>
      <c r="J3963" s="61"/>
    </row>
    <row r="3964" spans="1:10" s="27" customFormat="1" ht="15" x14ac:dyDescent="0.25">
      <c r="A3964" s="62"/>
      <c r="B3964" s="62"/>
      <c r="C3964" s="63"/>
      <c r="D3964" s="63"/>
      <c r="E3964" s="48"/>
      <c r="F3964" s="61"/>
      <c r="G3964" s="61"/>
      <c r="H3964" s="61"/>
      <c r="I3964" s="202"/>
      <c r="J3964" s="61"/>
    </row>
    <row r="3965" spans="1:10" s="27" customFormat="1" ht="15" x14ac:dyDescent="0.25">
      <c r="A3965" s="62"/>
      <c r="B3965" s="62"/>
      <c r="C3965" s="63"/>
      <c r="D3965" s="63"/>
      <c r="E3965" s="48"/>
      <c r="F3965" s="61"/>
      <c r="G3965" s="61"/>
      <c r="H3965" s="61"/>
      <c r="I3965" s="202"/>
      <c r="J3965" s="61"/>
    </row>
    <row r="3966" spans="1:10" s="27" customFormat="1" ht="15" x14ac:dyDescent="0.25">
      <c r="A3966" s="62"/>
      <c r="B3966" s="62"/>
      <c r="C3966" s="63"/>
      <c r="D3966" s="63"/>
      <c r="E3966" s="48"/>
      <c r="F3966" s="61"/>
      <c r="G3966" s="61"/>
      <c r="H3966" s="61"/>
      <c r="I3966" s="202"/>
      <c r="J3966" s="61"/>
    </row>
    <row r="3967" spans="1:10" s="27" customFormat="1" ht="15" x14ac:dyDescent="0.25">
      <c r="A3967" s="62"/>
      <c r="B3967" s="62"/>
      <c r="C3967" s="63"/>
      <c r="D3967" s="63"/>
      <c r="E3967" s="48"/>
      <c r="F3967" s="61"/>
      <c r="G3967" s="61"/>
      <c r="H3967" s="61"/>
      <c r="I3967" s="202"/>
      <c r="J3967" s="61"/>
    </row>
    <row r="3968" spans="1:10" s="27" customFormat="1" ht="15" x14ac:dyDescent="0.25">
      <c r="A3968" s="62"/>
      <c r="B3968" s="62"/>
      <c r="C3968" s="63"/>
      <c r="D3968" s="63"/>
      <c r="E3968" s="48"/>
      <c r="F3968" s="61"/>
      <c r="G3968" s="61"/>
      <c r="H3968" s="61"/>
      <c r="I3968" s="202"/>
      <c r="J3968" s="61"/>
    </row>
    <row r="3969" spans="1:10" s="27" customFormat="1" ht="15" x14ac:dyDescent="0.25">
      <c r="A3969" s="62"/>
      <c r="B3969" s="62"/>
      <c r="C3969" s="63"/>
      <c r="D3969" s="63"/>
      <c r="E3969" s="48"/>
      <c r="F3969" s="61"/>
      <c r="G3969" s="61"/>
      <c r="H3969" s="61"/>
      <c r="I3969" s="202"/>
      <c r="J3969" s="61"/>
    </row>
    <row r="3970" spans="1:10" s="27" customFormat="1" ht="15" x14ac:dyDescent="0.25">
      <c r="A3970" s="62"/>
      <c r="B3970" s="62"/>
      <c r="C3970" s="63"/>
      <c r="D3970" s="63"/>
      <c r="E3970" s="48"/>
      <c r="F3970" s="61"/>
      <c r="G3970" s="61"/>
      <c r="H3970" s="61"/>
      <c r="I3970" s="202"/>
      <c r="J3970" s="61"/>
    </row>
    <row r="3971" spans="1:10" s="27" customFormat="1" ht="15" x14ac:dyDescent="0.25">
      <c r="A3971" s="62"/>
      <c r="B3971" s="62"/>
      <c r="C3971" s="63"/>
      <c r="D3971" s="63"/>
      <c r="E3971" s="48"/>
      <c r="F3971" s="61"/>
      <c r="G3971" s="61"/>
      <c r="H3971" s="61"/>
      <c r="I3971" s="202"/>
      <c r="J3971" s="61"/>
    </row>
    <row r="3972" spans="1:10" s="27" customFormat="1" ht="15" x14ac:dyDescent="0.25">
      <c r="A3972" s="62"/>
      <c r="B3972" s="62"/>
      <c r="C3972" s="63"/>
      <c r="D3972" s="63"/>
      <c r="E3972" s="48"/>
      <c r="F3972" s="61"/>
      <c r="G3972" s="61"/>
      <c r="H3972" s="61"/>
      <c r="I3972" s="202"/>
      <c r="J3972" s="61"/>
    </row>
    <row r="3973" spans="1:10" s="27" customFormat="1" ht="15" x14ac:dyDescent="0.25">
      <c r="A3973" s="62"/>
      <c r="B3973" s="62"/>
      <c r="C3973" s="63"/>
      <c r="D3973" s="63"/>
      <c r="E3973" s="48"/>
      <c r="F3973" s="61"/>
      <c r="G3973" s="61"/>
      <c r="H3973" s="61"/>
      <c r="I3973" s="202"/>
      <c r="J3973" s="61"/>
    </row>
    <row r="3974" spans="1:10" s="27" customFormat="1" ht="15" x14ac:dyDescent="0.25">
      <c r="A3974" s="62"/>
      <c r="B3974" s="62"/>
      <c r="C3974" s="63"/>
      <c r="D3974" s="63"/>
      <c r="E3974" s="48"/>
      <c r="F3974" s="61"/>
      <c r="G3974" s="61"/>
      <c r="H3974" s="61"/>
      <c r="I3974" s="202"/>
      <c r="J3974" s="61"/>
    </row>
    <row r="3975" spans="1:10" s="27" customFormat="1" ht="15" x14ac:dyDescent="0.25">
      <c r="A3975" s="62"/>
      <c r="B3975" s="62"/>
      <c r="C3975" s="63"/>
      <c r="D3975" s="63"/>
      <c r="E3975" s="48"/>
      <c r="F3975" s="61"/>
      <c r="G3975" s="61"/>
      <c r="H3975" s="61"/>
      <c r="I3975" s="202"/>
      <c r="J3975" s="61"/>
    </row>
    <row r="3976" spans="1:10" s="27" customFormat="1" ht="15" x14ac:dyDescent="0.25">
      <c r="A3976" s="62"/>
      <c r="B3976" s="62"/>
      <c r="C3976" s="63"/>
      <c r="D3976" s="63"/>
      <c r="E3976" s="48"/>
      <c r="F3976" s="61"/>
      <c r="G3976" s="61"/>
      <c r="H3976" s="61"/>
      <c r="I3976" s="202"/>
      <c r="J3976" s="61"/>
    </row>
    <row r="3977" spans="1:10" s="27" customFormat="1" ht="15" x14ac:dyDescent="0.25">
      <c r="A3977" s="62"/>
      <c r="B3977" s="62"/>
      <c r="C3977" s="63"/>
      <c r="D3977" s="63"/>
      <c r="E3977" s="48"/>
      <c r="F3977" s="61"/>
      <c r="G3977" s="61"/>
      <c r="H3977" s="61"/>
      <c r="I3977" s="202"/>
      <c r="J3977" s="61"/>
    </row>
    <row r="3978" spans="1:10" s="27" customFormat="1" ht="15" x14ac:dyDescent="0.25">
      <c r="A3978" s="62"/>
      <c r="B3978" s="62"/>
      <c r="C3978" s="63"/>
      <c r="D3978" s="63"/>
      <c r="E3978" s="48"/>
      <c r="F3978" s="61"/>
      <c r="G3978" s="61"/>
      <c r="H3978" s="61"/>
      <c r="I3978" s="202"/>
      <c r="J3978" s="61"/>
    </row>
    <row r="3979" spans="1:10" s="27" customFormat="1" ht="15" x14ac:dyDescent="0.25">
      <c r="A3979" s="62"/>
      <c r="B3979" s="62"/>
      <c r="C3979" s="63"/>
      <c r="D3979" s="63"/>
      <c r="E3979" s="48"/>
      <c r="F3979" s="61"/>
      <c r="G3979" s="61"/>
      <c r="H3979" s="61"/>
      <c r="I3979" s="202"/>
      <c r="J3979" s="61"/>
    </row>
    <row r="3980" spans="1:10" s="27" customFormat="1" ht="15" x14ac:dyDescent="0.25">
      <c r="A3980" s="62"/>
      <c r="B3980" s="62"/>
      <c r="C3980" s="63"/>
      <c r="D3980" s="63"/>
      <c r="E3980" s="48"/>
      <c r="F3980" s="61"/>
      <c r="G3980" s="61"/>
      <c r="H3980" s="61"/>
      <c r="I3980" s="202"/>
      <c r="J3980" s="61"/>
    </row>
    <row r="3981" spans="1:10" s="27" customFormat="1" ht="15" x14ac:dyDescent="0.25">
      <c r="A3981" s="62"/>
      <c r="B3981" s="62"/>
      <c r="C3981" s="63"/>
      <c r="D3981" s="63"/>
      <c r="E3981" s="48"/>
      <c r="F3981" s="61"/>
      <c r="G3981" s="61"/>
      <c r="H3981" s="61"/>
      <c r="I3981" s="202"/>
      <c r="J3981" s="61"/>
    </row>
    <row r="3982" spans="1:10" s="27" customFormat="1" ht="15" x14ac:dyDescent="0.25">
      <c r="A3982" s="62"/>
      <c r="B3982" s="62"/>
      <c r="C3982" s="63"/>
      <c r="D3982" s="63"/>
      <c r="E3982" s="48"/>
      <c r="F3982" s="61"/>
      <c r="G3982" s="61"/>
      <c r="H3982" s="61"/>
      <c r="I3982" s="202"/>
      <c r="J3982" s="61"/>
    </row>
    <row r="3983" spans="1:10" s="27" customFormat="1" ht="15" x14ac:dyDescent="0.25">
      <c r="A3983" s="62"/>
      <c r="B3983" s="62"/>
      <c r="C3983" s="63"/>
      <c r="D3983" s="63"/>
      <c r="E3983" s="48"/>
      <c r="F3983" s="61"/>
      <c r="G3983" s="61"/>
      <c r="H3983" s="61"/>
      <c r="I3983" s="202"/>
      <c r="J3983" s="61"/>
    </row>
    <row r="3984" spans="1:10" s="27" customFormat="1" ht="15" x14ac:dyDescent="0.25">
      <c r="A3984" s="62"/>
      <c r="B3984" s="62"/>
      <c r="C3984" s="63"/>
      <c r="D3984" s="63"/>
      <c r="E3984" s="48"/>
      <c r="F3984" s="61"/>
      <c r="G3984" s="61"/>
      <c r="H3984" s="61"/>
      <c r="I3984" s="202"/>
      <c r="J3984" s="61"/>
    </row>
    <row r="3985" spans="1:10" s="27" customFormat="1" ht="15" x14ac:dyDescent="0.25">
      <c r="A3985" s="62"/>
      <c r="B3985" s="62"/>
      <c r="C3985" s="63"/>
      <c r="D3985" s="63"/>
      <c r="E3985" s="48"/>
      <c r="F3985" s="61"/>
      <c r="G3985" s="61"/>
      <c r="H3985" s="61"/>
      <c r="I3985" s="202"/>
      <c r="J3985" s="61"/>
    </row>
    <row r="3986" spans="1:10" s="27" customFormat="1" ht="15" x14ac:dyDescent="0.25">
      <c r="A3986" s="62"/>
      <c r="B3986" s="62"/>
      <c r="C3986" s="63"/>
      <c r="D3986" s="63"/>
      <c r="E3986" s="48"/>
      <c r="F3986" s="61"/>
      <c r="G3986" s="61"/>
      <c r="H3986" s="61"/>
      <c r="I3986" s="202"/>
      <c r="J3986" s="61"/>
    </row>
    <row r="3987" spans="1:10" s="27" customFormat="1" ht="15" x14ac:dyDescent="0.25">
      <c r="A3987" s="62"/>
      <c r="B3987" s="62"/>
      <c r="C3987" s="63"/>
      <c r="D3987" s="63"/>
      <c r="E3987" s="48"/>
      <c r="F3987" s="61"/>
      <c r="G3987" s="61"/>
      <c r="H3987" s="61"/>
      <c r="I3987" s="202"/>
      <c r="J3987" s="61"/>
    </row>
    <row r="3988" spans="1:10" s="27" customFormat="1" ht="15" x14ac:dyDescent="0.25">
      <c r="A3988" s="62"/>
      <c r="B3988" s="62"/>
      <c r="C3988" s="63"/>
      <c r="D3988" s="63"/>
      <c r="E3988" s="48"/>
      <c r="F3988" s="61"/>
      <c r="G3988" s="61"/>
      <c r="H3988" s="61"/>
      <c r="I3988" s="202"/>
      <c r="J3988" s="61"/>
    </row>
    <row r="3989" spans="1:10" s="27" customFormat="1" ht="15" x14ac:dyDescent="0.25">
      <c r="A3989" s="62"/>
      <c r="B3989" s="62"/>
      <c r="C3989" s="63"/>
      <c r="D3989" s="63"/>
      <c r="E3989" s="48"/>
      <c r="F3989" s="61"/>
      <c r="G3989" s="61"/>
      <c r="H3989" s="61"/>
      <c r="I3989" s="202"/>
      <c r="J3989" s="61"/>
    </row>
    <row r="3990" spans="1:10" s="27" customFormat="1" ht="15" x14ac:dyDescent="0.25">
      <c r="A3990" s="62"/>
      <c r="B3990" s="62"/>
      <c r="C3990" s="63"/>
      <c r="D3990" s="63"/>
      <c r="E3990" s="48"/>
      <c r="F3990" s="61"/>
      <c r="G3990" s="61"/>
      <c r="H3990" s="61"/>
      <c r="I3990" s="202"/>
      <c r="J3990" s="61"/>
    </row>
    <row r="3991" spans="1:10" s="27" customFormat="1" ht="15" x14ac:dyDescent="0.25">
      <c r="A3991" s="62"/>
      <c r="B3991" s="62"/>
      <c r="C3991" s="63"/>
      <c r="D3991" s="63"/>
      <c r="E3991" s="48"/>
      <c r="F3991" s="61"/>
      <c r="G3991" s="61"/>
      <c r="H3991" s="61"/>
      <c r="I3991" s="202"/>
      <c r="J3991" s="61"/>
    </row>
    <row r="3992" spans="1:10" s="27" customFormat="1" ht="15" x14ac:dyDescent="0.25">
      <c r="A3992" s="62"/>
      <c r="B3992" s="62"/>
      <c r="C3992" s="63"/>
      <c r="D3992" s="63"/>
      <c r="E3992" s="48"/>
      <c r="F3992" s="61"/>
      <c r="G3992" s="61"/>
      <c r="H3992" s="61"/>
      <c r="I3992" s="202"/>
      <c r="J3992" s="61"/>
    </row>
    <row r="3993" spans="1:10" s="27" customFormat="1" ht="15" x14ac:dyDescent="0.25">
      <c r="A3993" s="62"/>
      <c r="B3993" s="62"/>
      <c r="C3993" s="63"/>
      <c r="D3993" s="63"/>
      <c r="E3993" s="48"/>
      <c r="F3993" s="61"/>
      <c r="G3993" s="61"/>
      <c r="H3993" s="61"/>
      <c r="I3993" s="202"/>
      <c r="J3993" s="61"/>
    </row>
    <row r="3994" spans="1:10" s="27" customFormat="1" ht="15" x14ac:dyDescent="0.25">
      <c r="A3994" s="62"/>
      <c r="B3994" s="62"/>
      <c r="C3994" s="63"/>
      <c r="D3994" s="63"/>
      <c r="E3994" s="48"/>
      <c r="F3994" s="61"/>
      <c r="G3994" s="61"/>
      <c r="H3994" s="61"/>
      <c r="I3994" s="202"/>
      <c r="J3994" s="61"/>
    </row>
    <row r="3995" spans="1:10" s="27" customFormat="1" ht="15" x14ac:dyDescent="0.25">
      <c r="A3995" s="62"/>
      <c r="B3995" s="62"/>
      <c r="C3995" s="63"/>
      <c r="D3995" s="63"/>
      <c r="E3995" s="48"/>
      <c r="F3995" s="61"/>
      <c r="G3995" s="61"/>
      <c r="H3995" s="61"/>
      <c r="I3995" s="202"/>
      <c r="J3995" s="61"/>
    </row>
    <row r="3996" spans="1:10" s="27" customFormat="1" ht="15" x14ac:dyDescent="0.25">
      <c r="A3996" s="62"/>
      <c r="B3996" s="62"/>
      <c r="C3996" s="63"/>
      <c r="D3996" s="63"/>
      <c r="E3996" s="48"/>
      <c r="F3996" s="61"/>
      <c r="G3996" s="61"/>
      <c r="H3996" s="61"/>
      <c r="I3996" s="202"/>
      <c r="J3996" s="61"/>
    </row>
    <row r="3997" spans="1:10" s="27" customFormat="1" ht="15" x14ac:dyDescent="0.25">
      <c r="A3997" s="62"/>
      <c r="B3997" s="62"/>
      <c r="C3997" s="63"/>
      <c r="D3997" s="63"/>
      <c r="E3997" s="48"/>
      <c r="F3997" s="61"/>
      <c r="G3997" s="61"/>
      <c r="H3997" s="61"/>
      <c r="I3997" s="202"/>
      <c r="J3997" s="61"/>
    </row>
    <row r="3998" spans="1:10" s="27" customFormat="1" ht="15" x14ac:dyDescent="0.25">
      <c r="A3998" s="62"/>
      <c r="B3998" s="62"/>
      <c r="C3998" s="63"/>
      <c r="D3998" s="63"/>
      <c r="E3998" s="48"/>
      <c r="F3998" s="61"/>
      <c r="G3998" s="61"/>
      <c r="H3998" s="61"/>
      <c r="I3998" s="202"/>
      <c r="J3998" s="61"/>
    </row>
    <row r="3999" spans="1:10" s="27" customFormat="1" ht="15" x14ac:dyDescent="0.25">
      <c r="A3999" s="62"/>
      <c r="B3999" s="62"/>
      <c r="C3999" s="63"/>
      <c r="D3999" s="63"/>
      <c r="E3999" s="48"/>
      <c r="F3999" s="61"/>
      <c r="G3999" s="61"/>
      <c r="H3999" s="61"/>
      <c r="I3999" s="202"/>
      <c r="J3999" s="61"/>
    </row>
    <row r="4000" spans="1:10" s="27" customFormat="1" ht="15" x14ac:dyDescent="0.25">
      <c r="A4000" s="62"/>
      <c r="B4000" s="62"/>
      <c r="C4000" s="63"/>
      <c r="D4000" s="63"/>
      <c r="E4000" s="48"/>
      <c r="F4000" s="61"/>
      <c r="G4000" s="61"/>
      <c r="H4000" s="61"/>
      <c r="I4000" s="202"/>
      <c r="J4000" s="61"/>
    </row>
    <row r="4001" spans="1:10" s="27" customFormat="1" ht="15" x14ac:dyDescent="0.25">
      <c r="A4001" s="62"/>
      <c r="B4001" s="62"/>
      <c r="C4001" s="63"/>
      <c r="D4001" s="63"/>
      <c r="E4001" s="48"/>
      <c r="F4001" s="61"/>
      <c r="G4001" s="61"/>
      <c r="H4001" s="61"/>
      <c r="I4001" s="202"/>
      <c r="J4001" s="61"/>
    </row>
    <row r="4002" spans="1:10" s="27" customFormat="1" ht="15" x14ac:dyDescent="0.25">
      <c r="A4002" s="62"/>
      <c r="B4002" s="62"/>
      <c r="C4002" s="63"/>
      <c r="D4002" s="63"/>
      <c r="E4002" s="48"/>
      <c r="F4002" s="61"/>
      <c r="G4002" s="61"/>
      <c r="H4002" s="61"/>
      <c r="I4002" s="202"/>
      <c r="J4002" s="61"/>
    </row>
    <row r="4003" spans="1:10" s="27" customFormat="1" ht="15" x14ac:dyDescent="0.25">
      <c r="A4003" s="62"/>
      <c r="B4003" s="62"/>
      <c r="C4003" s="63"/>
      <c r="D4003" s="63"/>
      <c r="E4003" s="48"/>
      <c r="F4003" s="61"/>
      <c r="G4003" s="61"/>
      <c r="H4003" s="61"/>
      <c r="I4003" s="202"/>
      <c r="J4003" s="61"/>
    </row>
    <row r="4004" spans="1:10" s="27" customFormat="1" ht="15" x14ac:dyDescent="0.25">
      <c r="A4004" s="62"/>
      <c r="B4004" s="62"/>
      <c r="C4004" s="63"/>
      <c r="D4004" s="63"/>
      <c r="E4004" s="48"/>
      <c r="F4004" s="61"/>
      <c r="G4004" s="61"/>
      <c r="H4004" s="61"/>
      <c r="I4004" s="202"/>
      <c r="J4004" s="61"/>
    </row>
    <row r="4005" spans="1:10" s="27" customFormat="1" ht="15" x14ac:dyDescent="0.25">
      <c r="A4005" s="62"/>
      <c r="B4005" s="62"/>
      <c r="C4005" s="63"/>
      <c r="D4005" s="63"/>
      <c r="E4005" s="48"/>
      <c r="F4005" s="61"/>
      <c r="G4005" s="61"/>
      <c r="H4005" s="61"/>
      <c r="I4005" s="202"/>
      <c r="J4005" s="61"/>
    </row>
    <row r="4006" spans="1:10" s="27" customFormat="1" ht="15" x14ac:dyDescent="0.25">
      <c r="A4006" s="62"/>
      <c r="B4006" s="62"/>
      <c r="C4006" s="63"/>
      <c r="D4006" s="63"/>
      <c r="E4006" s="48"/>
      <c r="F4006" s="61"/>
      <c r="G4006" s="61"/>
      <c r="H4006" s="61"/>
      <c r="I4006" s="202"/>
      <c r="J4006" s="61"/>
    </row>
    <row r="4007" spans="1:10" s="27" customFormat="1" ht="15" x14ac:dyDescent="0.25">
      <c r="A4007" s="62"/>
      <c r="B4007" s="62"/>
      <c r="C4007" s="63"/>
      <c r="D4007" s="63"/>
      <c r="E4007" s="48"/>
      <c r="F4007" s="61"/>
      <c r="G4007" s="61"/>
      <c r="H4007" s="61"/>
      <c r="I4007" s="202"/>
      <c r="J4007" s="61"/>
    </row>
    <row r="4008" spans="1:10" s="27" customFormat="1" ht="15" x14ac:dyDescent="0.25">
      <c r="A4008" s="62"/>
      <c r="B4008" s="62"/>
      <c r="C4008" s="63"/>
      <c r="D4008" s="63"/>
      <c r="E4008" s="48"/>
      <c r="F4008" s="61"/>
      <c r="G4008" s="61"/>
      <c r="H4008" s="61"/>
      <c r="I4008" s="202"/>
      <c r="J4008" s="61"/>
    </row>
    <row r="4009" spans="1:10" s="27" customFormat="1" ht="15" x14ac:dyDescent="0.25">
      <c r="A4009" s="62"/>
      <c r="B4009" s="62"/>
      <c r="C4009" s="63"/>
      <c r="D4009" s="63"/>
      <c r="E4009" s="48"/>
      <c r="F4009" s="61"/>
      <c r="G4009" s="61"/>
      <c r="H4009" s="61"/>
      <c r="I4009" s="202"/>
      <c r="J4009" s="61"/>
    </row>
    <row r="4010" spans="1:10" s="27" customFormat="1" ht="15" x14ac:dyDescent="0.25">
      <c r="A4010" s="62"/>
      <c r="B4010" s="62"/>
      <c r="C4010" s="63"/>
      <c r="D4010" s="63"/>
      <c r="E4010" s="48"/>
      <c r="F4010" s="61"/>
      <c r="G4010" s="61"/>
      <c r="H4010" s="61"/>
      <c r="I4010" s="202"/>
      <c r="J4010" s="61"/>
    </row>
    <row r="4011" spans="1:10" s="27" customFormat="1" ht="15" x14ac:dyDescent="0.25">
      <c r="A4011" s="62"/>
      <c r="B4011" s="62"/>
      <c r="C4011" s="63"/>
      <c r="D4011" s="63"/>
      <c r="E4011" s="48"/>
      <c r="F4011" s="61"/>
      <c r="G4011" s="61"/>
      <c r="H4011" s="61"/>
      <c r="I4011" s="202"/>
      <c r="J4011" s="61"/>
    </row>
    <row r="4012" spans="1:10" s="27" customFormat="1" ht="15" x14ac:dyDescent="0.25">
      <c r="A4012" s="62"/>
      <c r="B4012" s="62"/>
      <c r="C4012" s="63"/>
      <c r="D4012" s="63"/>
      <c r="E4012" s="48"/>
      <c r="F4012" s="61"/>
      <c r="G4012" s="61"/>
      <c r="H4012" s="61"/>
      <c r="I4012" s="202"/>
      <c r="J4012" s="61"/>
    </row>
    <row r="4013" spans="1:10" s="27" customFormat="1" ht="15" x14ac:dyDescent="0.25">
      <c r="A4013" s="62"/>
      <c r="B4013" s="62"/>
      <c r="C4013" s="63"/>
      <c r="D4013" s="63"/>
      <c r="E4013" s="48"/>
      <c r="F4013" s="61"/>
      <c r="G4013" s="61"/>
      <c r="H4013" s="61"/>
      <c r="I4013" s="202"/>
      <c r="J4013" s="61"/>
    </row>
    <row r="4014" spans="1:10" s="27" customFormat="1" ht="15" x14ac:dyDescent="0.25">
      <c r="A4014" s="62"/>
      <c r="B4014" s="62"/>
      <c r="C4014" s="63"/>
      <c r="D4014" s="63"/>
      <c r="E4014" s="48"/>
      <c r="F4014" s="61"/>
      <c r="G4014" s="61"/>
      <c r="H4014" s="61"/>
      <c r="I4014" s="202"/>
      <c r="J4014" s="61"/>
    </row>
    <row r="4015" spans="1:10" s="27" customFormat="1" ht="15" x14ac:dyDescent="0.25">
      <c r="A4015" s="62"/>
      <c r="B4015" s="62"/>
      <c r="C4015" s="63"/>
      <c r="D4015" s="63"/>
      <c r="E4015" s="48"/>
      <c r="F4015" s="61"/>
      <c r="G4015" s="61"/>
      <c r="H4015" s="61"/>
      <c r="I4015" s="202"/>
      <c r="J4015" s="61"/>
    </row>
    <row r="4016" spans="1:10" s="27" customFormat="1" ht="15" x14ac:dyDescent="0.25">
      <c r="A4016" s="62"/>
      <c r="B4016" s="62"/>
      <c r="C4016" s="63"/>
      <c r="D4016" s="63"/>
      <c r="E4016" s="48"/>
      <c r="F4016" s="61"/>
      <c r="G4016" s="61"/>
      <c r="H4016" s="61"/>
      <c r="I4016" s="202"/>
      <c r="J4016" s="61"/>
    </row>
    <row r="4017" spans="1:10" s="27" customFormat="1" ht="15" x14ac:dyDescent="0.25">
      <c r="A4017" s="62"/>
      <c r="B4017" s="62"/>
      <c r="C4017" s="63"/>
      <c r="D4017" s="63"/>
      <c r="E4017" s="48"/>
      <c r="F4017" s="61"/>
      <c r="G4017" s="61"/>
      <c r="H4017" s="61"/>
      <c r="I4017" s="202"/>
      <c r="J4017" s="61"/>
    </row>
    <row r="4018" spans="1:10" s="27" customFormat="1" ht="15" x14ac:dyDescent="0.25">
      <c r="A4018" s="62"/>
      <c r="B4018" s="62"/>
      <c r="C4018" s="63"/>
      <c r="D4018" s="63"/>
      <c r="E4018" s="48"/>
      <c r="F4018" s="61"/>
      <c r="G4018" s="61"/>
      <c r="H4018" s="61"/>
      <c r="I4018" s="202"/>
      <c r="J4018" s="61"/>
    </row>
    <row r="4019" spans="1:10" s="27" customFormat="1" ht="15" x14ac:dyDescent="0.25">
      <c r="A4019" s="62"/>
      <c r="B4019" s="62"/>
      <c r="C4019" s="63"/>
      <c r="D4019" s="63"/>
      <c r="E4019" s="48"/>
      <c r="F4019" s="61"/>
      <c r="G4019" s="61"/>
      <c r="H4019" s="61"/>
      <c r="I4019" s="202"/>
      <c r="J4019" s="61"/>
    </row>
    <row r="4020" spans="1:10" s="27" customFormat="1" ht="15" x14ac:dyDescent="0.25">
      <c r="A4020" s="62"/>
      <c r="B4020" s="62"/>
      <c r="C4020" s="63"/>
      <c r="D4020" s="63"/>
      <c r="E4020" s="48"/>
      <c r="F4020" s="61"/>
      <c r="G4020" s="61"/>
      <c r="H4020" s="61"/>
      <c r="I4020" s="202"/>
      <c r="J4020" s="61"/>
    </row>
    <row r="4021" spans="1:10" s="27" customFormat="1" ht="15" x14ac:dyDescent="0.25">
      <c r="A4021" s="62"/>
      <c r="B4021" s="62"/>
      <c r="C4021" s="63"/>
      <c r="D4021" s="63"/>
      <c r="E4021" s="48"/>
      <c r="F4021" s="61"/>
      <c r="G4021" s="61"/>
      <c r="H4021" s="61"/>
      <c r="I4021" s="202"/>
      <c r="J4021" s="61"/>
    </row>
    <row r="4022" spans="1:10" s="27" customFormat="1" ht="15" x14ac:dyDescent="0.25">
      <c r="A4022" s="62"/>
      <c r="B4022" s="62"/>
      <c r="C4022" s="63"/>
      <c r="D4022" s="63"/>
      <c r="E4022" s="48"/>
      <c r="F4022" s="61"/>
      <c r="G4022" s="61"/>
      <c r="H4022" s="61"/>
      <c r="I4022" s="202"/>
      <c r="J4022" s="61"/>
    </row>
    <row r="4023" spans="1:10" s="27" customFormat="1" ht="15" x14ac:dyDescent="0.25">
      <c r="A4023" s="62"/>
      <c r="B4023" s="62"/>
      <c r="C4023" s="63"/>
      <c r="D4023" s="63"/>
      <c r="E4023" s="48"/>
      <c r="F4023" s="61"/>
      <c r="G4023" s="61"/>
      <c r="H4023" s="61"/>
      <c r="I4023" s="202"/>
      <c r="J4023" s="61"/>
    </row>
    <row r="4024" spans="1:10" s="27" customFormat="1" ht="15" x14ac:dyDescent="0.25">
      <c r="A4024" s="62"/>
      <c r="B4024" s="62"/>
      <c r="C4024" s="63"/>
      <c r="D4024" s="63"/>
      <c r="E4024" s="48"/>
      <c r="F4024" s="61"/>
      <c r="G4024" s="61"/>
      <c r="H4024" s="61"/>
      <c r="I4024" s="202"/>
      <c r="J4024" s="61"/>
    </row>
    <row r="4025" spans="1:10" s="27" customFormat="1" ht="15" x14ac:dyDescent="0.25">
      <c r="A4025" s="62"/>
      <c r="B4025" s="62"/>
      <c r="C4025" s="63"/>
      <c r="D4025" s="63"/>
      <c r="E4025" s="48"/>
      <c r="F4025" s="61"/>
      <c r="G4025" s="61"/>
      <c r="H4025" s="61"/>
      <c r="I4025" s="202"/>
      <c r="J4025" s="61"/>
    </row>
    <row r="4026" spans="1:10" s="27" customFormat="1" ht="15" x14ac:dyDescent="0.25">
      <c r="A4026" s="62"/>
      <c r="B4026" s="62"/>
      <c r="C4026" s="63"/>
      <c r="D4026" s="63"/>
      <c r="E4026" s="48"/>
      <c r="F4026" s="61"/>
      <c r="G4026" s="61"/>
      <c r="H4026" s="61"/>
      <c r="I4026" s="202"/>
      <c r="J4026" s="61"/>
    </row>
    <row r="4027" spans="1:10" s="27" customFormat="1" ht="15" x14ac:dyDescent="0.25">
      <c r="A4027" s="62"/>
      <c r="B4027" s="62"/>
      <c r="C4027" s="63"/>
      <c r="D4027" s="63"/>
      <c r="E4027" s="48"/>
      <c r="F4027" s="61"/>
      <c r="G4027" s="61"/>
      <c r="H4027" s="61"/>
      <c r="I4027" s="202"/>
      <c r="J4027" s="61"/>
    </row>
    <row r="4028" spans="1:10" s="27" customFormat="1" ht="15" x14ac:dyDescent="0.25">
      <c r="A4028" s="62"/>
      <c r="B4028" s="62"/>
      <c r="C4028" s="63"/>
      <c r="D4028" s="63"/>
      <c r="E4028" s="48"/>
      <c r="F4028" s="61"/>
      <c r="G4028" s="61"/>
      <c r="H4028" s="61"/>
      <c r="I4028" s="202"/>
      <c r="J4028" s="61"/>
    </row>
    <row r="4029" spans="1:10" s="27" customFormat="1" ht="15" x14ac:dyDescent="0.25">
      <c r="A4029" s="62"/>
      <c r="B4029" s="62"/>
      <c r="C4029" s="63"/>
      <c r="D4029" s="63"/>
      <c r="E4029" s="48"/>
      <c r="F4029" s="61"/>
      <c r="G4029" s="61"/>
      <c r="H4029" s="61"/>
      <c r="I4029" s="202"/>
      <c r="J4029" s="61"/>
    </row>
    <row r="4030" spans="1:10" s="27" customFormat="1" ht="15" x14ac:dyDescent="0.25">
      <c r="A4030" s="62"/>
      <c r="B4030" s="62"/>
      <c r="C4030" s="63"/>
      <c r="D4030" s="63"/>
      <c r="E4030" s="48"/>
      <c r="F4030" s="61"/>
      <c r="G4030" s="61"/>
      <c r="H4030" s="61"/>
      <c r="I4030" s="202"/>
      <c r="J4030" s="61"/>
    </row>
    <row r="4031" spans="1:10" s="27" customFormat="1" ht="15" x14ac:dyDescent="0.25">
      <c r="A4031" s="62"/>
      <c r="B4031" s="62"/>
      <c r="C4031" s="63"/>
      <c r="D4031" s="63"/>
      <c r="E4031" s="48"/>
      <c r="F4031" s="61"/>
      <c r="G4031" s="61"/>
      <c r="H4031" s="61"/>
      <c r="I4031" s="202"/>
      <c r="J4031" s="61"/>
    </row>
    <row r="4032" spans="1:10" s="27" customFormat="1" ht="15" x14ac:dyDescent="0.25">
      <c r="A4032" s="62"/>
      <c r="B4032" s="62"/>
      <c r="C4032" s="63"/>
      <c r="D4032" s="63"/>
      <c r="E4032" s="48"/>
      <c r="F4032" s="61"/>
      <c r="G4032" s="61"/>
      <c r="H4032" s="61"/>
      <c r="I4032" s="202"/>
      <c r="J4032" s="61"/>
    </row>
    <row r="4033" spans="1:10" s="27" customFormat="1" ht="15" x14ac:dyDescent="0.25">
      <c r="A4033" s="62"/>
      <c r="B4033" s="62"/>
      <c r="C4033" s="63"/>
      <c r="D4033" s="63"/>
      <c r="E4033" s="48"/>
      <c r="F4033" s="61"/>
      <c r="G4033" s="61"/>
      <c r="H4033" s="61"/>
      <c r="I4033" s="202"/>
      <c r="J4033" s="61"/>
    </row>
    <row r="4034" spans="1:10" s="27" customFormat="1" ht="15" x14ac:dyDescent="0.25">
      <c r="A4034" s="62"/>
      <c r="B4034" s="62"/>
      <c r="C4034" s="63"/>
      <c r="D4034" s="63"/>
      <c r="E4034" s="48"/>
      <c r="F4034" s="61"/>
      <c r="G4034" s="61"/>
      <c r="H4034" s="61"/>
      <c r="I4034" s="202"/>
      <c r="J4034" s="61"/>
    </row>
    <row r="4035" spans="1:10" s="27" customFormat="1" ht="15" x14ac:dyDescent="0.25">
      <c r="A4035" s="62"/>
      <c r="B4035" s="62"/>
      <c r="C4035" s="63"/>
      <c r="D4035" s="63"/>
      <c r="E4035" s="48"/>
      <c r="F4035" s="61"/>
      <c r="G4035" s="61"/>
      <c r="H4035" s="61"/>
      <c r="I4035" s="202"/>
      <c r="J4035" s="61"/>
    </row>
    <row r="4036" spans="1:10" s="27" customFormat="1" ht="15" x14ac:dyDescent="0.25">
      <c r="A4036" s="62"/>
      <c r="B4036" s="62"/>
      <c r="C4036" s="63"/>
      <c r="D4036" s="63"/>
      <c r="E4036" s="48"/>
      <c r="F4036" s="61"/>
      <c r="G4036" s="61"/>
      <c r="H4036" s="61"/>
      <c r="I4036" s="202"/>
      <c r="J4036" s="61"/>
    </row>
    <row r="4037" spans="1:10" s="27" customFormat="1" ht="15" x14ac:dyDescent="0.25">
      <c r="A4037" s="62"/>
      <c r="B4037" s="62"/>
      <c r="C4037" s="63"/>
      <c r="D4037" s="63"/>
      <c r="E4037" s="48"/>
      <c r="F4037" s="61"/>
      <c r="G4037" s="61"/>
      <c r="H4037" s="61"/>
      <c r="I4037" s="202"/>
      <c r="J4037" s="61"/>
    </row>
    <row r="4038" spans="1:10" s="27" customFormat="1" ht="15" x14ac:dyDescent="0.25">
      <c r="A4038" s="62"/>
      <c r="B4038" s="62"/>
      <c r="C4038" s="63"/>
      <c r="D4038" s="63"/>
      <c r="E4038" s="48"/>
      <c r="F4038" s="61"/>
      <c r="G4038" s="61"/>
      <c r="H4038" s="61"/>
      <c r="I4038" s="202"/>
      <c r="J4038" s="61"/>
    </row>
    <row r="4039" spans="1:10" s="27" customFormat="1" ht="15" x14ac:dyDescent="0.25">
      <c r="A4039" s="62"/>
      <c r="B4039" s="62"/>
      <c r="C4039" s="63"/>
      <c r="D4039" s="63"/>
      <c r="E4039" s="48"/>
      <c r="F4039" s="61"/>
      <c r="G4039" s="61"/>
      <c r="H4039" s="61"/>
      <c r="I4039" s="202"/>
      <c r="J4039" s="61"/>
    </row>
    <row r="4040" spans="1:10" s="27" customFormat="1" ht="15" x14ac:dyDescent="0.25">
      <c r="A4040" s="62"/>
      <c r="B4040" s="62"/>
      <c r="C4040" s="63"/>
      <c r="D4040" s="63"/>
      <c r="E4040" s="48"/>
      <c r="F4040" s="61"/>
      <c r="G4040" s="61"/>
      <c r="H4040" s="61"/>
      <c r="I4040" s="202"/>
      <c r="J4040" s="61"/>
    </row>
    <row r="4041" spans="1:10" s="27" customFormat="1" ht="15" x14ac:dyDescent="0.25">
      <c r="A4041" s="62"/>
      <c r="B4041" s="62"/>
      <c r="C4041" s="63"/>
      <c r="D4041" s="63"/>
      <c r="E4041" s="48"/>
      <c r="F4041" s="61"/>
      <c r="G4041" s="61"/>
      <c r="H4041" s="61"/>
      <c r="I4041" s="202"/>
      <c r="J4041" s="61"/>
    </row>
    <row r="4042" spans="1:10" s="27" customFormat="1" ht="15" x14ac:dyDescent="0.25">
      <c r="A4042" s="62"/>
      <c r="B4042" s="62"/>
      <c r="C4042" s="63"/>
      <c r="D4042" s="63"/>
      <c r="E4042" s="48"/>
      <c r="F4042" s="61"/>
      <c r="G4042" s="61"/>
      <c r="H4042" s="61"/>
      <c r="I4042" s="202"/>
      <c r="J4042" s="61"/>
    </row>
    <row r="4043" spans="1:10" s="27" customFormat="1" ht="15" x14ac:dyDescent="0.25">
      <c r="A4043" s="62"/>
      <c r="B4043" s="62"/>
      <c r="C4043" s="63"/>
      <c r="D4043" s="63"/>
      <c r="E4043" s="48"/>
      <c r="F4043" s="61"/>
      <c r="G4043" s="61"/>
      <c r="H4043" s="61"/>
      <c r="I4043" s="202"/>
      <c r="J4043" s="61"/>
    </row>
    <row r="4044" spans="1:10" s="27" customFormat="1" ht="15" x14ac:dyDescent="0.25">
      <c r="A4044" s="62"/>
      <c r="B4044" s="62"/>
      <c r="C4044" s="63"/>
      <c r="D4044" s="63"/>
      <c r="E4044" s="48"/>
      <c r="F4044" s="61"/>
      <c r="G4044" s="61"/>
      <c r="H4044" s="61"/>
      <c r="I4044" s="202"/>
      <c r="J4044" s="61"/>
    </row>
    <row r="4045" spans="1:10" s="27" customFormat="1" ht="15" x14ac:dyDescent="0.25">
      <c r="A4045" s="62"/>
      <c r="B4045" s="62"/>
      <c r="C4045" s="63"/>
      <c r="D4045" s="63"/>
      <c r="E4045" s="48"/>
      <c r="F4045" s="61"/>
      <c r="G4045" s="61"/>
      <c r="H4045" s="61"/>
      <c r="I4045" s="202"/>
      <c r="J4045" s="61"/>
    </row>
    <row r="4046" spans="1:10" s="27" customFormat="1" ht="15" x14ac:dyDescent="0.25">
      <c r="A4046" s="62"/>
      <c r="B4046" s="62"/>
      <c r="C4046" s="63"/>
      <c r="D4046" s="63"/>
      <c r="E4046" s="48"/>
      <c r="F4046" s="61"/>
      <c r="G4046" s="61"/>
      <c r="H4046" s="61"/>
      <c r="I4046" s="202"/>
      <c r="J4046" s="61"/>
    </row>
    <row r="4047" spans="1:10" s="27" customFormat="1" ht="15" x14ac:dyDescent="0.25">
      <c r="A4047" s="62"/>
      <c r="B4047" s="62"/>
      <c r="C4047" s="63"/>
      <c r="D4047" s="63"/>
      <c r="E4047" s="48"/>
      <c r="F4047" s="61"/>
      <c r="G4047" s="61"/>
      <c r="H4047" s="61"/>
      <c r="I4047" s="202"/>
      <c r="J4047" s="61"/>
    </row>
    <row r="4048" spans="1:10" s="27" customFormat="1" ht="15" x14ac:dyDescent="0.25">
      <c r="A4048" s="62"/>
      <c r="B4048" s="62"/>
      <c r="C4048" s="63"/>
      <c r="D4048" s="63"/>
      <c r="E4048" s="48"/>
      <c r="F4048" s="61"/>
      <c r="G4048" s="61"/>
      <c r="H4048" s="61"/>
      <c r="I4048" s="202"/>
      <c r="J4048" s="61"/>
    </row>
    <row r="4049" spans="1:10" s="27" customFormat="1" ht="15" x14ac:dyDescent="0.25">
      <c r="A4049" s="62"/>
      <c r="B4049" s="62"/>
      <c r="C4049" s="63"/>
      <c r="D4049" s="63"/>
      <c r="E4049" s="48"/>
      <c r="F4049" s="61"/>
      <c r="G4049" s="61"/>
      <c r="H4049" s="61"/>
      <c r="I4049" s="202"/>
      <c r="J4049" s="61"/>
    </row>
    <row r="4050" spans="1:10" s="27" customFormat="1" ht="15" x14ac:dyDescent="0.25">
      <c r="A4050" s="62"/>
      <c r="B4050" s="62"/>
      <c r="C4050" s="63"/>
      <c r="D4050" s="63"/>
      <c r="E4050" s="48"/>
      <c r="F4050" s="61"/>
      <c r="G4050" s="61"/>
      <c r="H4050" s="61"/>
      <c r="I4050" s="202"/>
      <c r="J4050" s="61"/>
    </row>
    <row r="4051" spans="1:10" s="27" customFormat="1" ht="15" x14ac:dyDescent="0.25">
      <c r="A4051" s="62"/>
      <c r="B4051" s="62"/>
      <c r="C4051" s="63"/>
      <c r="D4051" s="63"/>
      <c r="E4051" s="48"/>
      <c r="F4051" s="61"/>
      <c r="G4051" s="61"/>
      <c r="H4051" s="61"/>
      <c r="I4051" s="202"/>
      <c r="J4051" s="61"/>
    </row>
    <row r="4052" spans="1:10" s="27" customFormat="1" ht="15" x14ac:dyDescent="0.25">
      <c r="A4052" s="62"/>
      <c r="B4052" s="62"/>
      <c r="C4052" s="63"/>
      <c r="D4052" s="63"/>
      <c r="E4052" s="48"/>
      <c r="F4052" s="61"/>
      <c r="G4052" s="61"/>
      <c r="H4052" s="61"/>
      <c r="I4052" s="202"/>
      <c r="J4052" s="61"/>
    </row>
    <row r="4053" spans="1:10" s="27" customFormat="1" ht="15" x14ac:dyDescent="0.25">
      <c r="A4053" s="62"/>
      <c r="B4053" s="62"/>
      <c r="C4053" s="63"/>
      <c r="D4053" s="63"/>
      <c r="E4053" s="48"/>
      <c r="F4053" s="61"/>
      <c r="G4053" s="61"/>
      <c r="H4053" s="61"/>
      <c r="I4053" s="202"/>
      <c r="J4053" s="61"/>
    </row>
    <row r="4054" spans="1:10" s="27" customFormat="1" ht="15" x14ac:dyDescent="0.25">
      <c r="A4054" s="62"/>
      <c r="B4054" s="62"/>
      <c r="C4054" s="63"/>
      <c r="D4054" s="63"/>
      <c r="E4054" s="48"/>
      <c r="F4054" s="61"/>
      <c r="G4054" s="61"/>
      <c r="H4054" s="61"/>
      <c r="I4054" s="202"/>
      <c r="J4054" s="61"/>
    </row>
    <row r="4055" spans="1:10" s="27" customFormat="1" ht="15" x14ac:dyDescent="0.25">
      <c r="A4055" s="62"/>
      <c r="B4055" s="62"/>
      <c r="C4055" s="63"/>
      <c r="D4055" s="63"/>
      <c r="E4055" s="48"/>
      <c r="F4055" s="61"/>
      <c r="G4055" s="61"/>
      <c r="H4055" s="61"/>
      <c r="I4055" s="202"/>
      <c r="J4055" s="61"/>
    </row>
    <row r="4056" spans="1:10" s="27" customFormat="1" ht="15" x14ac:dyDescent="0.25">
      <c r="A4056" s="62"/>
      <c r="B4056" s="62"/>
      <c r="C4056" s="63"/>
      <c r="D4056" s="63"/>
      <c r="E4056" s="48"/>
      <c r="F4056" s="61"/>
      <c r="G4056" s="61"/>
      <c r="H4056" s="61"/>
      <c r="I4056" s="202"/>
      <c r="J4056" s="61"/>
    </row>
    <row r="4057" spans="1:10" s="27" customFormat="1" ht="15" x14ac:dyDescent="0.25">
      <c r="A4057" s="62"/>
      <c r="B4057" s="62"/>
      <c r="C4057" s="63"/>
      <c r="D4057" s="63"/>
      <c r="E4057" s="48"/>
      <c r="F4057" s="61"/>
      <c r="G4057" s="61"/>
      <c r="H4057" s="61"/>
      <c r="I4057" s="202"/>
      <c r="J4057" s="61"/>
    </row>
    <row r="4058" spans="1:10" s="27" customFormat="1" ht="15" x14ac:dyDescent="0.25">
      <c r="A4058" s="62"/>
      <c r="B4058" s="62"/>
      <c r="C4058" s="63"/>
      <c r="D4058" s="63"/>
      <c r="E4058" s="48"/>
      <c r="F4058" s="61"/>
      <c r="G4058" s="61"/>
      <c r="H4058" s="61"/>
      <c r="I4058" s="202"/>
      <c r="J4058" s="61"/>
    </row>
    <row r="4059" spans="1:10" s="27" customFormat="1" ht="15" x14ac:dyDescent="0.25">
      <c r="A4059" s="62"/>
      <c r="B4059" s="62"/>
      <c r="C4059" s="63"/>
      <c r="D4059" s="63"/>
      <c r="E4059" s="48"/>
      <c r="F4059" s="61"/>
      <c r="G4059" s="61"/>
      <c r="H4059" s="61"/>
      <c r="I4059" s="202"/>
      <c r="J4059" s="61"/>
    </row>
    <row r="4060" spans="1:10" s="27" customFormat="1" ht="15" x14ac:dyDescent="0.25">
      <c r="A4060" s="62"/>
      <c r="B4060" s="62"/>
      <c r="C4060" s="63"/>
      <c r="D4060" s="63"/>
      <c r="E4060" s="48"/>
      <c r="F4060" s="61"/>
      <c r="G4060" s="61"/>
      <c r="H4060" s="61"/>
      <c r="I4060" s="202"/>
      <c r="J4060" s="61"/>
    </row>
    <row r="4061" spans="1:10" s="27" customFormat="1" ht="15" x14ac:dyDescent="0.25">
      <c r="A4061" s="62"/>
      <c r="B4061" s="62"/>
      <c r="C4061" s="63"/>
      <c r="D4061" s="63"/>
      <c r="E4061" s="48"/>
      <c r="F4061" s="61"/>
      <c r="G4061" s="61"/>
      <c r="H4061" s="61"/>
      <c r="I4061" s="202"/>
      <c r="J4061" s="61"/>
    </row>
    <row r="4062" spans="1:10" s="27" customFormat="1" ht="15" x14ac:dyDescent="0.25">
      <c r="A4062" s="62"/>
      <c r="B4062" s="62"/>
      <c r="C4062" s="63"/>
      <c r="D4062" s="63"/>
      <c r="E4062" s="48"/>
      <c r="F4062" s="61"/>
      <c r="G4062" s="61"/>
      <c r="H4062" s="61"/>
      <c r="I4062" s="202"/>
      <c r="J4062" s="61"/>
    </row>
    <row r="4063" spans="1:10" s="27" customFormat="1" ht="15" x14ac:dyDescent="0.25">
      <c r="A4063" s="62"/>
      <c r="B4063" s="62"/>
      <c r="C4063" s="63"/>
      <c r="D4063" s="63"/>
      <c r="E4063" s="48"/>
      <c r="F4063" s="61"/>
      <c r="G4063" s="61"/>
      <c r="H4063" s="61"/>
      <c r="I4063" s="202"/>
      <c r="J4063" s="61"/>
    </row>
    <row r="4064" spans="1:10" s="27" customFormat="1" ht="15" x14ac:dyDescent="0.25">
      <c r="A4064" s="62"/>
      <c r="B4064" s="62"/>
      <c r="C4064" s="63"/>
      <c r="D4064" s="63"/>
      <c r="E4064" s="48"/>
      <c r="F4064" s="61"/>
      <c r="G4064" s="61"/>
      <c r="H4064" s="61"/>
      <c r="I4064" s="202"/>
      <c r="J4064" s="61"/>
    </row>
    <row r="4065" spans="1:10" s="27" customFormat="1" ht="15" x14ac:dyDescent="0.25">
      <c r="A4065" s="62"/>
      <c r="B4065" s="62"/>
      <c r="C4065" s="63"/>
      <c r="D4065" s="63"/>
      <c r="E4065" s="48"/>
      <c r="F4065" s="61"/>
      <c r="G4065" s="61"/>
      <c r="H4065" s="61"/>
      <c r="I4065" s="202"/>
      <c r="J4065" s="61"/>
    </row>
    <row r="4066" spans="1:10" s="27" customFormat="1" ht="15" x14ac:dyDescent="0.25">
      <c r="A4066" s="62"/>
      <c r="B4066" s="62"/>
      <c r="C4066" s="63"/>
      <c r="D4066" s="63"/>
      <c r="E4066" s="48"/>
      <c r="F4066" s="61"/>
      <c r="G4066" s="61"/>
      <c r="H4066" s="61"/>
      <c r="I4066" s="202"/>
      <c r="J4066" s="61"/>
    </row>
    <row r="4067" spans="1:10" s="27" customFormat="1" ht="15" x14ac:dyDescent="0.25">
      <c r="A4067" s="62"/>
      <c r="B4067" s="62"/>
      <c r="C4067" s="63"/>
      <c r="D4067" s="63"/>
      <c r="E4067" s="48"/>
      <c r="F4067" s="61"/>
      <c r="G4067" s="61"/>
      <c r="H4067" s="61"/>
      <c r="I4067" s="202"/>
      <c r="J4067" s="61"/>
    </row>
    <row r="4068" spans="1:10" s="27" customFormat="1" ht="15" x14ac:dyDescent="0.25">
      <c r="A4068" s="62"/>
      <c r="B4068" s="62"/>
      <c r="C4068" s="63"/>
      <c r="D4068" s="63"/>
      <c r="E4068" s="48"/>
      <c r="F4068" s="61"/>
      <c r="G4068" s="61"/>
      <c r="H4068" s="61"/>
      <c r="I4068" s="202"/>
      <c r="J4068" s="61"/>
    </row>
    <row r="4069" spans="1:10" s="27" customFormat="1" ht="15" x14ac:dyDescent="0.25">
      <c r="A4069" s="62"/>
      <c r="B4069" s="62"/>
      <c r="C4069" s="63"/>
      <c r="D4069" s="63"/>
      <c r="E4069" s="48"/>
      <c r="F4069" s="61"/>
      <c r="G4069" s="61"/>
      <c r="H4069" s="61"/>
      <c r="I4069" s="202"/>
      <c r="J4069" s="61"/>
    </row>
    <row r="4070" spans="1:10" s="27" customFormat="1" ht="15" x14ac:dyDescent="0.25">
      <c r="A4070" s="62"/>
      <c r="B4070" s="62"/>
      <c r="C4070" s="63"/>
      <c r="D4070" s="63"/>
      <c r="E4070" s="48"/>
      <c r="F4070" s="61"/>
      <c r="G4070" s="61"/>
      <c r="H4070" s="61"/>
      <c r="I4070" s="202"/>
      <c r="J4070" s="61"/>
    </row>
    <row r="4071" spans="1:10" s="27" customFormat="1" ht="15" x14ac:dyDescent="0.25">
      <c r="A4071" s="62"/>
      <c r="B4071" s="62"/>
      <c r="C4071" s="63"/>
      <c r="D4071" s="63"/>
      <c r="E4071" s="48"/>
      <c r="F4071" s="61"/>
      <c r="G4071" s="61"/>
      <c r="H4071" s="61"/>
      <c r="I4071" s="202"/>
      <c r="J4071" s="61"/>
    </row>
    <row r="4072" spans="1:10" s="27" customFormat="1" ht="15" x14ac:dyDescent="0.25">
      <c r="A4072" s="62"/>
      <c r="B4072" s="62"/>
      <c r="C4072" s="63"/>
      <c r="D4072" s="63"/>
      <c r="E4072" s="48"/>
      <c r="F4072" s="61"/>
      <c r="G4072" s="61"/>
      <c r="H4072" s="61"/>
      <c r="I4072" s="202"/>
      <c r="J4072" s="61"/>
    </row>
    <row r="4073" spans="1:10" s="27" customFormat="1" ht="15" x14ac:dyDescent="0.25">
      <c r="A4073" s="62"/>
      <c r="B4073" s="62"/>
      <c r="C4073" s="63"/>
      <c r="D4073" s="63"/>
      <c r="E4073" s="48"/>
      <c r="F4073" s="61"/>
      <c r="G4073" s="61"/>
      <c r="H4073" s="61"/>
      <c r="I4073" s="202"/>
      <c r="J4073" s="61"/>
    </row>
    <row r="4074" spans="1:10" s="27" customFormat="1" ht="15" x14ac:dyDescent="0.25">
      <c r="A4074" s="62"/>
      <c r="B4074" s="62"/>
      <c r="C4074" s="63"/>
      <c r="D4074" s="63"/>
      <c r="E4074" s="48"/>
      <c r="F4074" s="61"/>
      <c r="G4074" s="61"/>
      <c r="H4074" s="61"/>
      <c r="I4074" s="202"/>
      <c r="J4074" s="61"/>
    </row>
    <row r="4075" spans="1:10" s="27" customFormat="1" ht="15" x14ac:dyDescent="0.25">
      <c r="A4075" s="62"/>
      <c r="B4075" s="62"/>
      <c r="C4075" s="63"/>
      <c r="D4075" s="63"/>
      <c r="E4075" s="48"/>
      <c r="F4075" s="61"/>
      <c r="G4075" s="61"/>
      <c r="H4075" s="61"/>
      <c r="I4075" s="202"/>
      <c r="J4075" s="61"/>
    </row>
    <row r="4076" spans="1:10" s="27" customFormat="1" ht="15" x14ac:dyDescent="0.25">
      <c r="A4076" s="62"/>
      <c r="B4076" s="62"/>
      <c r="C4076" s="63"/>
      <c r="D4076" s="63"/>
      <c r="E4076" s="48"/>
      <c r="F4076" s="61"/>
      <c r="G4076" s="61"/>
      <c r="H4076" s="61"/>
      <c r="I4076" s="202"/>
      <c r="J4076" s="61"/>
    </row>
    <row r="4077" spans="1:10" s="27" customFormat="1" ht="15" x14ac:dyDescent="0.25">
      <c r="A4077" s="62"/>
      <c r="B4077" s="62"/>
      <c r="C4077" s="63"/>
      <c r="D4077" s="63"/>
      <c r="E4077" s="48"/>
      <c r="F4077" s="61"/>
      <c r="G4077" s="61"/>
      <c r="H4077" s="61"/>
      <c r="I4077" s="202"/>
      <c r="J4077" s="61"/>
    </row>
    <row r="4078" spans="1:10" s="27" customFormat="1" ht="15" x14ac:dyDescent="0.25">
      <c r="A4078" s="62"/>
      <c r="B4078" s="62"/>
      <c r="C4078" s="63"/>
      <c r="D4078" s="63"/>
      <c r="E4078" s="48"/>
      <c r="F4078" s="61"/>
      <c r="G4078" s="61"/>
      <c r="H4078" s="61"/>
      <c r="I4078" s="202"/>
      <c r="J4078" s="61"/>
    </row>
    <row r="4079" spans="1:10" s="27" customFormat="1" ht="15" x14ac:dyDescent="0.25">
      <c r="A4079" s="62"/>
      <c r="B4079" s="62"/>
      <c r="C4079" s="63"/>
      <c r="D4079" s="63"/>
      <c r="E4079" s="48"/>
      <c r="F4079" s="61"/>
      <c r="G4079" s="61"/>
      <c r="H4079" s="61"/>
      <c r="I4079" s="202"/>
      <c r="J4079" s="61"/>
    </row>
    <row r="4080" spans="1:10" s="27" customFormat="1" ht="15" x14ac:dyDescent="0.25">
      <c r="A4080" s="62"/>
      <c r="B4080" s="62"/>
      <c r="C4080" s="63"/>
      <c r="D4080" s="63"/>
      <c r="E4080" s="48"/>
      <c r="F4080" s="61"/>
      <c r="G4080" s="61"/>
      <c r="H4080" s="61"/>
      <c r="I4080" s="202"/>
      <c r="J4080" s="61"/>
    </row>
    <row r="4081" spans="1:10" s="27" customFormat="1" ht="15" x14ac:dyDescent="0.25">
      <c r="A4081" s="62"/>
      <c r="B4081" s="62"/>
      <c r="C4081" s="63"/>
      <c r="D4081" s="63"/>
      <c r="E4081" s="48"/>
      <c r="F4081" s="61"/>
      <c r="G4081" s="61"/>
      <c r="H4081" s="61"/>
      <c r="I4081" s="202"/>
      <c r="J4081" s="61"/>
    </row>
    <row r="4082" spans="1:10" s="27" customFormat="1" ht="15" x14ac:dyDescent="0.25">
      <c r="A4082" s="62"/>
      <c r="B4082" s="62"/>
      <c r="C4082" s="63"/>
      <c r="D4082" s="63"/>
      <c r="E4082" s="48"/>
      <c r="F4082" s="61"/>
      <c r="G4082" s="61"/>
      <c r="H4082" s="61"/>
      <c r="I4082" s="202"/>
      <c r="J4082" s="61"/>
    </row>
    <row r="4083" spans="1:10" s="27" customFormat="1" ht="15" x14ac:dyDescent="0.25">
      <c r="A4083" s="62"/>
      <c r="B4083" s="62"/>
      <c r="C4083" s="63"/>
      <c r="D4083" s="63"/>
      <c r="E4083" s="48"/>
      <c r="F4083" s="61"/>
      <c r="G4083" s="61"/>
      <c r="H4083" s="61"/>
      <c r="I4083" s="202"/>
      <c r="J4083" s="61"/>
    </row>
    <row r="4084" spans="1:10" s="27" customFormat="1" ht="15" x14ac:dyDescent="0.25">
      <c r="A4084" s="62"/>
      <c r="B4084" s="62"/>
      <c r="C4084" s="63"/>
      <c r="D4084" s="63"/>
      <c r="E4084" s="48"/>
      <c r="F4084" s="61"/>
      <c r="G4084" s="61"/>
      <c r="H4084" s="61"/>
      <c r="I4084" s="202"/>
      <c r="J4084" s="61"/>
    </row>
    <row r="4085" spans="1:10" s="27" customFormat="1" ht="15" x14ac:dyDescent="0.25">
      <c r="A4085" s="62"/>
      <c r="B4085" s="62"/>
      <c r="C4085" s="63"/>
      <c r="D4085" s="63"/>
      <c r="E4085" s="48"/>
      <c r="F4085" s="61"/>
      <c r="G4085" s="61"/>
      <c r="H4085" s="61"/>
      <c r="I4085" s="202"/>
      <c r="J4085" s="61"/>
    </row>
    <row r="4086" spans="1:10" s="27" customFormat="1" ht="15" x14ac:dyDescent="0.25">
      <c r="A4086" s="62"/>
      <c r="B4086" s="62"/>
      <c r="C4086" s="63"/>
      <c r="D4086" s="63"/>
      <c r="E4086" s="48"/>
      <c r="F4086" s="61"/>
      <c r="G4086" s="61"/>
      <c r="H4086" s="61"/>
      <c r="I4086" s="202"/>
      <c r="J4086" s="61"/>
    </row>
    <row r="4087" spans="1:10" s="27" customFormat="1" ht="15" x14ac:dyDescent="0.25">
      <c r="A4087" s="62"/>
      <c r="B4087" s="62"/>
      <c r="C4087" s="63"/>
      <c r="D4087" s="63"/>
      <c r="E4087" s="48"/>
      <c r="F4087" s="61"/>
      <c r="G4087" s="61"/>
      <c r="H4087" s="61"/>
      <c r="I4087" s="202"/>
      <c r="J4087" s="61"/>
    </row>
    <row r="4088" spans="1:10" s="27" customFormat="1" ht="15" x14ac:dyDescent="0.25">
      <c r="A4088" s="62"/>
      <c r="B4088" s="62"/>
      <c r="C4088" s="63"/>
      <c r="D4088" s="63"/>
      <c r="E4088" s="48"/>
      <c r="F4088" s="61"/>
      <c r="G4088" s="61"/>
      <c r="H4088" s="61"/>
      <c r="I4088" s="202"/>
      <c r="J4088" s="61"/>
    </row>
    <row r="4089" spans="1:10" s="27" customFormat="1" ht="15" x14ac:dyDescent="0.25">
      <c r="A4089" s="62"/>
      <c r="B4089" s="62"/>
      <c r="C4089" s="63"/>
      <c r="D4089" s="63"/>
      <c r="E4089" s="48"/>
      <c r="F4089" s="61"/>
      <c r="G4089" s="61"/>
      <c r="H4089" s="61"/>
      <c r="I4089" s="202"/>
      <c r="J4089" s="61"/>
    </row>
    <row r="4090" spans="1:10" s="27" customFormat="1" ht="15" x14ac:dyDescent="0.25">
      <c r="A4090" s="62"/>
      <c r="B4090" s="62"/>
      <c r="C4090" s="63"/>
      <c r="D4090" s="63"/>
      <c r="E4090" s="48"/>
      <c r="F4090" s="61"/>
      <c r="G4090" s="61"/>
      <c r="H4090" s="61"/>
      <c r="I4090" s="202"/>
      <c r="J4090" s="61"/>
    </row>
    <row r="4091" spans="1:10" s="27" customFormat="1" ht="15" x14ac:dyDescent="0.25">
      <c r="A4091" s="62"/>
      <c r="B4091" s="62"/>
      <c r="C4091" s="63"/>
      <c r="D4091" s="63"/>
      <c r="E4091" s="48"/>
      <c r="F4091" s="61"/>
      <c r="G4091" s="61"/>
      <c r="H4091" s="61"/>
      <c r="I4091" s="202"/>
      <c r="J4091" s="61"/>
    </row>
    <row r="4092" spans="1:10" s="27" customFormat="1" ht="15" x14ac:dyDescent="0.25">
      <c r="A4092" s="62"/>
      <c r="B4092" s="62"/>
      <c r="C4092" s="63"/>
      <c r="D4092" s="63"/>
      <c r="E4092" s="48"/>
      <c r="F4092" s="61"/>
      <c r="G4092" s="61"/>
      <c r="H4092" s="61"/>
      <c r="I4092" s="202"/>
      <c r="J4092" s="61"/>
    </row>
    <row r="4093" spans="1:10" s="27" customFormat="1" ht="15" x14ac:dyDescent="0.25">
      <c r="A4093" s="62"/>
      <c r="B4093" s="62"/>
      <c r="C4093" s="63"/>
      <c r="D4093" s="63"/>
      <c r="E4093" s="48"/>
      <c r="F4093" s="61"/>
      <c r="G4093" s="61"/>
      <c r="H4093" s="61"/>
      <c r="I4093" s="202"/>
      <c r="J4093" s="61"/>
    </row>
    <row r="4094" spans="1:10" s="27" customFormat="1" ht="15" x14ac:dyDescent="0.25">
      <c r="A4094" s="62"/>
      <c r="B4094" s="62"/>
      <c r="C4094" s="63"/>
      <c r="D4094" s="63"/>
      <c r="E4094" s="48"/>
      <c r="F4094" s="61"/>
      <c r="G4094" s="61"/>
      <c r="H4094" s="61"/>
      <c r="I4094" s="202"/>
      <c r="J4094" s="61"/>
    </row>
    <row r="4095" spans="1:10" s="27" customFormat="1" ht="15" x14ac:dyDescent="0.25">
      <c r="A4095" s="62"/>
      <c r="B4095" s="62"/>
      <c r="C4095" s="63"/>
      <c r="D4095" s="63"/>
      <c r="E4095" s="48"/>
      <c r="F4095" s="61"/>
      <c r="G4095" s="61"/>
      <c r="H4095" s="61"/>
      <c r="I4095" s="202"/>
      <c r="J4095" s="61"/>
    </row>
    <row r="4096" spans="1:10" s="27" customFormat="1" ht="15" x14ac:dyDescent="0.25">
      <c r="A4096" s="62"/>
      <c r="B4096" s="62"/>
      <c r="C4096" s="63"/>
      <c r="D4096" s="63"/>
      <c r="E4096" s="48"/>
      <c r="F4096" s="61"/>
      <c r="G4096" s="61"/>
      <c r="H4096" s="61"/>
      <c r="I4096" s="202"/>
      <c r="J4096" s="61"/>
    </row>
    <row r="4097" spans="1:10" s="27" customFormat="1" ht="15" x14ac:dyDescent="0.25">
      <c r="A4097" s="62"/>
      <c r="B4097" s="62"/>
      <c r="C4097" s="63"/>
      <c r="D4097" s="63"/>
      <c r="E4097" s="48"/>
      <c r="F4097" s="61"/>
      <c r="G4097" s="61"/>
      <c r="H4097" s="61"/>
      <c r="I4097" s="202"/>
      <c r="J4097" s="61"/>
    </row>
    <row r="4098" spans="1:10" s="27" customFormat="1" ht="15" x14ac:dyDescent="0.25">
      <c r="A4098" s="62"/>
      <c r="B4098" s="62"/>
      <c r="C4098" s="63"/>
      <c r="D4098" s="63"/>
      <c r="E4098" s="48"/>
      <c r="F4098" s="61"/>
      <c r="G4098" s="61"/>
      <c r="H4098" s="61"/>
      <c r="I4098" s="202"/>
      <c r="J4098" s="61"/>
    </row>
    <row r="4099" spans="1:10" s="27" customFormat="1" ht="15" x14ac:dyDescent="0.25">
      <c r="A4099" s="62"/>
      <c r="B4099" s="62"/>
      <c r="C4099" s="63"/>
      <c r="D4099" s="63"/>
      <c r="E4099" s="48"/>
      <c r="F4099" s="61"/>
      <c r="G4099" s="61"/>
      <c r="H4099" s="61"/>
      <c r="I4099" s="202"/>
      <c r="J4099" s="61"/>
    </row>
    <row r="4100" spans="1:10" s="27" customFormat="1" ht="15" x14ac:dyDescent="0.25">
      <c r="A4100" s="62"/>
      <c r="B4100" s="62"/>
      <c r="C4100" s="63"/>
      <c r="D4100" s="63"/>
      <c r="E4100" s="48"/>
      <c r="F4100" s="61"/>
      <c r="G4100" s="61"/>
      <c r="H4100" s="61"/>
      <c r="I4100" s="202"/>
      <c r="J4100" s="61"/>
    </row>
    <row r="4101" spans="1:10" s="27" customFormat="1" ht="15" x14ac:dyDescent="0.25">
      <c r="A4101" s="62"/>
      <c r="B4101" s="62"/>
      <c r="C4101" s="63"/>
      <c r="D4101" s="63"/>
      <c r="E4101" s="48"/>
      <c r="F4101" s="61"/>
      <c r="G4101" s="61"/>
      <c r="H4101" s="61"/>
      <c r="I4101" s="202"/>
      <c r="J4101" s="61"/>
    </row>
    <row r="4102" spans="1:10" s="27" customFormat="1" ht="15" x14ac:dyDescent="0.25">
      <c r="A4102" s="62"/>
      <c r="B4102" s="62"/>
      <c r="C4102" s="63"/>
      <c r="D4102" s="63"/>
      <c r="E4102" s="48"/>
      <c r="F4102" s="61"/>
      <c r="G4102" s="61"/>
      <c r="H4102" s="61"/>
      <c r="I4102" s="202"/>
      <c r="J4102" s="61"/>
    </row>
    <row r="4103" spans="1:10" s="27" customFormat="1" ht="15" x14ac:dyDescent="0.25">
      <c r="A4103" s="62"/>
      <c r="B4103" s="62"/>
      <c r="C4103" s="63"/>
      <c r="D4103" s="63"/>
      <c r="E4103" s="48"/>
      <c r="F4103" s="61"/>
      <c r="G4103" s="61"/>
      <c r="H4103" s="61"/>
      <c r="I4103" s="202"/>
      <c r="J4103" s="61"/>
    </row>
    <row r="4104" spans="1:10" s="27" customFormat="1" ht="15" x14ac:dyDescent="0.25">
      <c r="A4104" s="62"/>
      <c r="B4104" s="62"/>
      <c r="C4104" s="63"/>
      <c r="D4104" s="63"/>
      <c r="E4104" s="48"/>
      <c r="F4104" s="61"/>
      <c r="G4104" s="61"/>
      <c r="H4104" s="61"/>
      <c r="I4104" s="202"/>
      <c r="J4104" s="61"/>
    </row>
    <row r="4105" spans="1:10" s="27" customFormat="1" ht="15" x14ac:dyDescent="0.25">
      <c r="A4105" s="62"/>
      <c r="B4105" s="62"/>
      <c r="C4105" s="63"/>
      <c r="D4105" s="63"/>
      <c r="E4105" s="48"/>
      <c r="F4105" s="61"/>
      <c r="G4105" s="61"/>
      <c r="H4105" s="61"/>
      <c r="I4105" s="202"/>
      <c r="J4105" s="61"/>
    </row>
    <row r="4106" spans="1:10" s="27" customFormat="1" ht="15" x14ac:dyDescent="0.25">
      <c r="A4106" s="62"/>
      <c r="B4106" s="62"/>
      <c r="C4106" s="63"/>
      <c r="D4106" s="63"/>
      <c r="E4106" s="48"/>
      <c r="F4106" s="61"/>
      <c r="G4106" s="61"/>
      <c r="H4106" s="61"/>
      <c r="I4106" s="202"/>
      <c r="J4106" s="61"/>
    </row>
    <row r="4107" spans="1:10" s="27" customFormat="1" ht="15" x14ac:dyDescent="0.25">
      <c r="A4107" s="62"/>
      <c r="B4107" s="62"/>
      <c r="C4107" s="63"/>
      <c r="D4107" s="63"/>
      <c r="E4107" s="48"/>
      <c r="F4107" s="61"/>
      <c r="G4107" s="61"/>
      <c r="H4107" s="61"/>
      <c r="I4107" s="202"/>
      <c r="J4107" s="61"/>
    </row>
    <row r="4108" spans="1:10" s="27" customFormat="1" ht="15" x14ac:dyDescent="0.25">
      <c r="A4108" s="62"/>
      <c r="B4108" s="62"/>
      <c r="C4108" s="63"/>
      <c r="D4108" s="63"/>
      <c r="E4108" s="48"/>
      <c r="F4108" s="61"/>
      <c r="G4108" s="61"/>
      <c r="H4108" s="61"/>
      <c r="I4108" s="202"/>
      <c r="J4108" s="61"/>
    </row>
    <row r="4109" spans="1:10" s="27" customFormat="1" ht="15" x14ac:dyDescent="0.25">
      <c r="A4109" s="62"/>
      <c r="B4109" s="62"/>
      <c r="C4109" s="63"/>
      <c r="D4109" s="63"/>
      <c r="E4109" s="48"/>
      <c r="F4109" s="61"/>
      <c r="G4109" s="61"/>
      <c r="H4109" s="61"/>
      <c r="I4109" s="202"/>
      <c r="J4109" s="61"/>
    </row>
    <row r="4110" spans="1:10" s="27" customFormat="1" ht="15" x14ac:dyDescent="0.25">
      <c r="A4110" s="62"/>
      <c r="B4110" s="62"/>
      <c r="C4110" s="63"/>
      <c r="D4110" s="63"/>
      <c r="E4110" s="48"/>
      <c r="F4110" s="61"/>
      <c r="G4110" s="61"/>
      <c r="H4110" s="61"/>
      <c r="I4110" s="202"/>
      <c r="J4110" s="61"/>
    </row>
    <row r="4111" spans="1:10" s="27" customFormat="1" ht="15" x14ac:dyDescent="0.25">
      <c r="A4111" s="62"/>
      <c r="B4111" s="62"/>
      <c r="C4111" s="63"/>
      <c r="D4111" s="63"/>
      <c r="E4111" s="48"/>
      <c r="F4111" s="61"/>
      <c r="G4111" s="61"/>
      <c r="H4111" s="61"/>
      <c r="I4111" s="202"/>
      <c r="J4111" s="61"/>
    </row>
    <row r="4112" spans="1:10" s="27" customFormat="1" ht="15" x14ac:dyDescent="0.25">
      <c r="A4112" s="62"/>
      <c r="B4112" s="62"/>
      <c r="C4112" s="63"/>
      <c r="D4112" s="63"/>
      <c r="E4112" s="48"/>
      <c r="F4112" s="61"/>
      <c r="G4112" s="61"/>
      <c r="H4112" s="61"/>
      <c r="I4112" s="202"/>
      <c r="J4112" s="61"/>
    </row>
    <row r="4113" spans="1:10" s="27" customFormat="1" ht="15" x14ac:dyDescent="0.25">
      <c r="A4113" s="62"/>
      <c r="B4113" s="62"/>
      <c r="C4113" s="63"/>
      <c r="D4113" s="63"/>
      <c r="E4113" s="48"/>
      <c r="F4113" s="61"/>
      <c r="G4113" s="61"/>
      <c r="H4113" s="61"/>
      <c r="I4113" s="202"/>
      <c r="J4113" s="61"/>
    </row>
    <row r="4114" spans="1:10" s="27" customFormat="1" ht="15" x14ac:dyDescent="0.25">
      <c r="A4114" s="62"/>
      <c r="B4114" s="62"/>
      <c r="C4114" s="63"/>
      <c r="D4114" s="63"/>
      <c r="E4114" s="48"/>
      <c r="F4114" s="61"/>
      <c r="G4114" s="61"/>
      <c r="H4114" s="61"/>
      <c r="I4114" s="202"/>
      <c r="J4114" s="61"/>
    </row>
    <row r="4115" spans="1:10" s="27" customFormat="1" ht="15" x14ac:dyDescent="0.25">
      <c r="A4115" s="62"/>
      <c r="B4115" s="62"/>
      <c r="C4115" s="63"/>
      <c r="D4115" s="63"/>
      <c r="E4115" s="48"/>
      <c r="F4115" s="61"/>
      <c r="G4115" s="61"/>
      <c r="H4115" s="61"/>
      <c r="I4115" s="202"/>
      <c r="J4115" s="61"/>
    </row>
    <row r="4116" spans="1:10" s="27" customFormat="1" ht="15" x14ac:dyDescent="0.25">
      <c r="A4116" s="62"/>
      <c r="B4116" s="62"/>
      <c r="C4116" s="63"/>
      <c r="D4116" s="63"/>
      <c r="E4116" s="48"/>
      <c r="F4116" s="61"/>
      <c r="G4116" s="61"/>
      <c r="H4116" s="61"/>
      <c r="I4116" s="202"/>
      <c r="J4116" s="61"/>
    </row>
    <row r="4117" spans="1:10" s="27" customFormat="1" ht="15" x14ac:dyDescent="0.25">
      <c r="A4117" s="62"/>
      <c r="B4117" s="62"/>
      <c r="C4117" s="63"/>
      <c r="D4117" s="63"/>
      <c r="E4117" s="48"/>
      <c r="F4117" s="61"/>
      <c r="G4117" s="61"/>
      <c r="H4117" s="61"/>
      <c r="I4117" s="202"/>
      <c r="J4117" s="61"/>
    </row>
    <row r="4118" spans="1:10" s="27" customFormat="1" ht="15" x14ac:dyDescent="0.25">
      <c r="A4118" s="62"/>
      <c r="B4118" s="62"/>
      <c r="C4118" s="63"/>
      <c r="D4118" s="63"/>
      <c r="E4118" s="48"/>
      <c r="F4118" s="61"/>
      <c r="G4118" s="61"/>
      <c r="H4118" s="61"/>
      <c r="I4118" s="202"/>
      <c r="J4118" s="61"/>
    </row>
    <row r="4119" spans="1:10" s="27" customFormat="1" ht="15" x14ac:dyDescent="0.25">
      <c r="A4119" s="62"/>
      <c r="B4119" s="62"/>
      <c r="C4119" s="63"/>
      <c r="D4119" s="63"/>
      <c r="E4119" s="48"/>
      <c r="F4119" s="61"/>
      <c r="G4119" s="61"/>
      <c r="H4119" s="61"/>
      <c r="I4119" s="202"/>
      <c r="J4119" s="61"/>
    </row>
    <row r="4120" spans="1:10" s="27" customFormat="1" ht="15" x14ac:dyDescent="0.25">
      <c r="A4120" s="62"/>
      <c r="B4120" s="62"/>
      <c r="C4120" s="63"/>
      <c r="D4120" s="63"/>
      <c r="E4120" s="48"/>
      <c r="F4120" s="61"/>
      <c r="G4120" s="61"/>
      <c r="H4120" s="61"/>
      <c r="I4120" s="202"/>
      <c r="J4120" s="61"/>
    </row>
    <row r="4121" spans="1:10" s="27" customFormat="1" ht="15" x14ac:dyDescent="0.25">
      <c r="A4121" s="62"/>
      <c r="B4121" s="62"/>
      <c r="C4121" s="63"/>
      <c r="D4121" s="63"/>
      <c r="E4121" s="48"/>
      <c r="F4121" s="61"/>
      <c r="G4121" s="61"/>
      <c r="H4121" s="61"/>
      <c r="I4121" s="202"/>
      <c r="J4121" s="61"/>
    </row>
    <row r="4122" spans="1:10" s="27" customFormat="1" ht="15" x14ac:dyDescent="0.25">
      <c r="A4122" s="62"/>
      <c r="B4122" s="62"/>
      <c r="C4122" s="63"/>
      <c r="D4122" s="63"/>
      <c r="E4122" s="48"/>
      <c r="F4122" s="61"/>
      <c r="G4122" s="61"/>
      <c r="H4122" s="61"/>
      <c r="I4122" s="202"/>
      <c r="J4122" s="61"/>
    </row>
    <row r="4123" spans="1:10" s="27" customFormat="1" ht="15" x14ac:dyDescent="0.25">
      <c r="A4123" s="62"/>
      <c r="B4123" s="62"/>
      <c r="C4123" s="63"/>
      <c r="D4123" s="63"/>
      <c r="E4123" s="48"/>
      <c r="F4123" s="61"/>
      <c r="G4123" s="61"/>
      <c r="H4123" s="61"/>
      <c r="I4123" s="202"/>
      <c r="J4123" s="61"/>
    </row>
    <row r="4124" spans="1:10" s="27" customFormat="1" ht="15" x14ac:dyDescent="0.25">
      <c r="A4124" s="62"/>
      <c r="B4124" s="62"/>
      <c r="C4124" s="63"/>
      <c r="D4124" s="63"/>
      <c r="E4124" s="48"/>
      <c r="F4124" s="61"/>
      <c r="G4124" s="61"/>
      <c r="H4124" s="61"/>
      <c r="I4124" s="202"/>
      <c r="J4124" s="61"/>
    </row>
    <row r="4125" spans="1:10" s="27" customFormat="1" ht="15" x14ac:dyDescent="0.25">
      <c r="A4125" s="62"/>
      <c r="B4125" s="62"/>
      <c r="C4125" s="63"/>
      <c r="D4125" s="63"/>
      <c r="E4125" s="48"/>
      <c r="F4125" s="61"/>
      <c r="G4125" s="61"/>
      <c r="H4125" s="61"/>
      <c r="I4125" s="202"/>
      <c r="J4125" s="61"/>
    </row>
    <row r="4126" spans="1:10" s="27" customFormat="1" ht="15" x14ac:dyDescent="0.25">
      <c r="A4126" s="62"/>
      <c r="B4126" s="62"/>
      <c r="C4126" s="63"/>
      <c r="D4126" s="63"/>
      <c r="E4126" s="48"/>
      <c r="F4126" s="61"/>
      <c r="G4126" s="61"/>
      <c r="H4126" s="61"/>
      <c r="I4126" s="202"/>
      <c r="J4126" s="61"/>
    </row>
    <row r="4127" spans="1:10" s="27" customFormat="1" ht="15" x14ac:dyDescent="0.25">
      <c r="A4127" s="62"/>
      <c r="B4127" s="62"/>
      <c r="C4127" s="63"/>
      <c r="D4127" s="63"/>
      <c r="E4127" s="48"/>
      <c r="F4127" s="61"/>
      <c r="G4127" s="61"/>
      <c r="H4127" s="61"/>
      <c r="I4127" s="202"/>
      <c r="J4127" s="61"/>
    </row>
    <row r="4128" spans="1:10" s="27" customFormat="1" ht="15" x14ac:dyDescent="0.25">
      <c r="A4128" s="62"/>
      <c r="B4128" s="62"/>
      <c r="C4128" s="63"/>
      <c r="D4128" s="63"/>
      <c r="E4128" s="48"/>
      <c r="F4128" s="61"/>
      <c r="G4128" s="61"/>
      <c r="H4128" s="61"/>
      <c r="I4128" s="202"/>
      <c r="J4128" s="61"/>
    </row>
    <row r="4129" spans="1:10" s="27" customFormat="1" ht="15" x14ac:dyDescent="0.25">
      <c r="A4129" s="62"/>
      <c r="B4129" s="62"/>
      <c r="C4129" s="63"/>
      <c r="D4129" s="63"/>
      <c r="E4129" s="48"/>
      <c r="F4129" s="61"/>
      <c r="G4129" s="61"/>
      <c r="H4129" s="61"/>
      <c r="I4129" s="202"/>
      <c r="J4129" s="61"/>
    </row>
    <row r="4130" spans="1:10" s="27" customFormat="1" ht="15" x14ac:dyDescent="0.25">
      <c r="A4130" s="62"/>
      <c r="B4130" s="62"/>
      <c r="C4130" s="63"/>
      <c r="D4130" s="63"/>
      <c r="E4130" s="48"/>
      <c r="F4130" s="61"/>
      <c r="G4130" s="61"/>
      <c r="H4130" s="61"/>
      <c r="I4130" s="202"/>
      <c r="J4130" s="61"/>
    </row>
    <row r="4131" spans="1:10" s="27" customFormat="1" ht="15" x14ac:dyDescent="0.25">
      <c r="A4131" s="62"/>
      <c r="B4131" s="62"/>
      <c r="C4131" s="63"/>
      <c r="D4131" s="63"/>
      <c r="E4131" s="48"/>
      <c r="F4131" s="61"/>
      <c r="G4131" s="61"/>
      <c r="H4131" s="61"/>
      <c r="I4131" s="202"/>
      <c r="J4131" s="61"/>
    </row>
    <row r="4132" spans="1:10" s="27" customFormat="1" ht="15" x14ac:dyDescent="0.25">
      <c r="A4132" s="62"/>
      <c r="B4132" s="62"/>
      <c r="C4132" s="63"/>
      <c r="D4132" s="63"/>
      <c r="E4132" s="48"/>
      <c r="F4132" s="61"/>
      <c r="G4132" s="61"/>
      <c r="H4132" s="61"/>
      <c r="I4132" s="202"/>
      <c r="J4132" s="61"/>
    </row>
    <row r="4133" spans="1:10" s="27" customFormat="1" ht="15" x14ac:dyDescent="0.25">
      <c r="A4133" s="62"/>
      <c r="B4133" s="62"/>
      <c r="C4133" s="63"/>
      <c r="D4133" s="63"/>
      <c r="E4133" s="48"/>
      <c r="F4133" s="61"/>
      <c r="G4133" s="61"/>
      <c r="H4133" s="61"/>
      <c r="I4133" s="202"/>
      <c r="J4133" s="61"/>
    </row>
    <row r="4134" spans="1:10" s="27" customFormat="1" ht="15" x14ac:dyDescent="0.25">
      <c r="A4134" s="62"/>
      <c r="B4134" s="62"/>
      <c r="C4134" s="63"/>
      <c r="D4134" s="63"/>
      <c r="E4134" s="48"/>
      <c r="F4134" s="61"/>
      <c r="G4134" s="61"/>
      <c r="H4134" s="61"/>
      <c r="I4134" s="202"/>
      <c r="J4134" s="61"/>
    </row>
    <row r="4135" spans="1:10" s="27" customFormat="1" ht="15" x14ac:dyDescent="0.25">
      <c r="A4135" s="62"/>
      <c r="B4135" s="62"/>
      <c r="C4135" s="63"/>
      <c r="D4135" s="63"/>
      <c r="E4135" s="48"/>
      <c r="F4135" s="61"/>
      <c r="G4135" s="61"/>
      <c r="H4135" s="61"/>
      <c r="I4135" s="202"/>
      <c r="J4135" s="61"/>
    </row>
    <row r="4136" spans="1:10" s="27" customFormat="1" ht="15" x14ac:dyDescent="0.25">
      <c r="A4136" s="62"/>
      <c r="B4136" s="62"/>
      <c r="C4136" s="63"/>
      <c r="D4136" s="63"/>
      <c r="E4136" s="48"/>
      <c r="F4136" s="61"/>
      <c r="G4136" s="61"/>
      <c r="H4136" s="61"/>
      <c r="I4136" s="202"/>
      <c r="J4136" s="61"/>
    </row>
    <row r="4137" spans="1:10" s="27" customFormat="1" ht="15" x14ac:dyDescent="0.25">
      <c r="A4137" s="62"/>
      <c r="B4137" s="62"/>
      <c r="C4137" s="63"/>
      <c r="D4137" s="63"/>
      <c r="E4137" s="48"/>
      <c r="F4137" s="61"/>
      <c r="G4137" s="61"/>
      <c r="H4137" s="61"/>
      <c r="I4137" s="202"/>
      <c r="J4137" s="61"/>
    </row>
    <row r="4138" spans="1:10" s="27" customFormat="1" ht="15" x14ac:dyDescent="0.25">
      <c r="A4138" s="62"/>
      <c r="B4138" s="62"/>
      <c r="C4138" s="63"/>
      <c r="D4138" s="63"/>
      <c r="E4138" s="48"/>
      <c r="F4138" s="61"/>
      <c r="G4138" s="61"/>
      <c r="H4138" s="61"/>
      <c r="I4138" s="202"/>
      <c r="J4138" s="61"/>
    </row>
    <row r="4139" spans="1:10" s="27" customFormat="1" ht="15" x14ac:dyDescent="0.25">
      <c r="A4139" s="62"/>
      <c r="B4139" s="62"/>
      <c r="C4139" s="63"/>
      <c r="D4139" s="63"/>
      <c r="E4139" s="48"/>
      <c r="F4139" s="61"/>
      <c r="G4139" s="61"/>
      <c r="H4139" s="61"/>
      <c r="I4139" s="202"/>
      <c r="J4139" s="61"/>
    </row>
    <row r="4140" spans="1:10" s="27" customFormat="1" ht="15" x14ac:dyDescent="0.25">
      <c r="A4140" s="62"/>
      <c r="B4140" s="62"/>
      <c r="C4140" s="63"/>
      <c r="D4140" s="63"/>
      <c r="E4140" s="61"/>
      <c r="F4140" s="61"/>
      <c r="G4140" s="61"/>
      <c r="H4140" s="61"/>
      <c r="I4140" s="202"/>
      <c r="J4140" s="61"/>
    </row>
    <row r="4141" spans="1:10" s="27" customFormat="1" ht="15" x14ac:dyDescent="0.25">
      <c r="A4141" s="62"/>
      <c r="B4141" s="62"/>
      <c r="C4141" s="63"/>
      <c r="D4141" s="63"/>
      <c r="E4141" s="61"/>
      <c r="F4141" s="61"/>
      <c r="G4141" s="61"/>
      <c r="H4141" s="61"/>
      <c r="I4141" s="202"/>
      <c r="J4141" s="61"/>
    </row>
    <row r="4142" spans="1:10" s="27" customFormat="1" ht="15" x14ac:dyDescent="0.25">
      <c r="A4142" s="62"/>
      <c r="B4142" s="62"/>
      <c r="C4142" s="63"/>
      <c r="D4142" s="63"/>
      <c r="E4142" s="61"/>
      <c r="F4142" s="61"/>
      <c r="G4142" s="61"/>
      <c r="H4142" s="61"/>
      <c r="I4142" s="202"/>
      <c r="J4142" s="61"/>
    </row>
    <row r="4143" spans="1:10" s="27" customFormat="1" ht="15" x14ac:dyDescent="0.25">
      <c r="A4143" s="62"/>
      <c r="B4143" s="62"/>
      <c r="C4143" s="63"/>
      <c r="D4143" s="63"/>
      <c r="E4143" s="61"/>
      <c r="F4143" s="61"/>
      <c r="G4143" s="61"/>
      <c r="H4143" s="61"/>
      <c r="I4143" s="202"/>
      <c r="J4143" s="61"/>
    </row>
    <row r="4144" spans="1:10" s="27" customFormat="1" ht="15" x14ac:dyDescent="0.25">
      <c r="A4144" s="62"/>
      <c r="B4144" s="62"/>
      <c r="C4144" s="63"/>
      <c r="D4144" s="63"/>
      <c r="E4144" s="61"/>
      <c r="F4144" s="61"/>
      <c r="G4144" s="61"/>
      <c r="H4144" s="61"/>
      <c r="I4144" s="202"/>
      <c r="J4144" s="61"/>
    </row>
    <row r="4145" spans="1:10" s="27" customFormat="1" ht="15" x14ac:dyDescent="0.25">
      <c r="A4145" s="62"/>
      <c r="B4145" s="62"/>
      <c r="C4145" s="63"/>
      <c r="D4145" s="63"/>
      <c r="E4145" s="61"/>
      <c r="F4145" s="61"/>
      <c r="G4145" s="61"/>
      <c r="H4145" s="61"/>
      <c r="I4145" s="202"/>
      <c r="J4145" s="61"/>
    </row>
    <row r="4146" spans="1:10" s="27" customFormat="1" ht="15" x14ac:dyDescent="0.25">
      <c r="A4146" s="62"/>
      <c r="B4146" s="62"/>
      <c r="C4146" s="63"/>
      <c r="D4146" s="63"/>
      <c r="E4146" s="61"/>
      <c r="F4146" s="61"/>
      <c r="G4146" s="61"/>
      <c r="H4146" s="61"/>
      <c r="I4146" s="202"/>
      <c r="J4146" s="61"/>
    </row>
    <row r="4147" spans="1:10" s="27" customFormat="1" ht="15" x14ac:dyDescent="0.25">
      <c r="A4147" s="62"/>
      <c r="B4147" s="62"/>
      <c r="C4147" s="63"/>
      <c r="D4147" s="63"/>
      <c r="E4147" s="61"/>
      <c r="F4147" s="61"/>
      <c r="G4147" s="61"/>
      <c r="H4147" s="61"/>
      <c r="I4147" s="202"/>
      <c r="J4147" s="61"/>
    </row>
    <row r="4148" spans="1:10" s="27" customFormat="1" ht="15" x14ac:dyDescent="0.25">
      <c r="A4148" s="62"/>
      <c r="B4148" s="62"/>
      <c r="C4148" s="63"/>
      <c r="D4148" s="63"/>
      <c r="E4148" s="61"/>
      <c r="F4148" s="61"/>
      <c r="G4148" s="61"/>
      <c r="H4148" s="61"/>
      <c r="I4148" s="202"/>
      <c r="J4148" s="61"/>
    </row>
    <row r="4149" spans="1:10" s="27" customFormat="1" ht="15" x14ac:dyDescent="0.25">
      <c r="A4149" s="62"/>
      <c r="B4149" s="62"/>
      <c r="C4149" s="63"/>
      <c r="D4149" s="63"/>
      <c r="E4149" s="61"/>
      <c r="F4149" s="61"/>
      <c r="G4149" s="61"/>
      <c r="H4149" s="61"/>
      <c r="I4149" s="202"/>
      <c r="J4149" s="61"/>
    </row>
    <row r="4150" spans="1:10" s="27" customFormat="1" ht="15" x14ac:dyDescent="0.25">
      <c r="A4150" s="62"/>
      <c r="B4150" s="62"/>
      <c r="C4150" s="63"/>
      <c r="D4150" s="63"/>
      <c r="E4150" s="61"/>
      <c r="F4150" s="61"/>
      <c r="G4150" s="61"/>
      <c r="H4150" s="61"/>
      <c r="I4150" s="202"/>
      <c r="J4150" s="61"/>
    </row>
    <row r="4151" spans="1:10" s="27" customFormat="1" ht="15" x14ac:dyDescent="0.25">
      <c r="A4151" s="62"/>
      <c r="B4151" s="62"/>
      <c r="C4151" s="63"/>
      <c r="D4151" s="63"/>
      <c r="E4151" s="61"/>
      <c r="F4151" s="61"/>
      <c r="G4151" s="61"/>
      <c r="H4151" s="61"/>
      <c r="I4151" s="202"/>
      <c r="J4151" s="61"/>
    </row>
    <row r="4152" spans="1:10" s="27" customFormat="1" ht="15" x14ac:dyDescent="0.25">
      <c r="A4152" s="62"/>
      <c r="B4152" s="62"/>
      <c r="C4152" s="63"/>
      <c r="D4152" s="63"/>
      <c r="E4152" s="61"/>
      <c r="F4152" s="61"/>
      <c r="G4152" s="61"/>
      <c r="H4152" s="61"/>
      <c r="I4152" s="202"/>
      <c r="J4152" s="61"/>
    </row>
    <row r="4153" spans="1:10" s="27" customFormat="1" ht="15" x14ac:dyDescent="0.25">
      <c r="A4153" s="62"/>
      <c r="B4153" s="62"/>
      <c r="C4153" s="63"/>
      <c r="D4153" s="63"/>
      <c r="E4153" s="61"/>
      <c r="F4153" s="61"/>
      <c r="G4153" s="61"/>
      <c r="H4153" s="61"/>
      <c r="I4153" s="202"/>
      <c r="J4153" s="61"/>
    </row>
    <row r="4154" spans="1:10" s="27" customFormat="1" ht="15" x14ac:dyDescent="0.25">
      <c r="A4154" s="62"/>
      <c r="B4154" s="62"/>
      <c r="C4154" s="63"/>
      <c r="D4154" s="63"/>
      <c r="E4154" s="61"/>
      <c r="F4154" s="61"/>
      <c r="G4154" s="61"/>
      <c r="H4154" s="61"/>
      <c r="I4154" s="202"/>
      <c r="J4154" s="61"/>
    </row>
    <row r="4155" spans="1:10" s="27" customFormat="1" ht="15" x14ac:dyDescent="0.25">
      <c r="A4155" s="62"/>
      <c r="B4155" s="62"/>
      <c r="C4155" s="63"/>
      <c r="D4155" s="63"/>
      <c r="E4155" s="61"/>
      <c r="F4155" s="61"/>
      <c r="G4155" s="61"/>
      <c r="H4155" s="61"/>
      <c r="I4155" s="202"/>
      <c r="J4155" s="61"/>
    </row>
    <row r="4156" spans="1:10" s="27" customFormat="1" ht="15" x14ac:dyDescent="0.25">
      <c r="A4156" s="62"/>
      <c r="B4156" s="62"/>
      <c r="C4156" s="63"/>
      <c r="D4156" s="63"/>
      <c r="E4156" s="61"/>
      <c r="F4156" s="61"/>
      <c r="G4156" s="61"/>
      <c r="H4156" s="61"/>
      <c r="I4156" s="202"/>
      <c r="J4156" s="61"/>
    </row>
    <row r="4157" spans="1:10" s="27" customFormat="1" ht="15" x14ac:dyDescent="0.25">
      <c r="A4157" s="62"/>
      <c r="B4157" s="62"/>
      <c r="C4157" s="63"/>
      <c r="D4157" s="63"/>
      <c r="E4157" s="61"/>
      <c r="F4157" s="61"/>
      <c r="G4157" s="61"/>
      <c r="H4157" s="61"/>
      <c r="I4157" s="202"/>
      <c r="J4157" s="61"/>
    </row>
    <row r="4158" spans="1:10" s="27" customFormat="1" ht="15" x14ac:dyDescent="0.25">
      <c r="A4158" s="62"/>
      <c r="B4158" s="62"/>
      <c r="C4158" s="63"/>
      <c r="D4158" s="63"/>
      <c r="E4158" s="61"/>
      <c r="F4158" s="61"/>
      <c r="G4158" s="61"/>
      <c r="H4158" s="61"/>
      <c r="I4158" s="202"/>
      <c r="J4158" s="61"/>
    </row>
    <row r="4159" spans="1:10" s="27" customFormat="1" ht="15" x14ac:dyDescent="0.25">
      <c r="A4159" s="62"/>
      <c r="B4159" s="62"/>
      <c r="C4159" s="63"/>
      <c r="D4159" s="63"/>
      <c r="E4159" s="61"/>
      <c r="F4159" s="61"/>
      <c r="G4159" s="61"/>
      <c r="H4159" s="61"/>
      <c r="I4159" s="202"/>
      <c r="J4159" s="61"/>
    </row>
    <row r="4160" spans="1:10" s="27" customFormat="1" ht="15" x14ac:dyDescent="0.25">
      <c r="A4160" s="62"/>
      <c r="B4160" s="62"/>
      <c r="C4160" s="63"/>
      <c r="D4160" s="63"/>
      <c r="E4160" s="61"/>
      <c r="F4160" s="61"/>
      <c r="G4160" s="61"/>
      <c r="H4160" s="61"/>
      <c r="I4160" s="202"/>
      <c r="J4160" s="61"/>
    </row>
    <row r="4161" spans="1:10" s="27" customFormat="1" ht="15" x14ac:dyDescent="0.25">
      <c r="A4161" s="62"/>
      <c r="B4161" s="62"/>
      <c r="C4161" s="63"/>
      <c r="D4161" s="63"/>
      <c r="E4161" s="61"/>
      <c r="F4161" s="61"/>
      <c r="G4161" s="61"/>
      <c r="H4161" s="61"/>
      <c r="I4161" s="202"/>
      <c r="J4161" s="61"/>
    </row>
    <row r="4162" spans="1:10" s="27" customFormat="1" ht="15" x14ac:dyDescent="0.25">
      <c r="A4162" s="62"/>
      <c r="B4162" s="62"/>
      <c r="C4162" s="63"/>
      <c r="D4162" s="63"/>
      <c r="E4162" s="61"/>
      <c r="F4162" s="61"/>
      <c r="G4162" s="61"/>
      <c r="H4162" s="61"/>
      <c r="I4162" s="202"/>
      <c r="J4162" s="61"/>
    </row>
    <row r="4163" spans="1:10" s="27" customFormat="1" ht="15" x14ac:dyDescent="0.25">
      <c r="A4163" s="62"/>
      <c r="B4163" s="62"/>
      <c r="C4163" s="63"/>
      <c r="D4163" s="63"/>
      <c r="E4163" s="61"/>
      <c r="F4163" s="61"/>
      <c r="G4163" s="61"/>
      <c r="H4163" s="61"/>
      <c r="I4163" s="202"/>
      <c r="J4163" s="61"/>
    </row>
    <row r="4164" spans="1:10" s="27" customFormat="1" ht="15" x14ac:dyDescent="0.25">
      <c r="A4164" s="62"/>
      <c r="B4164" s="62"/>
      <c r="C4164" s="63"/>
      <c r="D4164" s="63"/>
      <c r="E4164" s="61"/>
      <c r="F4164" s="61"/>
      <c r="G4164" s="61"/>
      <c r="H4164" s="61"/>
      <c r="I4164" s="202"/>
      <c r="J4164" s="61"/>
    </row>
    <row r="4165" spans="1:10" s="27" customFormat="1" ht="15" x14ac:dyDescent="0.25">
      <c r="A4165" s="62"/>
      <c r="B4165" s="62"/>
      <c r="C4165" s="63"/>
      <c r="D4165" s="63"/>
      <c r="E4165" s="61"/>
      <c r="F4165" s="61"/>
      <c r="G4165" s="61"/>
      <c r="H4165" s="61"/>
      <c r="I4165" s="202"/>
      <c r="J4165" s="61"/>
    </row>
    <row r="4166" spans="1:10" s="27" customFormat="1" ht="15" x14ac:dyDescent="0.25">
      <c r="A4166" s="62"/>
      <c r="B4166" s="62"/>
      <c r="C4166" s="63"/>
      <c r="D4166" s="63"/>
      <c r="E4166" s="61"/>
      <c r="F4166" s="61"/>
      <c r="G4166" s="61"/>
      <c r="H4166" s="61"/>
      <c r="I4166" s="202"/>
      <c r="J4166" s="61"/>
    </row>
    <row r="4167" spans="1:10" s="27" customFormat="1" ht="15" x14ac:dyDescent="0.25">
      <c r="A4167" s="62"/>
      <c r="B4167" s="62"/>
      <c r="C4167" s="63"/>
      <c r="D4167" s="63"/>
      <c r="E4167" s="61"/>
      <c r="F4167" s="61"/>
      <c r="G4167" s="61"/>
      <c r="H4167" s="61"/>
      <c r="I4167" s="202"/>
      <c r="J4167" s="61"/>
    </row>
    <row r="4168" spans="1:10" s="27" customFormat="1" ht="15" x14ac:dyDescent="0.25">
      <c r="A4168" s="62"/>
      <c r="B4168" s="62"/>
      <c r="C4168" s="63"/>
      <c r="D4168" s="63"/>
      <c r="E4168" s="61"/>
      <c r="F4168" s="61"/>
      <c r="G4168" s="61"/>
      <c r="H4168" s="61"/>
      <c r="I4168" s="202"/>
      <c r="J4168" s="61"/>
    </row>
    <row r="4169" spans="1:10" s="27" customFormat="1" ht="15" x14ac:dyDescent="0.25">
      <c r="A4169" s="62"/>
      <c r="B4169" s="62"/>
      <c r="C4169" s="63"/>
      <c r="D4169" s="63"/>
      <c r="E4169" s="61"/>
      <c r="F4169" s="61"/>
      <c r="G4169" s="61"/>
      <c r="H4169" s="61"/>
      <c r="I4169" s="202"/>
      <c r="J4169" s="61"/>
    </row>
    <row r="4170" spans="1:10" s="27" customFormat="1" ht="15" x14ac:dyDescent="0.25">
      <c r="A4170" s="62"/>
      <c r="B4170" s="62"/>
      <c r="C4170" s="63"/>
      <c r="D4170" s="63"/>
      <c r="E4170" s="61"/>
      <c r="F4170" s="61"/>
      <c r="G4170" s="61"/>
      <c r="H4170" s="61"/>
      <c r="I4170" s="202"/>
      <c r="J4170" s="61"/>
    </row>
    <row r="4171" spans="1:10" s="27" customFormat="1" ht="15" x14ac:dyDescent="0.25">
      <c r="A4171" s="62"/>
      <c r="B4171" s="62"/>
      <c r="C4171" s="63"/>
      <c r="D4171" s="63"/>
      <c r="E4171" s="61"/>
      <c r="F4171" s="61"/>
      <c r="G4171" s="61"/>
      <c r="H4171" s="61"/>
      <c r="I4171" s="202"/>
      <c r="J4171" s="61"/>
    </row>
    <row r="4172" spans="1:10" s="27" customFormat="1" ht="15" x14ac:dyDescent="0.25">
      <c r="A4172" s="62"/>
      <c r="B4172" s="62"/>
      <c r="C4172" s="63"/>
      <c r="D4172" s="63"/>
      <c r="E4172" s="61"/>
      <c r="F4172" s="61"/>
      <c r="G4172" s="61"/>
      <c r="H4172" s="61"/>
      <c r="I4172" s="202"/>
      <c r="J4172" s="61"/>
    </row>
    <row r="4173" spans="1:10" s="27" customFormat="1" ht="15" x14ac:dyDescent="0.25">
      <c r="A4173" s="62"/>
      <c r="B4173" s="62"/>
      <c r="C4173" s="63"/>
      <c r="D4173" s="63"/>
      <c r="E4173" s="61"/>
      <c r="F4173" s="61"/>
      <c r="G4173" s="61"/>
      <c r="H4173" s="61"/>
      <c r="I4173" s="202"/>
      <c r="J4173" s="61"/>
    </row>
    <row r="4174" spans="1:10" s="27" customFormat="1" ht="15" x14ac:dyDescent="0.25">
      <c r="A4174" s="62"/>
      <c r="B4174" s="62"/>
      <c r="C4174" s="63"/>
      <c r="D4174" s="63"/>
      <c r="E4174" s="61"/>
      <c r="F4174" s="61"/>
      <c r="G4174" s="61"/>
      <c r="H4174" s="61"/>
      <c r="I4174" s="202"/>
      <c r="J4174" s="61"/>
    </row>
    <row r="4175" spans="1:10" s="27" customFormat="1" ht="15" x14ac:dyDescent="0.25">
      <c r="A4175" s="62"/>
      <c r="B4175" s="62"/>
      <c r="C4175" s="63"/>
      <c r="D4175" s="63"/>
      <c r="E4175" s="61"/>
      <c r="F4175" s="61"/>
      <c r="G4175" s="61"/>
      <c r="H4175" s="61"/>
      <c r="I4175" s="202"/>
      <c r="J4175" s="61"/>
    </row>
    <row r="4176" spans="1:10" s="27" customFormat="1" ht="15" x14ac:dyDescent="0.25">
      <c r="A4176" s="62"/>
      <c r="B4176" s="62"/>
      <c r="C4176" s="63"/>
      <c r="D4176" s="63"/>
      <c r="E4176" s="61"/>
      <c r="F4176" s="61"/>
      <c r="G4176" s="61"/>
      <c r="H4176" s="61"/>
      <c r="I4176" s="202"/>
      <c r="J4176" s="61"/>
    </row>
    <row r="4177" spans="1:10" s="27" customFormat="1" ht="15" x14ac:dyDescent="0.25">
      <c r="A4177" s="62"/>
      <c r="B4177" s="62"/>
      <c r="C4177" s="63"/>
      <c r="D4177" s="63"/>
      <c r="E4177" s="61"/>
      <c r="F4177" s="61"/>
      <c r="G4177" s="61"/>
      <c r="H4177" s="61"/>
      <c r="I4177" s="202"/>
      <c r="J4177" s="61"/>
    </row>
    <row r="4178" spans="1:10" s="27" customFormat="1" ht="15" x14ac:dyDescent="0.25">
      <c r="A4178" s="62"/>
      <c r="B4178" s="62"/>
      <c r="C4178" s="63"/>
      <c r="D4178" s="63"/>
      <c r="E4178" s="61"/>
      <c r="F4178" s="61"/>
      <c r="G4178" s="61"/>
      <c r="H4178" s="61"/>
      <c r="I4178" s="202"/>
      <c r="J4178" s="61"/>
    </row>
    <row r="4179" spans="1:10" s="27" customFormat="1" ht="15" x14ac:dyDescent="0.25">
      <c r="A4179" s="62"/>
      <c r="B4179" s="62"/>
      <c r="C4179" s="63"/>
      <c r="D4179" s="63"/>
      <c r="E4179" s="61"/>
      <c r="F4179" s="61"/>
      <c r="G4179" s="61"/>
      <c r="H4179" s="61"/>
      <c r="I4179" s="202"/>
      <c r="J4179" s="61"/>
    </row>
    <row r="4180" spans="1:10" s="27" customFormat="1" ht="15" x14ac:dyDescent="0.25">
      <c r="A4180" s="62"/>
      <c r="B4180" s="62"/>
      <c r="C4180" s="63"/>
      <c r="D4180" s="63"/>
      <c r="E4180" s="61"/>
      <c r="F4180" s="61"/>
      <c r="G4180" s="61"/>
      <c r="H4180" s="61"/>
      <c r="I4180" s="202"/>
      <c r="J4180" s="61"/>
    </row>
    <row r="4181" spans="1:10" s="27" customFormat="1" ht="15" x14ac:dyDescent="0.25">
      <c r="A4181" s="62"/>
      <c r="B4181" s="62"/>
      <c r="C4181" s="63"/>
      <c r="D4181" s="63"/>
      <c r="E4181" s="61"/>
      <c r="F4181" s="61"/>
      <c r="G4181" s="61"/>
      <c r="H4181" s="61"/>
      <c r="I4181" s="202"/>
      <c r="J4181" s="61"/>
    </row>
    <row r="4182" spans="1:10" s="27" customFormat="1" ht="15" x14ac:dyDescent="0.25">
      <c r="A4182" s="62"/>
      <c r="B4182" s="62"/>
      <c r="C4182" s="63"/>
      <c r="D4182" s="63"/>
      <c r="E4182" s="61"/>
      <c r="F4182" s="61"/>
      <c r="G4182" s="61"/>
      <c r="H4182" s="61"/>
      <c r="I4182" s="202"/>
      <c r="J4182" s="61"/>
    </row>
    <row r="4183" spans="1:10" s="27" customFormat="1" ht="15" x14ac:dyDescent="0.25">
      <c r="A4183" s="62"/>
      <c r="B4183" s="62"/>
      <c r="C4183" s="63"/>
      <c r="D4183" s="63"/>
      <c r="E4183" s="61"/>
      <c r="F4183" s="61"/>
      <c r="G4183" s="61"/>
      <c r="H4183" s="61"/>
      <c r="I4183" s="202"/>
      <c r="J4183" s="61"/>
    </row>
    <row r="4184" spans="1:10" s="27" customFormat="1" ht="15" x14ac:dyDescent="0.25">
      <c r="A4184" s="62"/>
      <c r="B4184" s="62"/>
      <c r="C4184" s="63"/>
      <c r="D4184" s="63"/>
      <c r="E4184" s="61"/>
      <c r="F4184" s="61"/>
      <c r="G4184" s="61"/>
      <c r="H4184" s="61"/>
      <c r="I4184" s="202"/>
      <c r="J4184" s="61"/>
    </row>
    <row r="4185" spans="1:10" s="27" customFormat="1" ht="15" x14ac:dyDescent="0.25">
      <c r="A4185" s="62"/>
      <c r="B4185" s="62"/>
      <c r="C4185" s="63"/>
      <c r="D4185" s="63"/>
      <c r="E4185" s="61"/>
      <c r="F4185" s="61"/>
      <c r="G4185" s="61"/>
      <c r="H4185" s="61"/>
      <c r="I4185" s="202"/>
      <c r="J4185" s="61"/>
    </row>
    <row r="4186" spans="1:10" s="27" customFormat="1" ht="15" x14ac:dyDescent="0.25">
      <c r="A4186" s="62"/>
      <c r="B4186" s="62"/>
      <c r="C4186" s="63"/>
      <c r="D4186" s="63"/>
      <c r="E4186" s="61"/>
      <c r="F4186" s="61"/>
      <c r="G4186" s="61"/>
      <c r="H4186" s="61"/>
      <c r="I4186" s="202"/>
      <c r="J4186" s="61"/>
    </row>
    <row r="4187" spans="1:10" s="27" customFormat="1" ht="15" x14ac:dyDescent="0.25">
      <c r="A4187" s="62"/>
      <c r="B4187" s="62"/>
      <c r="C4187" s="63"/>
      <c r="D4187" s="63"/>
      <c r="E4187" s="61"/>
      <c r="F4187" s="61"/>
      <c r="G4187" s="61"/>
      <c r="H4187" s="61"/>
      <c r="I4187" s="202"/>
      <c r="J4187" s="61"/>
    </row>
    <row r="4188" spans="1:10" s="27" customFormat="1" ht="15" x14ac:dyDescent="0.25">
      <c r="A4188" s="62"/>
      <c r="B4188" s="62"/>
      <c r="C4188" s="63"/>
      <c r="D4188" s="63"/>
      <c r="E4188" s="61"/>
      <c r="F4188" s="61"/>
      <c r="G4188" s="61"/>
      <c r="H4188" s="61"/>
      <c r="I4188" s="202"/>
      <c r="J4188" s="61"/>
    </row>
    <row r="4189" spans="1:10" s="27" customFormat="1" ht="15" x14ac:dyDescent="0.25">
      <c r="A4189" s="62"/>
      <c r="B4189" s="62"/>
      <c r="C4189" s="63"/>
      <c r="D4189" s="63"/>
      <c r="E4189" s="61"/>
      <c r="F4189" s="61"/>
      <c r="G4189" s="61"/>
      <c r="H4189" s="61"/>
      <c r="I4189" s="202"/>
      <c r="J4189" s="61"/>
    </row>
    <row r="4190" spans="1:10" s="27" customFormat="1" ht="15" x14ac:dyDescent="0.25">
      <c r="A4190" s="62"/>
      <c r="B4190" s="62"/>
      <c r="C4190" s="63"/>
      <c r="D4190" s="63"/>
      <c r="E4190" s="61"/>
      <c r="F4190" s="61"/>
      <c r="G4190" s="61"/>
      <c r="H4190" s="61"/>
      <c r="I4190" s="202"/>
      <c r="J4190" s="61"/>
    </row>
    <row r="4191" spans="1:10" s="27" customFormat="1" ht="15" x14ac:dyDescent="0.25">
      <c r="A4191" s="62"/>
      <c r="B4191" s="62"/>
      <c r="C4191" s="63"/>
      <c r="D4191" s="63"/>
      <c r="E4191" s="61"/>
      <c r="F4191" s="61"/>
      <c r="G4191" s="61"/>
      <c r="H4191" s="61"/>
      <c r="I4191" s="202"/>
      <c r="J4191" s="61"/>
    </row>
    <row r="4192" spans="1:10" s="27" customFormat="1" ht="15" x14ac:dyDescent="0.25">
      <c r="A4192" s="62"/>
      <c r="B4192" s="62"/>
      <c r="C4192" s="63"/>
      <c r="D4192" s="63"/>
      <c r="E4192" s="61"/>
      <c r="F4192" s="61"/>
      <c r="G4192" s="61"/>
      <c r="H4192" s="61"/>
      <c r="I4192" s="202"/>
      <c r="J4192" s="61"/>
    </row>
    <row r="4193" spans="1:10" s="27" customFormat="1" ht="15" x14ac:dyDescent="0.25">
      <c r="A4193" s="62"/>
      <c r="B4193" s="62"/>
      <c r="C4193" s="63"/>
      <c r="D4193" s="63"/>
      <c r="E4193" s="61"/>
      <c r="F4193" s="61"/>
      <c r="G4193" s="61"/>
      <c r="H4193" s="61"/>
      <c r="I4193" s="202"/>
      <c r="J4193" s="61"/>
    </row>
    <row r="4194" spans="1:10" s="27" customFormat="1" ht="15" x14ac:dyDescent="0.25">
      <c r="A4194" s="62"/>
      <c r="B4194" s="62"/>
      <c r="C4194" s="63"/>
      <c r="D4194" s="63"/>
      <c r="E4194" s="61"/>
      <c r="F4194" s="61"/>
      <c r="G4194" s="61"/>
      <c r="H4194" s="61"/>
      <c r="I4194" s="202"/>
      <c r="J4194" s="61"/>
    </row>
    <row r="4195" spans="1:10" s="27" customFormat="1" ht="15" x14ac:dyDescent="0.25">
      <c r="A4195" s="62"/>
      <c r="B4195" s="62"/>
      <c r="C4195" s="63"/>
      <c r="D4195" s="63"/>
      <c r="E4195" s="61"/>
      <c r="F4195" s="61"/>
      <c r="G4195" s="61"/>
      <c r="H4195" s="61"/>
      <c r="I4195" s="202"/>
      <c r="J4195" s="61"/>
    </row>
    <row r="4196" spans="1:10" s="27" customFormat="1" ht="15" x14ac:dyDescent="0.25">
      <c r="A4196" s="62"/>
      <c r="B4196" s="62"/>
      <c r="C4196" s="63"/>
      <c r="D4196" s="63"/>
      <c r="E4196" s="61"/>
      <c r="F4196" s="61"/>
      <c r="G4196" s="61"/>
      <c r="H4196" s="61"/>
      <c r="I4196" s="202"/>
      <c r="J4196" s="61"/>
    </row>
    <row r="4197" spans="1:10" s="27" customFormat="1" ht="15" x14ac:dyDescent="0.25">
      <c r="A4197" s="62"/>
      <c r="B4197" s="62"/>
      <c r="C4197" s="63"/>
      <c r="D4197" s="63"/>
      <c r="E4197" s="61"/>
      <c r="F4197" s="61"/>
      <c r="G4197" s="61"/>
      <c r="H4197" s="61"/>
      <c r="I4197" s="202"/>
      <c r="J4197" s="61"/>
    </row>
    <row r="4198" spans="1:10" s="27" customFormat="1" ht="15" x14ac:dyDescent="0.25">
      <c r="A4198" s="62"/>
      <c r="B4198" s="62"/>
      <c r="C4198" s="63"/>
      <c r="D4198" s="63"/>
      <c r="E4198" s="61"/>
      <c r="F4198" s="61"/>
      <c r="G4198" s="61"/>
      <c r="H4198" s="61"/>
      <c r="I4198" s="202"/>
      <c r="J4198" s="61"/>
    </row>
    <row r="4199" spans="1:10" s="27" customFormat="1" ht="15" x14ac:dyDescent="0.25">
      <c r="A4199" s="62"/>
      <c r="B4199" s="62"/>
      <c r="C4199" s="63"/>
      <c r="D4199" s="63"/>
      <c r="E4199" s="61"/>
      <c r="F4199" s="61"/>
      <c r="G4199" s="61"/>
      <c r="H4199" s="61"/>
      <c r="I4199" s="202"/>
      <c r="J4199" s="61"/>
    </row>
    <row r="4200" spans="1:10" s="27" customFormat="1" ht="15" x14ac:dyDescent="0.25">
      <c r="A4200" s="62"/>
      <c r="B4200" s="62"/>
      <c r="C4200" s="63"/>
      <c r="D4200" s="63"/>
      <c r="E4200" s="61"/>
      <c r="F4200" s="61"/>
      <c r="G4200" s="61"/>
      <c r="H4200" s="61"/>
      <c r="I4200" s="202"/>
      <c r="J4200" s="61"/>
    </row>
    <row r="4201" spans="1:10" s="27" customFormat="1" ht="15" x14ac:dyDescent="0.25">
      <c r="A4201" s="62"/>
      <c r="B4201" s="62"/>
      <c r="C4201" s="63"/>
      <c r="D4201" s="63"/>
      <c r="E4201" s="61"/>
      <c r="F4201" s="61"/>
      <c r="G4201" s="61"/>
      <c r="H4201" s="61"/>
      <c r="I4201" s="202"/>
      <c r="J4201" s="61"/>
    </row>
    <row r="4202" spans="1:10" s="27" customFormat="1" ht="15" x14ac:dyDescent="0.25">
      <c r="A4202" s="62"/>
      <c r="B4202" s="62"/>
      <c r="C4202" s="63"/>
      <c r="D4202" s="63"/>
      <c r="E4202" s="61"/>
      <c r="F4202" s="61"/>
      <c r="G4202" s="61"/>
      <c r="H4202" s="61"/>
      <c r="I4202" s="202"/>
      <c r="J4202" s="61"/>
    </row>
    <row r="4203" spans="1:10" s="27" customFormat="1" ht="15" x14ac:dyDescent="0.25">
      <c r="A4203" s="62"/>
      <c r="B4203" s="62"/>
      <c r="C4203" s="63"/>
      <c r="D4203" s="63"/>
      <c r="E4203" s="61"/>
      <c r="F4203" s="61"/>
      <c r="G4203" s="61"/>
      <c r="H4203" s="61"/>
      <c r="I4203" s="202"/>
      <c r="J4203" s="61"/>
    </row>
    <row r="4204" spans="1:10" s="27" customFormat="1" ht="15" x14ac:dyDescent="0.25">
      <c r="A4204" s="62"/>
      <c r="B4204" s="62"/>
      <c r="C4204" s="63"/>
      <c r="D4204" s="63"/>
      <c r="E4204" s="61"/>
      <c r="F4204" s="61"/>
      <c r="G4204" s="61"/>
      <c r="H4204" s="61"/>
      <c r="I4204" s="202"/>
      <c r="J4204" s="61"/>
    </row>
    <row r="4205" spans="1:10" s="27" customFormat="1" ht="15" x14ac:dyDescent="0.25">
      <c r="A4205" s="62"/>
      <c r="B4205" s="62"/>
      <c r="C4205" s="63"/>
      <c r="D4205" s="63"/>
      <c r="E4205" s="61"/>
      <c r="F4205" s="61"/>
      <c r="G4205" s="61"/>
      <c r="H4205" s="61"/>
      <c r="I4205" s="202"/>
      <c r="J4205" s="61"/>
    </row>
    <row r="4206" spans="1:10" s="27" customFormat="1" ht="15" x14ac:dyDescent="0.25">
      <c r="A4206" s="62"/>
      <c r="B4206" s="62"/>
      <c r="C4206" s="63"/>
      <c r="D4206" s="63"/>
      <c r="E4206" s="61"/>
      <c r="F4206" s="61"/>
      <c r="G4206" s="61"/>
      <c r="H4206" s="61"/>
      <c r="I4206" s="202"/>
      <c r="J4206" s="61"/>
    </row>
    <row r="4207" spans="1:10" s="27" customFormat="1" ht="15" x14ac:dyDescent="0.25">
      <c r="A4207" s="62"/>
      <c r="B4207" s="62"/>
      <c r="C4207" s="63"/>
      <c r="D4207" s="63"/>
      <c r="E4207" s="61"/>
      <c r="F4207" s="61"/>
      <c r="G4207" s="61"/>
      <c r="H4207" s="61"/>
      <c r="I4207" s="202"/>
      <c r="J4207" s="61"/>
    </row>
    <row r="4208" spans="1:10" s="27" customFormat="1" ht="15" x14ac:dyDescent="0.25">
      <c r="A4208" s="62"/>
      <c r="B4208" s="62"/>
      <c r="C4208" s="63"/>
      <c r="D4208" s="63"/>
      <c r="E4208" s="61"/>
      <c r="F4208" s="61"/>
      <c r="G4208" s="61"/>
      <c r="H4208" s="61"/>
      <c r="I4208" s="202"/>
      <c r="J4208" s="61"/>
    </row>
    <row r="4209" spans="1:10" s="27" customFormat="1" ht="15" x14ac:dyDescent="0.25">
      <c r="A4209" s="62"/>
      <c r="B4209" s="62"/>
      <c r="C4209" s="63"/>
      <c r="D4209" s="63"/>
      <c r="E4209" s="61"/>
      <c r="F4209" s="61"/>
      <c r="G4209" s="61"/>
      <c r="H4209" s="61"/>
      <c r="I4209" s="202"/>
      <c r="J4209" s="61"/>
    </row>
    <row r="4210" spans="1:10" s="27" customFormat="1" ht="15" x14ac:dyDescent="0.25">
      <c r="A4210" s="62"/>
      <c r="B4210" s="62"/>
      <c r="C4210" s="63"/>
      <c r="D4210" s="63"/>
      <c r="E4210" s="61"/>
      <c r="F4210" s="61"/>
      <c r="G4210" s="61"/>
      <c r="H4210" s="61"/>
      <c r="I4210" s="202"/>
      <c r="J4210" s="61"/>
    </row>
    <row r="4211" spans="1:10" s="27" customFormat="1" ht="15" x14ac:dyDescent="0.25">
      <c r="A4211" s="62"/>
      <c r="B4211" s="62"/>
      <c r="C4211" s="63"/>
      <c r="D4211" s="63"/>
      <c r="E4211" s="61"/>
      <c r="F4211" s="61"/>
      <c r="G4211" s="61"/>
      <c r="H4211" s="61"/>
      <c r="I4211" s="202"/>
      <c r="J4211" s="61"/>
    </row>
    <row r="4212" spans="1:10" s="27" customFormat="1" ht="15" x14ac:dyDescent="0.25">
      <c r="A4212" s="62"/>
      <c r="B4212" s="62"/>
      <c r="C4212" s="63"/>
      <c r="D4212" s="63"/>
      <c r="E4212" s="61"/>
      <c r="F4212" s="61"/>
      <c r="G4212" s="61"/>
      <c r="H4212" s="61"/>
      <c r="I4212" s="202"/>
      <c r="J4212" s="61"/>
    </row>
    <row r="4213" spans="1:10" s="27" customFormat="1" ht="15" x14ac:dyDescent="0.25">
      <c r="A4213" s="62"/>
      <c r="B4213" s="62"/>
      <c r="C4213" s="63"/>
      <c r="D4213" s="63"/>
      <c r="E4213" s="61"/>
      <c r="F4213" s="61"/>
      <c r="G4213" s="61"/>
      <c r="H4213" s="61"/>
      <c r="I4213" s="202"/>
      <c r="J4213" s="61"/>
    </row>
    <row r="4214" spans="1:10" s="27" customFormat="1" ht="15" x14ac:dyDescent="0.25">
      <c r="A4214" s="62"/>
      <c r="B4214" s="62"/>
      <c r="C4214" s="63"/>
      <c r="D4214" s="63"/>
      <c r="E4214" s="61"/>
      <c r="F4214" s="61"/>
      <c r="G4214" s="61"/>
      <c r="H4214" s="61"/>
      <c r="I4214" s="202"/>
      <c r="J4214" s="61"/>
    </row>
    <row r="4215" spans="1:10" s="27" customFormat="1" ht="15" x14ac:dyDescent="0.25">
      <c r="A4215" s="62"/>
      <c r="B4215" s="62"/>
      <c r="C4215" s="63"/>
      <c r="D4215" s="63"/>
      <c r="E4215" s="61"/>
      <c r="F4215" s="61"/>
      <c r="G4215" s="61"/>
      <c r="H4215" s="61"/>
      <c r="I4215" s="202"/>
      <c r="J4215" s="61"/>
    </row>
    <row r="4216" spans="1:10" s="27" customFormat="1" ht="15" x14ac:dyDescent="0.25">
      <c r="A4216" s="62"/>
      <c r="B4216" s="62"/>
      <c r="C4216" s="63"/>
      <c r="D4216" s="63"/>
      <c r="E4216" s="61"/>
      <c r="F4216" s="61"/>
      <c r="G4216" s="61"/>
      <c r="H4216" s="61"/>
      <c r="I4216" s="202"/>
      <c r="J4216" s="61"/>
    </row>
    <row r="4217" spans="1:10" s="27" customFormat="1" ht="15" x14ac:dyDescent="0.25">
      <c r="A4217" s="62"/>
      <c r="B4217" s="62"/>
      <c r="C4217" s="63"/>
      <c r="D4217" s="63"/>
      <c r="E4217" s="61"/>
      <c r="F4217" s="61"/>
      <c r="G4217" s="61"/>
      <c r="H4217" s="61"/>
      <c r="I4217" s="202"/>
      <c r="J4217" s="61"/>
    </row>
    <row r="4218" spans="1:10" s="27" customFormat="1" ht="15" x14ac:dyDescent="0.25">
      <c r="A4218" s="62"/>
      <c r="B4218" s="62"/>
      <c r="C4218" s="63"/>
      <c r="D4218" s="63"/>
      <c r="E4218" s="61"/>
      <c r="F4218" s="61"/>
      <c r="G4218" s="61"/>
      <c r="H4218" s="61"/>
      <c r="I4218" s="202"/>
      <c r="J4218" s="61"/>
    </row>
    <row r="4219" spans="1:10" s="27" customFormat="1" ht="15" x14ac:dyDescent="0.25">
      <c r="A4219" s="62"/>
      <c r="B4219" s="62"/>
      <c r="C4219" s="63"/>
      <c r="D4219" s="63"/>
      <c r="E4219" s="61"/>
      <c r="F4219" s="61"/>
      <c r="G4219" s="61"/>
      <c r="H4219" s="61"/>
      <c r="I4219" s="202"/>
      <c r="J4219" s="61"/>
    </row>
    <row r="4220" spans="1:10" s="27" customFormat="1" ht="15" x14ac:dyDescent="0.25">
      <c r="A4220" s="62"/>
      <c r="B4220" s="62"/>
      <c r="C4220" s="63"/>
      <c r="D4220" s="63"/>
      <c r="E4220" s="61"/>
      <c r="F4220" s="61"/>
      <c r="G4220" s="61"/>
      <c r="H4220" s="61"/>
      <c r="I4220" s="202"/>
      <c r="J4220" s="61"/>
    </row>
    <row r="4221" spans="1:10" s="27" customFormat="1" ht="15" x14ac:dyDescent="0.25">
      <c r="A4221" s="62"/>
      <c r="B4221" s="62"/>
      <c r="C4221" s="63"/>
      <c r="D4221" s="63"/>
      <c r="E4221" s="61"/>
      <c r="F4221" s="61"/>
      <c r="G4221" s="61"/>
      <c r="H4221" s="61"/>
      <c r="I4221" s="202"/>
      <c r="J4221" s="61"/>
    </row>
    <row r="4222" spans="1:10" s="27" customFormat="1" ht="15" x14ac:dyDescent="0.25">
      <c r="A4222" s="62"/>
      <c r="B4222" s="62"/>
      <c r="C4222" s="63"/>
      <c r="D4222" s="63"/>
      <c r="E4222" s="61"/>
      <c r="F4222" s="61"/>
      <c r="G4222" s="61"/>
      <c r="H4222" s="61"/>
      <c r="I4222" s="202"/>
      <c r="J4222" s="61"/>
    </row>
    <row r="4223" spans="1:10" s="27" customFormat="1" ht="15" x14ac:dyDescent="0.25">
      <c r="A4223" s="62"/>
      <c r="B4223" s="62"/>
      <c r="C4223" s="63"/>
      <c r="D4223" s="63"/>
      <c r="E4223" s="61"/>
      <c r="F4223" s="61"/>
      <c r="G4223" s="61"/>
      <c r="H4223" s="61"/>
      <c r="I4223" s="202"/>
      <c r="J4223" s="61"/>
    </row>
    <row r="4224" spans="1:10" s="27" customFormat="1" ht="15" x14ac:dyDescent="0.25">
      <c r="A4224" s="62"/>
      <c r="B4224" s="62"/>
      <c r="C4224" s="63"/>
      <c r="D4224" s="63"/>
      <c r="E4224" s="61"/>
      <c r="F4224" s="61"/>
      <c r="G4224" s="61"/>
      <c r="H4224" s="61"/>
      <c r="I4224" s="202"/>
      <c r="J4224" s="61"/>
    </row>
    <row r="4225" spans="1:10" s="27" customFormat="1" ht="15" x14ac:dyDescent="0.25">
      <c r="A4225" s="62"/>
      <c r="B4225" s="62"/>
      <c r="C4225" s="63"/>
      <c r="D4225" s="63"/>
      <c r="E4225" s="61"/>
      <c r="F4225" s="61"/>
      <c r="G4225" s="61"/>
      <c r="H4225" s="61"/>
      <c r="I4225" s="202"/>
      <c r="J4225" s="61"/>
    </row>
    <row r="4226" spans="1:10" s="27" customFormat="1" ht="15" x14ac:dyDescent="0.25">
      <c r="A4226" s="62"/>
      <c r="B4226" s="62"/>
      <c r="C4226" s="63"/>
      <c r="D4226" s="63"/>
      <c r="E4226" s="61"/>
      <c r="F4226" s="61"/>
      <c r="G4226" s="61"/>
      <c r="H4226" s="61"/>
      <c r="I4226" s="202"/>
      <c r="J4226" s="61"/>
    </row>
    <row r="4227" spans="1:10" s="27" customFormat="1" ht="15" x14ac:dyDescent="0.25">
      <c r="A4227" s="62"/>
      <c r="B4227" s="62"/>
      <c r="C4227" s="63"/>
      <c r="D4227" s="63"/>
      <c r="E4227" s="61"/>
      <c r="F4227" s="61"/>
      <c r="G4227" s="61"/>
      <c r="H4227" s="61"/>
      <c r="I4227" s="202"/>
      <c r="J4227" s="61"/>
    </row>
    <row r="4228" spans="1:10" s="27" customFormat="1" ht="15" x14ac:dyDescent="0.25">
      <c r="A4228" s="62"/>
      <c r="B4228" s="62"/>
      <c r="C4228" s="63"/>
      <c r="D4228" s="63"/>
      <c r="E4228" s="61"/>
      <c r="F4228" s="61"/>
      <c r="G4228" s="61"/>
      <c r="H4228" s="61"/>
      <c r="I4228" s="202"/>
      <c r="J4228" s="61"/>
    </row>
    <row r="4229" spans="1:10" s="27" customFormat="1" ht="15" x14ac:dyDescent="0.25">
      <c r="A4229" s="62"/>
      <c r="B4229" s="62"/>
      <c r="C4229" s="63"/>
      <c r="D4229" s="63"/>
      <c r="E4229" s="61"/>
      <c r="F4229" s="61"/>
      <c r="G4229" s="61"/>
      <c r="H4229" s="61"/>
      <c r="I4229" s="202"/>
      <c r="J4229" s="61"/>
    </row>
    <row r="4230" spans="1:10" s="27" customFormat="1" ht="15" x14ac:dyDescent="0.25">
      <c r="A4230" s="62"/>
      <c r="B4230" s="62"/>
      <c r="C4230" s="63"/>
      <c r="D4230" s="63"/>
      <c r="E4230" s="61"/>
      <c r="F4230" s="61"/>
      <c r="G4230" s="61"/>
      <c r="H4230" s="61"/>
      <c r="I4230" s="202"/>
      <c r="J4230" s="61"/>
    </row>
    <row r="4231" spans="1:10" s="27" customFormat="1" ht="15" x14ac:dyDescent="0.25">
      <c r="A4231" s="62"/>
      <c r="B4231" s="62"/>
      <c r="C4231" s="63"/>
      <c r="D4231" s="63"/>
      <c r="E4231" s="61"/>
      <c r="F4231" s="61"/>
      <c r="G4231" s="61"/>
      <c r="H4231" s="61"/>
      <c r="I4231" s="202"/>
      <c r="J4231" s="61"/>
    </row>
    <row r="4232" spans="1:10" s="27" customFormat="1" ht="15" x14ac:dyDescent="0.25">
      <c r="A4232" s="62"/>
      <c r="B4232" s="62"/>
      <c r="C4232" s="63"/>
      <c r="D4232" s="63"/>
      <c r="E4232" s="61"/>
      <c r="F4232" s="61"/>
      <c r="G4232" s="61"/>
      <c r="H4232" s="61"/>
      <c r="I4232" s="202"/>
      <c r="J4232" s="61"/>
    </row>
    <row r="4233" spans="1:10" s="27" customFormat="1" ht="15" x14ac:dyDescent="0.25">
      <c r="A4233" s="62"/>
      <c r="B4233" s="62"/>
      <c r="C4233" s="63"/>
      <c r="D4233" s="63"/>
      <c r="E4233" s="61"/>
      <c r="F4233" s="61"/>
      <c r="G4233" s="61"/>
      <c r="H4233" s="61"/>
      <c r="I4233" s="202"/>
      <c r="J4233" s="61"/>
    </row>
    <row r="4234" spans="1:10" s="27" customFormat="1" ht="15" x14ac:dyDescent="0.25">
      <c r="A4234" s="62"/>
      <c r="B4234" s="62"/>
      <c r="C4234" s="63"/>
      <c r="D4234" s="63"/>
      <c r="E4234" s="61"/>
      <c r="F4234" s="61"/>
      <c r="G4234" s="61"/>
      <c r="H4234" s="61"/>
      <c r="I4234" s="202"/>
      <c r="J4234" s="61"/>
    </row>
    <row r="4235" spans="1:10" s="27" customFormat="1" ht="15" x14ac:dyDescent="0.25">
      <c r="A4235" s="62"/>
      <c r="B4235" s="62"/>
      <c r="C4235" s="63"/>
      <c r="D4235" s="63"/>
      <c r="E4235" s="61"/>
      <c r="F4235" s="61"/>
      <c r="G4235" s="61"/>
      <c r="H4235" s="61"/>
      <c r="I4235" s="202"/>
      <c r="J4235" s="61"/>
    </row>
    <row r="4236" spans="1:10" s="27" customFormat="1" ht="15" x14ac:dyDescent="0.25">
      <c r="A4236" s="62"/>
      <c r="B4236" s="62"/>
      <c r="C4236" s="63"/>
      <c r="D4236" s="63"/>
      <c r="E4236" s="61"/>
      <c r="F4236" s="61"/>
      <c r="G4236" s="61"/>
      <c r="H4236" s="61"/>
      <c r="I4236" s="202"/>
      <c r="J4236" s="61"/>
    </row>
    <row r="4237" spans="1:10" s="27" customFormat="1" ht="15" x14ac:dyDescent="0.25">
      <c r="A4237" s="62"/>
      <c r="B4237" s="62"/>
      <c r="C4237" s="63"/>
      <c r="D4237" s="63"/>
      <c r="E4237" s="61"/>
      <c r="F4237" s="61"/>
      <c r="G4237" s="61"/>
      <c r="H4237" s="61"/>
      <c r="I4237" s="202"/>
      <c r="J4237" s="61"/>
    </row>
    <row r="4238" spans="1:10" s="27" customFormat="1" ht="15" x14ac:dyDescent="0.25">
      <c r="A4238" s="62"/>
      <c r="B4238" s="62"/>
      <c r="C4238" s="63"/>
      <c r="D4238" s="63"/>
      <c r="E4238" s="61"/>
      <c r="F4238" s="61"/>
      <c r="G4238" s="61"/>
      <c r="H4238" s="61"/>
      <c r="I4238" s="202"/>
      <c r="J4238" s="61"/>
    </row>
    <row r="4239" spans="1:10" s="27" customFormat="1" ht="15" x14ac:dyDescent="0.25">
      <c r="A4239" s="62"/>
      <c r="B4239" s="62"/>
      <c r="C4239" s="63"/>
      <c r="D4239" s="63"/>
      <c r="E4239" s="61"/>
      <c r="F4239" s="61"/>
      <c r="G4239" s="61"/>
      <c r="H4239" s="61"/>
      <c r="I4239" s="202"/>
      <c r="J4239" s="61"/>
    </row>
    <row r="4240" spans="1:10" s="27" customFormat="1" ht="15" x14ac:dyDescent="0.25">
      <c r="A4240" s="62"/>
      <c r="B4240" s="62"/>
      <c r="C4240" s="63"/>
      <c r="D4240" s="63"/>
      <c r="E4240" s="61"/>
      <c r="F4240" s="61"/>
      <c r="G4240" s="61"/>
      <c r="H4240" s="61"/>
      <c r="I4240" s="202"/>
      <c r="J4240" s="61"/>
    </row>
    <row r="4241" spans="1:10" s="27" customFormat="1" ht="15" x14ac:dyDescent="0.25">
      <c r="A4241" s="62"/>
      <c r="B4241" s="62"/>
      <c r="C4241" s="63"/>
      <c r="D4241" s="63"/>
      <c r="E4241" s="61"/>
      <c r="F4241" s="61"/>
      <c r="G4241" s="61"/>
      <c r="H4241" s="61"/>
      <c r="I4241" s="202"/>
      <c r="J4241" s="61"/>
    </row>
    <row r="4242" spans="1:10" s="27" customFormat="1" ht="15" x14ac:dyDescent="0.25">
      <c r="A4242" s="62"/>
      <c r="B4242" s="62"/>
      <c r="C4242" s="63"/>
      <c r="D4242" s="63"/>
      <c r="E4242" s="61"/>
      <c r="F4242" s="61"/>
      <c r="G4242" s="61"/>
      <c r="H4242" s="61"/>
      <c r="I4242" s="202"/>
      <c r="J4242" s="61"/>
    </row>
    <row r="4243" spans="1:10" s="27" customFormat="1" ht="15" x14ac:dyDescent="0.25">
      <c r="A4243" s="62"/>
      <c r="B4243" s="62"/>
      <c r="C4243" s="63"/>
      <c r="D4243" s="63"/>
      <c r="E4243" s="61"/>
      <c r="F4243" s="61"/>
      <c r="G4243" s="61"/>
      <c r="H4243" s="61"/>
      <c r="I4243" s="202"/>
      <c r="J4243" s="61"/>
    </row>
    <row r="4244" spans="1:10" s="27" customFormat="1" ht="15" x14ac:dyDescent="0.25">
      <c r="A4244" s="62"/>
      <c r="B4244" s="62"/>
      <c r="C4244" s="63"/>
      <c r="D4244" s="63"/>
      <c r="E4244" s="61"/>
      <c r="F4244" s="61"/>
      <c r="G4244" s="61"/>
      <c r="H4244" s="61"/>
      <c r="I4244" s="202"/>
      <c r="J4244" s="61"/>
    </row>
    <row r="4245" spans="1:10" s="27" customFormat="1" ht="15" x14ac:dyDescent="0.25">
      <c r="A4245" s="62"/>
      <c r="B4245" s="62"/>
      <c r="C4245" s="63"/>
      <c r="D4245" s="63"/>
      <c r="E4245" s="61"/>
      <c r="F4245" s="61"/>
      <c r="G4245" s="61"/>
      <c r="H4245" s="61"/>
      <c r="I4245" s="202"/>
      <c r="J4245" s="61"/>
    </row>
    <row r="4246" spans="1:10" s="27" customFormat="1" ht="15" x14ac:dyDescent="0.25">
      <c r="A4246" s="62"/>
      <c r="B4246" s="62"/>
      <c r="C4246" s="63"/>
      <c r="D4246" s="63"/>
      <c r="E4246" s="61"/>
      <c r="F4246" s="61"/>
      <c r="G4246" s="61"/>
      <c r="H4246" s="61"/>
      <c r="I4246" s="202"/>
      <c r="J4246" s="61"/>
    </row>
    <row r="4247" spans="1:10" s="27" customFormat="1" ht="15" x14ac:dyDescent="0.25">
      <c r="A4247" s="62"/>
      <c r="B4247" s="62"/>
      <c r="C4247" s="63"/>
      <c r="D4247" s="63"/>
      <c r="E4247" s="61"/>
      <c r="F4247" s="61"/>
      <c r="G4247" s="61"/>
      <c r="H4247" s="61"/>
      <c r="I4247" s="202"/>
      <c r="J4247" s="61"/>
    </row>
    <row r="4248" spans="1:10" s="27" customFormat="1" ht="15" x14ac:dyDescent="0.25">
      <c r="A4248" s="62"/>
      <c r="B4248" s="62"/>
      <c r="C4248" s="63"/>
      <c r="D4248" s="63"/>
      <c r="E4248" s="61"/>
      <c r="F4248" s="61"/>
      <c r="G4248" s="61"/>
      <c r="H4248" s="61"/>
      <c r="I4248" s="202"/>
      <c r="J4248" s="61"/>
    </row>
    <row r="4249" spans="1:10" s="27" customFormat="1" ht="15" x14ac:dyDescent="0.25">
      <c r="A4249" s="62"/>
      <c r="B4249" s="62"/>
      <c r="C4249" s="63"/>
      <c r="D4249" s="63"/>
      <c r="E4249" s="61"/>
      <c r="F4249" s="61"/>
      <c r="G4249" s="61"/>
      <c r="H4249" s="61"/>
      <c r="I4249" s="202"/>
      <c r="J4249" s="61"/>
    </row>
    <row r="4250" spans="1:10" s="27" customFormat="1" ht="15" x14ac:dyDescent="0.25">
      <c r="A4250" s="62"/>
      <c r="B4250" s="62"/>
      <c r="C4250" s="63"/>
      <c r="D4250" s="63"/>
      <c r="E4250" s="61"/>
      <c r="F4250" s="61"/>
      <c r="G4250" s="61"/>
      <c r="H4250" s="61"/>
      <c r="I4250" s="202"/>
      <c r="J4250" s="61"/>
    </row>
    <row r="4251" spans="1:10" s="27" customFormat="1" ht="15" x14ac:dyDescent="0.25">
      <c r="A4251" s="62"/>
      <c r="B4251" s="62"/>
      <c r="C4251" s="63"/>
      <c r="D4251" s="63"/>
      <c r="E4251" s="61"/>
      <c r="F4251" s="61"/>
      <c r="G4251" s="61"/>
      <c r="H4251" s="61"/>
      <c r="I4251" s="202"/>
      <c r="J4251" s="61"/>
    </row>
    <row r="4252" spans="1:10" s="27" customFormat="1" ht="15" x14ac:dyDescent="0.25">
      <c r="A4252" s="62"/>
      <c r="B4252" s="62"/>
      <c r="C4252" s="63"/>
      <c r="D4252" s="63"/>
      <c r="E4252" s="61"/>
      <c r="F4252" s="61"/>
      <c r="G4252" s="61"/>
      <c r="H4252" s="61"/>
      <c r="I4252" s="202"/>
      <c r="J4252" s="61"/>
    </row>
    <row r="4253" spans="1:10" s="27" customFormat="1" ht="15" x14ac:dyDescent="0.25">
      <c r="A4253" s="62"/>
      <c r="B4253" s="62"/>
      <c r="C4253" s="63"/>
      <c r="D4253" s="63"/>
      <c r="E4253" s="61"/>
      <c r="F4253" s="61"/>
      <c r="G4253" s="61"/>
      <c r="H4253" s="61"/>
      <c r="I4253" s="202"/>
      <c r="J4253" s="61"/>
    </row>
    <row r="4254" spans="1:10" s="27" customFormat="1" ht="15" x14ac:dyDescent="0.25">
      <c r="A4254" s="62"/>
      <c r="B4254" s="62"/>
      <c r="C4254" s="63"/>
      <c r="D4254" s="63"/>
      <c r="E4254" s="61"/>
      <c r="F4254" s="61"/>
      <c r="G4254" s="61"/>
      <c r="H4254" s="61"/>
      <c r="I4254" s="202"/>
      <c r="J4254" s="61"/>
    </row>
    <row r="4255" spans="1:10" s="27" customFormat="1" ht="15" x14ac:dyDescent="0.25">
      <c r="A4255" s="62"/>
      <c r="B4255" s="62"/>
      <c r="C4255" s="63"/>
      <c r="D4255" s="63"/>
      <c r="E4255" s="61"/>
      <c r="F4255" s="61"/>
      <c r="G4255" s="61"/>
      <c r="H4255" s="61"/>
      <c r="I4255" s="202"/>
      <c r="J4255" s="61"/>
    </row>
    <row r="4256" spans="1:10" s="27" customFormat="1" ht="15" x14ac:dyDescent="0.25">
      <c r="A4256" s="62"/>
      <c r="B4256" s="62"/>
      <c r="C4256" s="63"/>
      <c r="D4256" s="63"/>
      <c r="E4256" s="61"/>
      <c r="F4256" s="61"/>
      <c r="G4256" s="61"/>
      <c r="H4256" s="61"/>
      <c r="I4256" s="202"/>
      <c r="J4256" s="61"/>
    </row>
    <row r="4257" spans="1:10" s="27" customFormat="1" ht="15" x14ac:dyDescent="0.25">
      <c r="A4257" s="62"/>
      <c r="B4257" s="62"/>
      <c r="C4257" s="63"/>
      <c r="D4257" s="63"/>
      <c r="E4257" s="61"/>
      <c r="F4257" s="61"/>
      <c r="G4257" s="61"/>
      <c r="H4257" s="61"/>
      <c r="I4257" s="202"/>
      <c r="J4257" s="61"/>
    </row>
    <row r="4258" spans="1:10" s="27" customFormat="1" ht="15" x14ac:dyDescent="0.25">
      <c r="A4258" s="62"/>
      <c r="B4258" s="62"/>
      <c r="C4258" s="63"/>
      <c r="D4258" s="63"/>
      <c r="E4258" s="61"/>
      <c r="F4258" s="61"/>
      <c r="G4258" s="61"/>
      <c r="H4258" s="61"/>
      <c r="I4258" s="202"/>
      <c r="J4258" s="61"/>
    </row>
    <row r="4259" spans="1:10" s="27" customFormat="1" ht="15" x14ac:dyDescent="0.25">
      <c r="A4259" s="62"/>
      <c r="B4259" s="62"/>
      <c r="C4259" s="63"/>
      <c r="D4259" s="63"/>
      <c r="E4259" s="61"/>
      <c r="F4259" s="61"/>
      <c r="G4259" s="61"/>
      <c r="H4259" s="61"/>
      <c r="I4259" s="202"/>
      <c r="J4259" s="61"/>
    </row>
    <row r="4260" spans="1:10" s="27" customFormat="1" ht="15" x14ac:dyDescent="0.25">
      <c r="A4260" s="62"/>
      <c r="B4260" s="62"/>
      <c r="C4260" s="63"/>
      <c r="D4260" s="63"/>
      <c r="E4260" s="61"/>
      <c r="F4260" s="61"/>
      <c r="G4260" s="61"/>
      <c r="H4260" s="61"/>
      <c r="I4260" s="202"/>
      <c r="J4260" s="61"/>
    </row>
    <row r="4261" spans="1:10" s="27" customFormat="1" ht="15" x14ac:dyDescent="0.25">
      <c r="A4261" s="62"/>
      <c r="B4261" s="62"/>
      <c r="C4261" s="63"/>
      <c r="D4261" s="63"/>
      <c r="E4261" s="61"/>
      <c r="F4261" s="61"/>
      <c r="G4261" s="61"/>
      <c r="H4261" s="61"/>
      <c r="I4261" s="202"/>
      <c r="J4261" s="61"/>
    </row>
    <row r="4262" spans="1:10" s="27" customFormat="1" ht="15" x14ac:dyDescent="0.25">
      <c r="A4262" s="62"/>
      <c r="B4262" s="62"/>
      <c r="C4262" s="63"/>
      <c r="D4262" s="63"/>
      <c r="E4262" s="61"/>
      <c r="F4262" s="61"/>
      <c r="G4262" s="61"/>
      <c r="H4262" s="61"/>
      <c r="I4262" s="202"/>
      <c r="J4262" s="61"/>
    </row>
    <row r="4263" spans="1:10" s="27" customFormat="1" ht="15" x14ac:dyDescent="0.25">
      <c r="A4263" s="62"/>
      <c r="B4263" s="62"/>
      <c r="C4263" s="63"/>
      <c r="D4263" s="63"/>
      <c r="E4263" s="61"/>
      <c r="F4263" s="61"/>
      <c r="G4263" s="61"/>
      <c r="H4263" s="61"/>
      <c r="I4263" s="202"/>
      <c r="J4263" s="61"/>
    </row>
    <row r="4264" spans="1:10" s="27" customFormat="1" ht="15" x14ac:dyDescent="0.25">
      <c r="A4264" s="62"/>
      <c r="B4264" s="62"/>
      <c r="C4264" s="63"/>
      <c r="D4264" s="63"/>
      <c r="E4264" s="61"/>
      <c r="F4264" s="61"/>
      <c r="G4264" s="61"/>
      <c r="H4264" s="61"/>
      <c r="I4264" s="202"/>
      <c r="J4264" s="61"/>
    </row>
    <row r="4265" spans="1:10" s="27" customFormat="1" ht="15" x14ac:dyDescent="0.25">
      <c r="A4265" s="62"/>
      <c r="B4265" s="62"/>
      <c r="C4265" s="63"/>
      <c r="D4265" s="63"/>
      <c r="E4265" s="61"/>
      <c r="F4265" s="61"/>
      <c r="G4265" s="61"/>
      <c r="H4265" s="61"/>
      <c r="I4265" s="202"/>
      <c r="J4265" s="61"/>
    </row>
    <row r="4266" spans="1:10" s="27" customFormat="1" ht="15" x14ac:dyDescent="0.25">
      <c r="A4266" s="62"/>
      <c r="B4266" s="62"/>
      <c r="C4266" s="63"/>
      <c r="D4266" s="63"/>
      <c r="E4266" s="61"/>
      <c r="F4266" s="61"/>
      <c r="G4266" s="61"/>
      <c r="H4266" s="61"/>
      <c r="I4266" s="202"/>
      <c r="J4266" s="61"/>
    </row>
    <row r="4267" spans="1:10" s="27" customFormat="1" ht="15" x14ac:dyDescent="0.25">
      <c r="A4267" s="62"/>
      <c r="B4267" s="62"/>
      <c r="C4267" s="63"/>
      <c r="D4267" s="63"/>
      <c r="E4267" s="61"/>
      <c r="F4267" s="61"/>
      <c r="G4267" s="61"/>
      <c r="H4267" s="61"/>
      <c r="I4267" s="202"/>
      <c r="J4267" s="61"/>
    </row>
    <row r="4268" spans="1:10" s="27" customFormat="1" ht="15" x14ac:dyDescent="0.25">
      <c r="A4268" s="62"/>
      <c r="B4268" s="62"/>
      <c r="C4268" s="63"/>
      <c r="D4268" s="63"/>
      <c r="E4268" s="61"/>
      <c r="F4268" s="61"/>
      <c r="G4268" s="61"/>
      <c r="H4268" s="61"/>
      <c r="I4268" s="202"/>
      <c r="J4268" s="61"/>
    </row>
    <row r="4269" spans="1:10" s="27" customFormat="1" ht="15" x14ac:dyDescent="0.25">
      <c r="A4269" s="62"/>
      <c r="B4269" s="62"/>
      <c r="C4269" s="63"/>
      <c r="D4269" s="63"/>
      <c r="E4269" s="61"/>
      <c r="F4269" s="61"/>
      <c r="G4269" s="61"/>
      <c r="H4269" s="61"/>
      <c r="I4269" s="202"/>
      <c r="J4269" s="61"/>
    </row>
    <row r="4270" spans="1:10" s="27" customFormat="1" ht="15" x14ac:dyDescent="0.25">
      <c r="A4270" s="62"/>
      <c r="B4270" s="62"/>
      <c r="C4270" s="63"/>
      <c r="D4270" s="63"/>
      <c r="E4270" s="61"/>
      <c r="F4270" s="61"/>
      <c r="G4270" s="61"/>
      <c r="H4270" s="61"/>
      <c r="I4270" s="202"/>
      <c r="J4270" s="61"/>
    </row>
    <row r="4271" spans="1:10" s="27" customFormat="1" ht="15" x14ac:dyDescent="0.25">
      <c r="A4271" s="62"/>
      <c r="B4271" s="62"/>
      <c r="C4271" s="63"/>
      <c r="D4271" s="63"/>
      <c r="E4271" s="61"/>
      <c r="F4271" s="61"/>
      <c r="G4271" s="61"/>
      <c r="H4271" s="61"/>
      <c r="I4271" s="202"/>
      <c r="J4271" s="61"/>
    </row>
    <row r="4272" spans="1:10" s="27" customFormat="1" ht="15" x14ac:dyDescent="0.25">
      <c r="A4272" s="62"/>
      <c r="B4272" s="62"/>
      <c r="C4272" s="63"/>
      <c r="D4272" s="63"/>
      <c r="E4272" s="61"/>
      <c r="F4272" s="61"/>
      <c r="G4272" s="61"/>
      <c r="H4272" s="61"/>
      <c r="I4272" s="202"/>
      <c r="J4272" s="61"/>
    </row>
    <row r="4273" spans="1:10" s="27" customFormat="1" ht="15" x14ac:dyDescent="0.25">
      <c r="A4273" s="62"/>
      <c r="B4273" s="62"/>
      <c r="C4273" s="63"/>
      <c r="D4273" s="63"/>
      <c r="E4273" s="61"/>
      <c r="F4273" s="61"/>
      <c r="G4273" s="61"/>
      <c r="H4273" s="61"/>
      <c r="I4273" s="202"/>
      <c r="J4273" s="61"/>
    </row>
    <row r="4274" spans="1:10" s="27" customFormat="1" ht="15" x14ac:dyDescent="0.25">
      <c r="A4274" s="62"/>
      <c r="B4274" s="62"/>
      <c r="C4274" s="63"/>
      <c r="D4274" s="63"/>
      <c r="E4274" s="61"/>
      <c r="F4274" s="61"/>
      <c r="G4274" s="61"/>
      <c r="H4274" s="61"/>
      <c r="I4274" s="202"/>
      <c r="J4274" s="61"/>
    </row>
    <row r="4275" spans="1:10" s="27" customFormat="1" ht="15" x14ac:dyDescent="0.25">
      <c r="A4275" s="62"/>
      <c r="B4275" s="62"/>
      <c r="C4275" s="63"/>
      <c r="D4275" s="63"/>
      <c r="E4275" s="61"/>
      <c r="F4275" s="61"/>
      <c r="G4275" s="61"/>
      <c r="H4275" s="61"/>
      <c r="I4275" s="202"/>
      <c r="J4275" s="61"/>
    </row>
    <row r="4276" spans="1:10" s="27" customFormat="1" ht="15" x14ac:dyDescent="0.25">
      <c r="A4276" s="62"/>
      <c r="B4276" s="62"/>
      <c r="C4276" s="63"/>
      <c r="D4276" s="63"/>
      <c r="E4276" s="61"/>
      <c r="F4276" s="61"/>
      <c r="G4276" s="61"/>
      <c r="H4276" s="61"/>
      <c r="I4276" s="202"/>
      <c r="J4276" s="61"/>
    </row>
    <row r="4277" spans="1:10" s="27" customFormat="1" ht="15" x14ac:dyDescent="0.25">
      <c r="A4277" s="62"/>
      <c r="B4277" s="62"/>
      <c r="C4277" s="63"/>
      <c r="D4277" s="63"/>
      <c r="E4277" s="61"/>
      <c r="F4277" s="61"/>
      <c r="G4277" s="61"/>
      <c r="H4277" s="61"/>
      <c r="I4277" s="202"/>
      <c r="J4277" s="61"/>
    </row>
    <row r="4278" spans="1:10" s="27" customFormat="1" ht="15" x14ac:dyDescent="0.25">
      <c r="A4278" s="62"/>
      <c r="B4278" s="62"/>
      <c r="C4278" s="63"/>
      <c r="D4278" s="63"/>
      <c r="E4278" s="61"/>
      <c r="F4278" s="61"/>
      <c r="G4278" s="61"/>
      <c r="H4278" s="61"/>
      <c r="I4278" s="202"/>
      <c r="J4278" s="61"/>
    </row>
    <row r="4279" spans="1:10" s="27" customFormat="1" ht="15" x14ac:dyDescent="0.25">
      <c r="A4279" s="62"/>
      <c r="B4279" s="62"/>
      <c r="C4279" s="63"/>
      <c r="D4279" s="63"/>
      <c r="E4279" s="61"/>
      <c r="F4279" s="61"/>
      <c r="G4279" s="61"/>
      <c r="H4279" s="61"/>
      <c r="I4279" s="202"/>
      <c r="J4279" s="61"/>
    </row>
    <row r="4280" spans="1:10" s="27" customFormat="1" ht="15" x14ac:dyDescent="0.25">
      <c r="A4280" s="62"/>
      <c r="B4280" s="62"/>
      <c r="C4280" s="63"/>
      <c r="D4280" s="63"/>
      <c r="E4280" s="61"/>
      <c r="F4280" s="61"/>
      <c r="G4280" s="61"/>
      <c r="H4280" s="61"/>
      <c r="I4280" s="202"/>
      <c r="J4280" s="61"/>
    </row>
    <row r="4281" spans="1:10" s="27" customFormat="1" ht="15" x14ac:dyDescent="0.25">
      <c r="A4281" s="62"/>
      <c r="B4281" s="62"/>
      <c r="C4281" s="63"/>
      <c r="D4281" s="63"/>
      <c r="E4281" s="61"/>
      <c r="F4281" s="61"/>
      <c r="G4281" s="61"/>
      <c r="H4281" s="61"/>
      <c r="I4281" s="202"/>
      <c r="J4281" s="61"/>
    </row>
    <row r="4282" spans="1:10" s="27" customFormat="1" ht="15" x14ac:dyDescent="0.25">
      <c r="A4282" s="62"/>
      <c r="B4282" s="62"/>
      <c r="C4282" s="63"/>
      <c r="D4282" s="63"/>
      <c r="E4282" s="61"/>
      <c r="F4282" s="61"/>
      <c r="G4282" s="61"/>
      <c r="H4282" s="61"/>
      <c r="I4282" s="202"/>
      <c r="J4282" s="61"/>
    </row>
    <row r="4283" spans="1:10" s="27" customFormat="1" ht="15" x14ac:dyDescent="0.25">
      <c r="A4283" s="62"/>
      <c r="B4283" s="62"/>
      <c r="C4283" s="63"/>
      <c r="D4283" s="63"/>
      <c r="E4283" s="61"/>
      <c r="F4283" s="61"/>
      <c r="G4283" s="61"/>
      <c r="H4283" s="61"/>
      <c r="I4283" s="202"/>
      <c r="J4283" s="61"/>
    </row>
    <row r="4284" spans="1:10" s="27" customFormat="1" ht="15" x14ac:dyDescent="0.25">
      <c r="A4284" s="62"/>
      <c r="B4284" s="62"/>
      <c r="C4284" s="63"/>
      <c r="D4284" s="63"/>
      <c r="E4284" s="61"/>
      <c r="F4284" s="61"/>
      <c r="G4284" s="61"/>
      <c r="H4284" s="61"/>
      <c r="I4284" s="202"/>
      <c r="J4284" s="61"/>
    </row>
    <row r="4285" spans="1:10" s="27" customFormat="1" ht="15" x14ac:dyDescent="0.25">
      <c r="A4285" s="62"/>
      <c r="B4285" s="62"/>
      <c r="C4285" s="63"/>
      <c r="D4285" s="63"/>
      <c r="E4285" s="61"/>
      <c r="F4285" s="61"/>
      <c r="G4285" s="61"/>
      <c r="H4285" s="61"/>
      <c r="I4285" s="202"/>
      <c r="J4285" s="61"/>
    </row>
    <row r="4286" spans="1:10" s="27" customFormat="1" ht="15" x14ac:dyDescent="0.25">
      <c r="A4286" s="62"/>
      <c r="B4286" s="62"/>
      <c r="C4286" s="63"/>
      <c r="D4286" s="63"/>
      <c r="E4286" s="61"/>
      <c r="F4286" s="61"/>
      <c r="G4286" s="61"/>
      <c r="H4286" s="61"/>
      <c r="I4286" s="202"/>
      <c r="J4286" s="61"/>
    </row>
    <row r="4287" spans="1:10" s="27" customFormat="1" ht="15" x14ac:dyDescent="0.25">
      <c r="A4287" s="62"/>
      <c r="B4287" s="62"/>
      <c r="C4287" s="63"/>
      <c r="D4287" s="63"/>
      <c r="E4287" s="61"/>
      <c r="F4287" s="61"/>
      <c r="G4287" s="61"/>
      <c r="H4287" s="61"/>
      <c r="I4287" s="202"/>
      <c r="J4287" s="61"/>
    </row>
    <row r="4288" spans="1:10" s="27" customFormat="1" ht="15" x14ac:dyDescent="0.25">
      <c r="A4288" s="62"/>
      <c r="B4288" s="62"/>
      <c r="C4288" s="63"/>
      <c r="D4288" s="63"/>
      <c r="E4288" s="61"/>
      <c r="F4288" s="61"/>
      <c r="G4288" s="61"/>
      <c r="H4288" s="61"/>
      <c r="I4288" s="202"/>
      <c r="J4288" s="61"/>
    </row>
    <row r="4289" spans="1:10" s="27" customFormat="1" ht="15" x14ac:dyDescent="0.25">
      <c r="A4289" s="62"/>
      <c r="B4289" s="62"/>
      <c r="C4289" s="63"/>
      <c r="D4289" s="63"/>
      <c r="E4289" s="61"/>
      <c r="F4289" s="61"/>
      <c r="G4289" s="61"/>
      <c r="H4289" s="61"/>
      <c r="I4289" s="202"/>
      <c r="J4289" s="61"/>
    </row>
    <row r="4290" spans="1:10" s="27" customFormat="1" ht="15" x14ac:dyDescent="0.25">
      <c r="A4290" s="62"/>
      <c r="B4290" s="62"/>
      <c r="C4290" s="63"/>
      <c r="D4290" s="63"/>
      <c r="E4290" s="61"/>
      <c r="F4290" s="61"/>
      <c r="G4290" s="61"/>
      <c r="H4290" s="61"/>
      <c r="I4290" s="202"/>
      <c r="J4290" s="61"/>
    </row>
    <row r="4291" spans="1:10" s="27" customFormat="1" ht="15" x14ac:dyDescent="0.25">
      <c r="A4291" s="62"/>
      <c r="B4291" s="62"/>
      <c r="C4291" s="63"/>
      <c r="D4291" s="63"/>
      <c r="E4291" s="61"/>
      <c r="F4291" s="61"/>
      <c r="G4291" s="61"/>
      <c r="H4291" s="61"/>
      <c r="I4291" s="202"/>
      <c r="J4291" s="61"/>
    </row>
    <row r="4292" spans="1:10" s="27" customFormat="1" ht="15" x14ac:dyDescent="0.25">
      <c r="A4292" s="62"/>
      <c r="B4292" s="62"/>
      <c r="C4292" s="63"/>
      <c r="D4292" s="63"/>
      <c r="E4292" s="61"/>
      <c r="F4292" s="61"/>
      <c r="G4292" s="61"/>
      <c r="H4292" s="61"/>
      <c r="I4292" s="202"/>
      <c r="J4292" s="61"/>
    </row>
    <row r="4293" spans="1:10" s="27" customFormat="1" ht="15" x14ac:dyDescent="0.25">
      <c r="A4293" s="62"/>
      <c r="B4293" s="62"/>
      <c r="C4293" s="63"/>
      <c r="D4293" s="63"/>
      <c r="E4293" s="61"/>
      <c r="F4293" s="61"/>
      <c r="G4293" s="61"/>
      <c r="H4293" s="61"/>
      <c r="I4293" s="202"/>
      <c r="J4293" s="61"/>
    </row>
    <row r="4294" spans="1:10" s="27" customFormat="1" ht="15" x14ac:dyDescent="0.25">
      <c r="A4294" s="62"/>
      <c r="B4294" s="62"/>
      <c r="C4294" s="63"/>
      <c r="D4294" s="63"/>
      <c r="E4294" s="61"/>
      <c r="F4294" s="61"/>
      <c r="G4294" s="61"/>
      <c r="H4294" s="61"/>
      <c r="I4294" s="202"/>
      <c r="J4294" s="61"/>
    </row>
    <row r="4295" spans="1:10" s="27" customFormat="1" ht="15" x14ac:dyDescent="0.25">
      <c r="A4295" s="62"/>
      <c r="B4295" s="62"/>
      <c r="C4295" s="63"/>
      <c r="D4295" s="63"/>
      <c r="E4295" s="61"/>
      <c r="F4295" s="61"/>
      <c r="G4295" s="61"/>
      <c r="H4295" s="61"/>
      <c r="I4295" s="202"/>
      <c r="J4295" s="61"/>
    </row>
    <row r="4296" spans="1:10" s="27" customFormat="1" ht="15" x14ac:dyDescent="0.25">
      <c r="A4296" s="62"/>
      <c r="B4296" s="62"/>
      <c r="C4296" s="63"/>
      <c r="D4296" s="63"/>
      <c r="E4296" s="61"/>
      <c r="F4296" s="61"/>
      <c r="G4296" s="61"/>
      <c r="H4296" s="61"/>
      <c r="I4296" s="202"/>
      <c r="J4296" s="61"/>
    </row>
    <row r="4297" spans="1:10" s="27" customFormat="1" ht="15" x14ac:dyDescent="0.25">
      <c r="A4297" s="62"/>
      <c r="B4297" s="62"/>
      <c r="C4297" s="63"/>
      <c r="D4297" s="63"/>
      <c r="E4297" s="61"/>
      <c r="F4297" s="61"/>
      <c r="G4297" s="61"/>
      <c r="H4297" s="61"/>
      <c r="I4297" s="202"/>
      <c r="J4297" s="61"/>
    </row>
    <row r="4298" spans="1:10" s="27" customFormat="1" ht="15" x14ac:dyDescent="0.25">
      <c r="A4298" s="62"/>
      <c r="B4298" s="62"/>
      <c r="C4298" s="63"/>
      <c r="D4298" s="63"/>
      <c r="E4298" s="61"/>
      <c r="F4298" s="61"/>
      <c r="G4298" s="61"/>
      <c r="H4298" s="61"/>
      <c r="I4298" s="202"/>
      <c r="J4298" s="61"/>
    </row>
    <row r="4299" spans="1:10" s="27" customFormat="1" ht="15" x14ac:dyDescent="0.25">
      <c r="A4299" s="62"/>
      <c r="B4299" s="62"/>
      <c r="C4299" s="63"/>
      <c r="D4299" s="63"/>
      <c r="E4299" s="61"/>
      <c r="F4299" s="61"/>
      <c r="G4299" s="61"/>
      <c r="H4299" s="61"/>
      <c r="I4299" s="202"/>
      <c r="J4299" s="61"/>
    </row>
    <row r="4300" spans="1:10" s="27" customFormat="1" ht="15" x14ac:dyDescent="0.25">
      <c r="A4300" s="62"/>
      <c r="B4300" s="62"/>
      <c r="C4300" s="63"/>
      <c r="D4300" s="63"/>
      <c r="E4300" s="61"/>
      <c r="F4300" s="61"/>
      <c r="G4300" s="61"/>
      <c r="H4300" s="61"/>
      <c r="I4300" s="202"/>
      <c r="J4300" s="61"/>
    </row>
    <row r="4301" spans="1:10" s="27" customFormat="1" ht="15" x14ac:dyDescent="0.25">
      <c r="A4301" s="62"/>
      <c r="B4301" s="62"/>
      <c r="C4301" s="63"/>
      <c r="D4301" s="63"/>
      <c r="E4301" s="61"/>
      <c r="F4301" s="61"/>
      <c r="G4301" s="61"/>
      <c r="H4301" s="61"/>
      <c r="I4301" s="202"/>
      <c r="J4301" s="61"/>
    </row>
    <row r="4302" spans="1:10" s="27" customFormat="1" ht="15" x14ac:dyDescent="0.25">
      <c r="A4302" s="62"/>
      <c r="B4302" s="62"/>
      <c r="C4302" s="63"/>
      <c r="D4302" s="63"/>
      <c r="E4302" s="61"/>
      <c r="F4302" s="61"/>
      <c r="G4302" s="61"/>
      <c r="H4302" s="61"/>
      <c r="I4302" s="202"/>
      <c r="J4302" s="61"/>
    </row>
    <row r="4303" spans="1:10" s="27" customFormat="1" ht="15" x14ac:dyDescent="0.25">
      <c r="A4303" s="62"/>
      <c r="B4303" s="62"/>
      <c r="C4303" s="63"/>
      <c r="D4303" s="63"/>
      <c r="E4303" s="61"/>
      <c r="F4303" s="61"/>
      <c r="G4303" s="61"/>
      <c r="H4303" s="61"/>
      <c r="I4303" s="202"/>
      <c r="J4303" s="61"/>
    </row>
    <row r="4304" spans="1:10" s="27" customFormat="1" ht="15" x14ac:dyDescent="0.25">
      <c r="A4304" s="62"/>
      <c r="B4304" s="62"/>
      <c r="C4304" s="63"/>
      <c r="D4304" s="63"/>
      <c r="E4304" s="61"/>
      <c r="F4304" s="61"/>
      <c r="G4304" s="61"/>
      <c r="H4304" s="61"/>
      <c r="I4304" s="202"/>
      <c r="J4304" s="61"/>
    </row>
    <row r="4305" spans="1:10" s="27" customFormat="1" ht="15" x14ac:dyDescent="0.25">
      <c r="A4305" s="62"/>
      <c r="B4305" s="62"/>
      <c r="C4305" s="63"/>
      <c r="D4305" s="63"/>
      <c r="E4305" s="61"/>
      <c r="F4305" s="61"/>
      <c r="G4305" s="61"/>
      <c r="H4305" s="61"/>
      <c r="I4305" s="202"/>
      <c r="J4305" s="61"/>
    </row>
    <row r="4306" spans="1:10" s="27" customFormat="1" ht="15" x14ac:dyDescent="0.25">
      <c r="A4306" s="62"/>
      <c r="B4306" s="62"/>
      <c r="C4306" s="63"/>
      <c r="D4306" s="63"/>
      <c r="E4306" s="61"/>
      <c r="F4306" s="61"/>
      <c r="G4306" s="61"/>
      <c r="H4306" s="61"/>
      <c r="I4306" s="202"/>
      <c r="J4306" s="61"/>
    </row>
    <row r="4307" spans="1:10" s="27" customFormat="1" ht="15" x14ac:dyDescent="0.25">
      <c r="A4307" s="62"/>
      <c r="B4307" s="62"/>
      <c r="C4307" s="63"/>
      <c r="D4307" s="63"/>
      <c r="E4307" s="61"/>
      <c r="F4307" s="61"/>
      <c r="G4307" s="61"/>
      <c r="H4307" s="61"/>
      <c r="I4307" s="202"/>
      <c r="J4307" s="61"/>
    </row>
    <row r="4308" spans="1:10" s="27" customFormat="1" ht="15" x14ac:dyDescent="0.25">
      <c r="A4308" s="62"/>
      <c r="B4308" s="62"/>
      <c r="C4308" s="63"/>
      <c r="D4308" s="63"/>
      <c r="E4308" s="61"/>
      <c r="F4308" s="61"/>
      <c r="G4308" s="61"/>
      <c r="H4308" s="61"/>
      <c r="I4308" s="202"/>
      <c r="J4308" s="61"/>
    </row>
    <row r="4309" spans="1:10" s="27" customFormat="1" ht="15" x14ac:dyDescent="0.25">
      <c r="A4309" s="62"/>
      <c r="B4309" s="62"/>
      <c r="C4309" s="63"/>
      <c r="D4309" s="63"/>
      <c r="E4309" s="61"/>
      <c r="F4309" s="61"/>
      <c r="G4309" s="61"/>
      <c r="H4309" s="61"/>
      <c r="I4309" s="202"/>
      <c r="J4309" s="61"/>
    </row>
    <row r="4310" spans="1:10" s="27" customFormat="1" ht="15" x14ac:dyDescent="0.25">
      <c r="A4310" s="62"/>
      <c r="B4310" s="62"/>
      <c r="C4310" s="63"/>
      <c r="D4310" s="63"/>
      <c r="E4310" s="61"/>
      <c r="F4310" s="61"/>
      <c r="G4310" s="61"/>
      <c r="H4310" s="61"/>
      <c r="I4310" s="202"/>
      <c r="J4310" s="61"/>
    </row>
    <row r="4311" spans="1:10" s="27" customFormat="1" ht="15" x14ac:dyDescent="0.25">
      <c r="A4311" s="62"/>
      <c r="B4311" s="62"/>
      <c r="C4311" s="63"/>
      <c r="D4311" s="63"/>
      <c r="E4311" s="61"/>
      <c r="F4311" s="61"/>
      <c r="G4311" s="61"/>
      <c r="H4311" s="61"/>
      <c r="I4311" s="202"/>
      <c r="J4311" s="61"/>
    </row>
    <row r="4312" spans="1:10" s="27" customFormat="1" ht="15" x14ac:dyDescent="0.25">
      <c r="A4312" s="62"/>
      <c r="B4312" s="62"/>
      <c r="C4312" s="63"/>
      <c r="D4312" s="63"/>
      <c r="E4312" s="61"/>
      <c r="F4312" s="61"/>
      <c r="G4312" s="61"/>
      <c r="H4312" s="61"/>
      <c r="I4312" s="202"/>
      <c r="J4312" s="61"/>
    </row>
    <row r="4313" spans="1:10" s="27" customFormat="1" ht="15" x14ac:dyDescent="0.25">
      <c r="A4313" s="62"/>
      <c r="B4313" s="62"/>
      <c r="C4313" s="63"/>
      <c r="D4313" s="63"/>
      <c r="E4313" s="61"/>
      <c r="F4313" s="61"/>
      <c r="G4313" s="61"/>
      <c r="H4313" s="61"/>
      <c r="I4313" s="202"/>
      <c r="J4313" s="61"/>
    </row>
    <row r="4314" spans="1:10" s="27" customFormat="1" ht="15" x14ac:dyDescent="0.25">
      <c r="A4314" s="62"/>
      <c r="B4314" s="62"/>
      <c r="C4314" s="63"/>
      <c r="D4314" s="63"/>
      <c r="E4314" s="61"/>
      <c r="F4314" s="61"/>
      <c r="G4314" s="61"/>
      <c r="H4314" s="61"/>
      <c r="I4314" s="202"/>
      <c r="J4314" s="61"/>
    </row>
    <row r="4315" spans="1:10" s="27" customFormat="1" ht="15" x14ac:dyDescent="0.25">
      <c r="A4315" s="62"/>
      <c r="B4315" s="62"/>
      <c r="C4315" s="63"/>
      <c r="D4315" s="63"/>
      <c r="E4315" s="61"/>
      <c r="F4315" s="61"/>
      <c r="G4315" s="61"/>
      <c r="H4315" s="61"/>
      <c r="I4315" s="202"/>
      <c r="J4315" s="61"/>
    </row>
    <row r="4316" spans="1:10" s="27" customFormat="1" ht="15" x14ac:dyDescent="0.25">
      <c r="A4316" s="62"/>
      <c r="B4316" s="62"/>
      <c r="C4316" s="63"/>
      <c r="D4316" s="63"/>
      <c r="E4316" s="61"/>
      <c r="F4316" s="61"/>
      <c r="G4316" s="61"/>
      <c r="H4316" s="61"/>
      <c r="I4316" s="202"/>
      <c r="J4316" s="61"/>
    </row>
    <row r="4317" spans="1:10" s="27" customFormat="1" ht="15" x14ac:dyDescent="0.25">
      <c r="A4317" s="62"/>
      <c r="B4317" s="62"/>
      <c r="C4317" s="63"/>
      <c r="D4317" s="63"/>
      <c r="E4317" s="61"/>
      <c r="F4317" s="61"/>
      <c r="G4317" s="61"/>
      <c r="H4317" s="61"/>
      <c r="I4317" s="202"/>
      <c r="J4317" s="61"/>
    </row>
    <row r="4318" spans="1:10" s="27" customFormat="1" ht="15" x14ac:dyDescent="0.25">
      <c r="A4318" s="62"/>
      <c r="B4318" s="62"/>
      <c r="C4318" s="63"/>
      <c r="D4318" s="63"/>
      <c r="E4318" s="61"/>
      <c r="F4318" s="61"/>
      <c r="G4318" s="61"/>
      <c r="H4318" s="61"/>
      <c r="I4318" s="202"/>
      <c r="J4318" s="61"/>
    </row>
    <row r="4319" spans="1:10" s="27" customFormat="1" ht="15" x14ac:dyDescent="0.25">
      <c r="A4319" s="62"/>
      <c r="B4319" s="62"/>
      <c r="C4319" s="63"/>
      <c r="D4319" s="63"/>
      <c r="E4319" s="61"/>
      <c r="F4319" s="61"/>
      <c r="G4319" s="61"/>
      <c r="H4319" s="61"/>
      <c r="I4319" s="202"/>
      <c r="J4319" s="61"/>
    </row>
    <row r="4320" spans="1:10" s="27" customFormat="1" ht="15" x14ac:dyDescent="0.25">
      <c r="A4320" s="62"/>
      <c r="B4320" s="62"/>
      <c r="C4320" s="63"/>
      <c r="D4320" s="63"/>
      <c r="E4320" s="61"/>
      <c r="F4320" s="61"/>
      <c r="G4320" s="61"/>
      <c r="H4320" s="61"/>
      <c r="I4320" s="202"/>
      <c r="J4320" s="61"/>
    </row>
    <row r="4321" spans="1:10" s="27" customFormat="1" ht="15" x14ac:dyDescent="0.25">
      <c r="A4321" s="62"/>
      <c r="B4321" s="62"/>
      <c r="C4321" s="63"/>
      <c r="D4321" s="63"/>
      <c r="E4321" s="61"/>
      <c r="F4321" s="61"/>
      <c r="G4321" s="61"/>
      <c r="H4321" s="61"/>
      <c r="I4321" s="202"/>
      <c r="J4321" s="61"/>
    </row>
    <row r="4322" spans="1:10" s="27" customFormat="1" ht="15" x14ac:dyDescent="0.25">
      <c r="A4322" s="62"/>
      <c r="B4322" s="62"/>
      <c r="C4322" s="63"/>
      <c r="D4322" s="63"/>
      <c r="E4322" s="61"/>
      <c r="F4322" s="61"/>
      <c r="G4322" s="61"/>
      <c r="H4322" s="61"/>
      <c r="I4322" s="202"/>
      <c r="J4322" s="61"/>
    </row>
    <row r="4323" spans="1:10" s="27" customFormat="1" ht="15" x14ac:dyDescent="0.25">
      <c r="A4323" s="62"/>
      <c r="B4323" s="62"/>
      <c r="C4323" s="63"/>
      <c r="D4323" s="63"/>
      <c r="E4323" s="61"/>
      <c r="F4323" s="61"/>
      <c r="G4323" s="61"/>
      <c r="H4323" s="61"/>
      <c r="I4323" s="202"/>
      <c r="J4323" s="61"/>
    </row>
    <row r="4324" spans="1:10" s="27" customFormat="1" ht="15" x14ac:dyDescent="0.25">
      <c r="A4324" s="62"/>
      <c r="B4324" s="62"/>
      <c r="C4324" s="63"/>
      <c r="D4324" s="63"/>
      <c r="E4324" s="61"/>
      <c r="F4324" s="61"/>
      <c r="G4324" s="61"/>
      <c r="H4324" s="61"/>
      <c r="I4324" s="202"/>
      <c r="J4324" s="61"/>
    </row>
    <row r="4325" spans="1:10" s="27" customFormat="1" ht="15" x14ac:dyDescent="0.25">
      <c r="A4325" s="62"/>
      <c r="B4325" s="62"/>
      <c r="C4325" s="63"/>
      <c r="D4325" s="63"/>
      <c r="E4325" s="61"/>
      <c r="F4325" s="61"/>
      <c r="G4325" s="61"/>
      <c r="H4325" s="61"/>
      <c r="I4325" s="202"/>
      <c r="J4325" s="61"/>
    </row>
    <row r="4326" spans="1:10" s="27" customFormat="1" ht="15" x14ac:dyDescent="0.25">
      <c r="A4326" s="62"/>
      <c r="B4326" s="62"/>
      <c r="C4326" s="63"/>
      <c r="D4326" s="63"/>
      <c r="E4326" s="61"/>
      <c r="F4326" s="61"/>
      <c r="G4326" s="61"/>
      <c r="H4326" s="61"/>
      <c r="I4326" s="202"/>
      <c r="J4326" s="61"/>
    </row>
    <row r="4327" spans="1:10" s="27" customFormat="1" ht="15" x14ac:dyDescent="0.25">
      <c r="A4327" s="62"/>
      <c r="B4327" s="62"/>
      <c r="C4327" s="63"/>
      <c r="D4327" s="63"/>
      <c r="E4327" s="61"/>
      <c r="F4327" s="61"/>
      <c r="G4327" s="61"/>
      <c r="H4327" s="61"/>
      <c r="I4327" s="202"/>
      <c r="J4327" s="61"/>
    </row>
    <row r="4328" spans="1:10" s="27" customFormat="1" ht="15" x14ac:dyDescent="0.25">
      <c r="A4328" s="62"/>
      <c r="B4328" s="62"/>
      <c r="C4328" s="63"/>
      <c r="D4328" s="63"/>
      <c r="E4328" s="61"/>
      <c r="F4328" s="61"/>
      <c r="G4328" s="61"/>
      <c r="H4328" s="61"/>
      <c r="I4328" s="202"/>
      <c r="J4328" s="61"/>
    </row>
    <row r="4329" spans="1:10" s="27" customFormat="1" ht="15" x14ac:dyDescent="0.25">
      <c r="A4329" s="62"/>
      <c r="B4329" s="62"/>
      <c r="C4329" s="63"/>
      <c r="D4329" s="63"/>
      <c r="E4329" s="61"/>
      <c r="F4329" s="61"/>
      <c r="G4329" s="61"/>
      <c r="H4329" s="61"/>
      <c r="I4329" s="202"/>
      <c r="J4329" s="61"/>
    </row>
    <row r="4330" spans="1:10" s="27" customFormat="1" ht="15" x14ac:dyDescent="0.25">
      <c r="A4330" s="62"/>
      <c r="B4330" s="62"/>
      <c r="C4330" s="63"/>
      <c r="D4330" s="63"/>
      <c r="E4330" s="61"/>
      <c r="F4330" s="61"/>
      <c r="G4330" s="61"/>
      <c r="H4330" s="61"/>
      <c r="I4330" s="202"/>
      <c r="J4330" s="61"/>
    </row>
    <row r="4331" spans="1:10" s="27" customFormat="1" ht="15" x14ac:dyDescent="0.25">
      <c r="A4331" s="62"/>
      <c r="B4331" s="62"/>
      <c r="C4331" s="63"/>
      <c r="D4331" s="63"/>
      <c r="E4331" s="61"/>
      <c r="F4331" s="61"/>
      <c r="G4331" s="61"/>
      <c r="H4331" s="61"/>
      <c r="I4331" s="202"/>
      <c r="J4331" s="61"/>
    </row>
    <row r="4332" spans="1:10" s="27" customFormat="1" ht="15" x14ac:dyDescent="0.25">
      <c r="A4332" s="62"/>
      <c r="B4332" s="62"/>
      <c r="C4332" s="63"/>
      <c r="D4332" s="63"/>
      <c r="E4332" s="61"/>
      <c r="F4332" s="61"/>
      <c r="G4332" s="61"/>
      <c r="H4332" s="61"/>
      <c r="I4332" s="202"/>
      <c r="J4332" s="61"/>
    </row>
    <row r="4333" spans="1:10" s="27" customFormat="1" ht="15" x14ac:dyDescent="0.25">
      <c r="A4333" s="62"/>
      <c r="B4333" s="62"/>
      <c r="C4333" s="63"/>
      <c r="D4333" s="63"/>
      <c r="E4333" s="61"/>
      <c r="F4333" s="61"/>
      <c r="G4333" s="61"/>
      <c r="H4333" s="61"/>
      <c r="I4333" s="202"/>
      <c r="J4333" s="61"/>
    </row>
    <row r="4334" spans="1:10" s="27" customFormat="1" ht="15" x14ac:dyDescent="0.25">
      <c r="A4334" s="62"/>
      <c r="B4334" s="62"/>
      <c r="C4334" s="63"/>
      <c r="D4334" s="63"/>
      <c r="E4334" s="61"/>
      <c r="F4334" s="61"/>
      <c r="G4334" s="61"/>
      <c r="H4334" s="61"/>
      <c r="I4334" s="202"/>
      <c r="J4334" s="61"/>
    </row>
    <row r="4335" spans="1:10" s="27" customFormat="1" ht="15" x14ac:dyDescent="0.25">
      <c r="A4335" s="62"/>
      <c r="B4335" s="62"/>
      <c r="C4335" s="63"/>
      <c r="D4335" s="63"/>
      <c r="E4335" s="61"/>
      <c r="F4335" s="61"/>
      <c r="G4335" s="61"/>
      <c r="H4335" s="61"/>
      <c r="I4335" s="202"/>
      <c r="J4335" s="61"/>
    </row>
    <row r="4336" spans="1:10" s="27" customFormat="1" ht="15" x14ac:dyDescent="0.25">
      <c r="A4336" s="62"/>
      <c r="B4336" s="62"/>
      <c r="C4336" s="63"/>
      <c r="D4336" s="63"/>
      <c r="E4336" s="61"/>
      <c r="F4336" s="61"/>
      <c r="G4336" s="61"/>
      <c r="H4336" s="61"/>
      <c r="I4336" s="202"/>
      <c r="J4336" s="61"/>
    </row>
    <row r="4337" spans="1:10" s="27" customFormat="1" ht="15" x14ac:dyDescent="0.25">
      <c r="A4337" s="62"/>
      <c r="B4337" s="62"/>
      <c r="C4337" s="63"/>
      <c r="D4337" s="63"/>
      <c r="E4337" s="61"/>
      <c r="F4337" s="61"/>
      <c r="G4337" s="61"/>
      <c r="H4337" s="61"/>
      <c r="I4337" s="202"/>
      <c r="J4337" s="61"/>
    </row>
    <row r="4338" spans="1:10" s="27" customFormat="1" ht="15" x14ac:dyDescent="0.25">
      <c r="A4338" s="62"/>
      <c r="B4338" s="62"/>
      <c r="C4338" s="63"/>
      <c r="D4338" s="63"/>
      <c r="E4338" s="61"/>
      <c r="F4338" s="61"/>
      <c r="G4338" s="61"/>
      <c r="H4338" s="61"/>
      <c r="I4338" s="202"/>
      <c r="J4338" s="61"/>
    </row>
    <row r="4339" spans="1:10" s="27" customFormat="1" ht="15" x14ac:dyDescent="0.25">
      <c r="A4339" s="62"/>
      <c r="B4339" s="62"/>
      <c r="C4339" s="63"/>
      <c r="D4339" s="63"/>
      <c r="E4339" s="61"/>
      <c r="F4339" s="61"/>
      <c r="G4339" s="61"/>
      <c r="H4339" s="61"/>
      <c r="I4339" s="202"/>
      <c r="J4339" s="61"/>
    </row>
    <row r="4340" spans="1:10" s="27" customFormat="1" ht="15" x14ac:dyDescent="0.25">
      <c r="A4340" s="62"/>
      <c r="B4340" s="62"/>
      <c r="C4340" s="63"/>
      <c r="D4340" s="63"/>
      <c r="E4340" s="61"/>
      <c r="F4340" s="61"/>
      <c r="G4340" s="61"/>
      <c r="H4340" s="61"/>
      <c r="I4340" s="202"/>
      <c r="J4340" s="61"/>
    </row>
    <row r="4341" spans="1:10" s="27" customFormat="1" ht="15" x14ac:dyDescent="0.25">
      <c r="A4341" s="62"/>
      <c r="B4341" s="62"/>
      <c r="C4341" s="63"/>
      <c r="D4341" s="63"/>
      <c r="E4341" s="61"/>
      <c r="F4341" s="61"/>
      <c r="G4341" s="61"/>
      <c r="H4341" s="61"/>
      <c r="I4341" s="202"/>
      <c r="J4341" s="61"/>
    </row>
    <row r="4342" spans="1:10" s="27" customFormat="1" ht="15" x14ac:dyDescent="0.25">
      <c r="A4342" s="62"/>
      <c r="B4342" s="62"/>
      <c r="C4342" s="63"/>
      <c r="D4342" s="63"/>
      <c r="E4342" s="61"/>
      <c r="F4342" s="61"/>
      <c r="G4342" s="61"/>
      <c r="H4342" s="61"/>
      <c r="I4342" s="202"/>
      <c r="J4342" s="61"/>
    </row>
    <row r="4343" spans="1:10" s="27" customFormat="1" ht="15" x14ac:dyDescent="0.25">
      <c r="A4343" s="62"/>
      <c r="B4343" s="62"/>
      <c r="C4343" s="63"/>
      <c r="D4343" s="63"/>
      <c r="E4343" s="61"/>
      <c r="F4343" s="61"/>
      <c r="G4343" s="61"/>
      <c r="H4343" s="61"/>
      <c r="I4343" s="202"/>
      <c r="J4343" s="61"/>
    </row>
    <row r="4344" spans="1:10" s="27" customFormat="1" ht="15" x14ac:dyDescent="0.25">
      <c r="A4344" s="62"/>
      <c r="B4344" s="62"/>
      <c r="C4344" s="63"/>
      <c r="D4344" s="63"/>
      <c r="E4344" s="61"/>
      <c r="F4344" s="61"/>
      <c r="G4344" s="61"/>
      <c r="H4344" s="61"/>
      <c r="I4344" s="202"/>
      <c r="J4344" s="61"/>
    </row>
    <row r="4345" spans="1:10" s="27" customFormat="1" ht="15" x14ac:dyDescent="0.25">
      <c r="A4345" s="62"/>
      <c r="B4345" s="62"/>
      <c r="C4345" s="63"/>
      <c r="D4345" s="63"/>
      <c r="E4345" s="61"/>
      <c r="F4345" s="61"/>
      <c r="G4345" s="61"/>
      <c r="H4345" s="61"/>
      <c r="I4345" s="202"/>
      <c r="J4345" s="61"/>
    </row>
    <row r="4346" spans="1:10" s="27" customFormat="1" ht="15" x14ac:dyDescent="0.25">
      <c r="A4346" s="62"/>
      <c r="B4346" s="62"/>
      <c r="C4346" s="63"/>
      <c r="D4346" s="63"/>
      <c r="E4346" s="61"/>
      <c r="F4346" s="61"/>
      <c r="G4346" s="61"/>
      <c r="H4346" s="61"/>
      <c r="I4346" s="202"/>
      <c r="J4346" s="61"/>
    </row>
    <row r="4347" spans="1:10" s="27" customFormat="1" ht="15" x14ac:dyDescent="0.25">
      <c r="A4347" s="62"/>
      <c r="B4347" s="62"/>
      <c r="C4347" s="63"/>
      <c r="D4347" s="63"/>
      <c r="E4347" s="61"/>
      <c r="F4347" s="61"/>
      <c r="G4347" s="61"/>
      <c r="H4347" s="61"/>
      <c r="I4347" s="202"/>
      <c r="J4347" s="61"/>
    </row>
    <row r="4348" spans="1:10" s="27" customFormat="1" ht="15" x14ac:dyDescent="0.25">
      <c r="A4348" s="62"/>
      <c r="B4348" s="62"/>
      <c r="C4348" s="63"/>
      <c r="D4348" s="63"/>
      <c r="E4348" s="61"/>
      <c r="F4348" s="61"/>
      <c r="G4348" s="61"/>
      <c r="H4348" s="61"/>
      <c r="I4348" s="202"/>
      <c r="J4348" s="61"/>
    </row>
    <row r="4349" spans="1:10" s="27" customFormat="1" ht="15" x14ac:dyDescent="0.25">
      <c r="A4349" s="62"/>
      <c r="B4349" s="62"/>
      <c r="C4349" s="63"/>
      <c r="D4349" s="63"/>
      <c r="E4349" s="61"/>
      <c r="F4349" s="61"/>
      <c r="G4349" s="61"/>
      <c r="H4349" s="61"/>
      <c r="I4349" s="202"/>
      <c r="J4349" s="61"/>
    </row>
    <row r="4350" spans="1:10" s="27" customFormat="1" ht="15" x14ac:dyDescent="0.25">
      <c r="A4350" s="62"/>
      <c r="B4350" s="62"/>
      <c r="C4350" s="63"/>
      <c r="D4350" s="63"/>
      <c r="E4350" s="61"/>
      <c r="F4350" s="61"/>
      <c r="G4350" s="61"/>
      <c r="H4350" s="61"/>
      <c r="I4350" s="202"/>
      <c r="J4350" s="61"/>
    </row>
    <row r="4351" spans="1:10" s="27" customFormat="1" ht="15" x14ac:dyDescent="0.25">
      <c r="A4351" s="62"/>
      <c r="B4351" s="62"/>
      <c r="C4351" s="63"/>
      <c r="D4351" s="63"/>
      <c r="E4351" s="61"/>
      <c r="F4351" s="61"/>
      <c r="G4351" s="61"/>
      <c r="H4351" s="61"/>
      <c r="I4351" s="202"/>
      <c r="J4351" s="61"/>
    </row>
    <row r="4352" spans="1:10" s="27" customFormat="1" ht="15" x14ac:dyDescent="0.25">
      <c r="A4352" s="62"/>
      <c r="B4352" s="62"/>
      <c r="C4352" s="63"/>
      <c r="D4352" s="63"/>
      <c r="E4352" s="61"/>
      <c r="F4352" s="61"/>
      <c r="G4352" s="61"/>
      <c r="H4352" s="61"/>
      <c r="I4352" s="202"/>
      <c r="J4352" s="61"/>
    </row>
    <row r="4353" spans="1:10" s="27" customFormat="1" ht="15" x14ac:dyDescent="0.25">
      <c r="A4353" s="62"/>
      <c r="B4353" s="62"/>
      <c r="C4353" s="63"/>
      <c r="D4353" s="63"/>
      <c r="E4353" s="61"/>
      <c r="F4353" s="61"/>
      <c r="G4353" s="61"/>
      <c r="H4353" s="61"/>
      <c r="I4353" s="202"/>
      <c r="J4353" s="61"/>
    </row>
    <row r="4354" spans="1:10" s="27" customFormat="1" ht="15" x14ac:dyDescent="0.25">
      <c r="A4354" s="62"/>
      <c r="B4354" s="62"/>
      <c r="C4354" s="63"/>
      <c r="D4354" s="63"/>
      <c r="E4354" s="61"/>
      <c r="F4354" s="61"/>
      <c r="G4354" s="61"/>
      <c r="H4354" s="61"/>
      <c r="I4354" s="202"/>
      <c r="J4354" s="61"/>
    </row>
    <row r="4355" spans="1:10" s="27" customFormat="1" ht="15" x14ac:dyDescent="0.25">
      <c r="A4355" s="62"/>
      <c r="B4355" s="62"/>
      <c r="C4355" s="63"/>
      <c r="D4355" s="63"/>
      <c r="E4355" s="61"/>
      <c r="F4355" s="61"/>
      <c r="G4355" s="61"/>
      <c r="H4355" s="61"/>
      <c r="I4355" s="202"/>
      <c r="J4355" s="61"/>
    </row>
    <row r="4356" spans="1:10" s="27" customFormat="1" ht="15" x14ac:dyDescent="0.25">
      <c r="A4356" s="62"/>
      <c r="B4356" s="62"/>
      <c r="C4356" s="63"/>
      <c r="D4356" s="63"/>
      <c r="E4356" s="61"/>
      <c r="F4356" s="61"/>
      <c r="G4356" s="61"/>
      <c r="H4356" s="61"/>
      <c r="I4356" s="202"/>
      <c r="J4356" s="61"/>
    </row>
    <row r="4357" spans="1:10" s="27" customFormat="1" ht="15" x14ac:dyDescent="0.25">
      <c r="A4357" s="62"/>
      <c r="B4357" s="62"/>
      <c r="C4357" s="63"/>
      <c r="D4357" s="63"/>
      <c r="E4357" s="61"/>
      <c r="F4357" s="61"/>
      <c r="G4357" s="61"/>
      <c r="H4357" s="61"/>
      <c r="I4357" s="202"/>
      <c r="J4357" s="61"/>
    </row>
    <row r="4358" spans="1:10" s="27" customFormat="1" ht="15" x14ac:dyDescent="0.25">
      <c r="A4358" s="62"/>
      <c r="B4358" s="62"/>
      <c r="C4358" s="63"/>
      <c r="D4358" s="63"/>
      <c r="E4358" s="61"/>
      <c r="F4358" s="61"/>
      <c r="G4358" s="61"/>
      <c r="H4358" s="61"/>
      <c r="I4358" s="202"/>
      <c r="J4358" s="61"/>
    </row>
    <row r="4359" spans="1:10" s="27" customFormat="1" ht="15" x14ac:dyDescent="0.25">
      <c r="A4359" s="62"/>
      <c r="B4359" s="62"/>
      <c r="C4359" s="63"/>
      <c r="D4359" s="63"/>
      <c r="E4359" s="61"/>
      <c r="F4359" s="61"/>
      <c r="G4359" s="61"/>
      <c r="H4359" s="61"/>
      <c r="I4359" s="202"/>
      <c r="J4359" s="61"/>
    </row>
    <row r="4360" spans="1:10" s="27" customFormat="1" ht="15" x14ac:dyDescent="0.25">
      <c r="A4360" s="62"/>
      <c r="B4360" s="62"/>
      <c r="C4360" s="63"/>
      <c r="D4360" s="63"/>
      <c r="E4360" s="61"/>
      <c r="F4360" s="61"/>
      <c r="G4360" s="61"/>
      <c r="H4360" s="61"/>
      <c r="I4360" s="202"/>
      <c r="J4360" s="61"/>
    </row>
    <row r="4361" spans="1:10" s="27" customFormat="1" ht="15" x14ac:dyDescent="0.25">
      <c r="A4361" s="62"/>
      <c r="B4361" s="62"/>
      <c r="C4361" s="63"/>
      <c r="D4361" s="63"/>
      <c r="E4361" s="61"/>
      <c r="F4361" s="61"/>
      <c r="G4361" s="61"/>
      <c r="H4361" s="61"/>
      <c r="I4361" s="202"/>
      <c r="J4361" s="61"/>
    </row>
    <row r="4362" spans="1:10" s="27" customFormat="1" ht="15" x14ac:dyDescent="0.25">
      <c r="A4362" s="62"/>
      <c r="B4362" s="62"/>
      <c r="C4362" s="63"/>
      <c r="D4362" s="63"/>
      <c r="E4362" s="61"/>
      <c r="F4362" s="61"/>
      <c r="G4362" s="61"/>
      <c r="H4362" s="61"/>
      <c r="I4362" s="202"/>
      <c r="J4362" s="61"/>
    </row>
    <row r="4363" spans="1:10" s="27" customFormat="1" ht="15" x14ac:dyDescent="0.25">
      <c r="A4363" s="62"/>
      <c r="B4363" s="62"/>
      <c r="C4363" s="63"/>
      <c r="D4363" s="63"/>
      <c r="E4363" s="61"/>
      <c r="F4363" s="61"/>
      <c r="G4363" s="61"/>
      <c r="H4363" s="61"/>
      <c r="I4363" s="202"/>
      <c r="J4363" s="61"/>
    </row>
    <row r="4364" spans="1:10" s="27" customFormat="1" ht="15" x14ac:dyDescent="0.25">
      <c r="A4364" s="62"/>
      <c r="B4364" s="62"/>
      <c r="C4364" s="63"/>
      <c r="D4364" s="63"/>
      <c r="E4364" s="61"/>
      <c r="F4364" s="61"/>
      <c r="G4364" s="61"/>
      <c r="H4364" s="61"/>
      <c r="I4364" s="202"/>
      <c r="J4364" s="61"/>
    </row>
    <row r="4365" spans="1:10" s="27" customFormat="1" ht="15" x14ac:dyDescent="0.25">
      <c r="A4365" s="62"/>
      <c r="B4365" s="62"/>
      <c r="C4365" s="63"/>
      <c r="D4365" s="63"/>
      <c r="E4365" s="61"/>
      <c r="F4365" s="61"/>
      <c r="G4365" s="61"/>
      <c r="H4365" s="61"/>
      <c r="I4365" s="202"/>
      <c r="J4365" s="61"/>
    </row>
    <row r="4366" spans="1:10" s="27" customFormat="1" ht="15" x14ac:dyDescent="0.25">
      <c r="A4366" s="62"/>
      <c r="B4366" s="62"/>
      <c r="C4366" s="63"/>
      <c r="D4366" s="63"/>
      <c r="E4366" s="61"/>
      <c r="F4366" s="61"/>
      <c r="G4366" s="61"/>
      <c r="H4366" s="61"/>
      <c r="I4366" s="202"/>
      <c r="J4366" s="61"/>
    </row>
    <row r="4367" spans="1:10" s="27" customFormat="1" ht="15" x14ac:dyDescent="0.25">
      <c r="A4367" s="62"/>
      <c r="B4367" s="62"/>
      <c r="C4367" s="63"/>
      <c r="D4367" s="63"/>
      <c r="E4367" s="61"/>
      <c r="F4367" s="61"/>
      <c r="G4367" s="61"/>
      <c r="H4367" s="61"/>
      <c r="I4367" s="202"/>
      <c r="J4367" s="61"/>
    </row>
    <row r="4368" spans="1:10" s="27" customFormat="1" ht="15" x14ac:dyDescent="0.25">
      <c r="A4368" s="62"/>
      <c r="B4368" s="62"/>
      <c r="C4368" s="63"/>
      <c r="D4368" s="63"/>
      <c r="E4368" s="61"/>
      <c r="F4368" s="61"/>
      <c r="G4368" s="61"/>
      <c r="H4368" s="61"/>
      <c r="I4368" s="202"/>
      <c r="J4368" s="61"/>
    </row>
    <row r="4369" spans="1:10" s="27" customFormat="1" ht="15" x14ac:dyDescent="0.25">
      <c r="A4369" s="62"/>
      <c r="B4369" s="62"/>
      <c r="C4369" s="63"/>
      <c r="D4369" s="63"/>
      <c r="E4369" s="61"/>
      <c r="F4369" s="61"/>
      <c r="G4369" s="61"/>
      <c r="H4369" s="61"/>
      <c r="I4369" s="202"/>
      <c r="J4369" s="61"/>
    </row>
    <row r="4370" spans="1:10" s="27" customFormat="1" ht="15" x14ac:dyDescent="0.25">
      <c r="A4370" s="62"/>
      <c r="B4370" s="62"/>
      <c r="C4370" s="63"/>
      <c r="D4370" s="63"/>
      <c r="E4370" s="61"/>
      <c r="F4370" s="61"/>
      <c r="G4370" s="61"/>
      <c r="H4370" s="61"/>
      <c r="I4370" s="202"/>
      <c r="J4370" s="61"/>
    </row>
    <row r="4371" spans="1:10" s="27" customFormat="1" ht="15" x14ac:dyDescent="0.25">
      <c r="A4371" s="62"/>
      <c r="B4371" s="62"/>
      <c r="C4371" s="63"/>
      <c r="D4371" s="63"/>
      <c r="E4371" s="61"/>
      <c r="F4371" s="61"/>
      <c r="G4371" s="61"/>
      <c r="H4371" s="61"/>
      <c r="I4371" s="202"/>
      <c r="J4371" s="61"/>
    </row>
    <row r="4372" spans="1:10" s="27" customFormat="1" ht="15" x14ac:dyDescent="0.25">
      <c r="A4372" s="62"/>
      <c r="B4372" s="62"/>
      <c r="C4372" s="63"/>
      <c r="D4372" s="63"/>
      <c r="E4372" s="61"/>
      <c r="F4372" s="61"/>
      <c r="G4372" s="61"/>
      <c r="H4372" s="61"/>
      <c r="I4372" s="202"/>
      <c r="J4372" s="61"/>
    </row>
    <row r="4373" spans="1:10" s="27" customFormat="1" ht="15" x14ac:dyDescent="0.25">
      <c r="A4373" s="62"/>
      <c r="B4373" s="62"/>
      <c r="C4373" s="63"/>
      <c r="D4373" s="63"/>
      <c r="E4373" s="61"/>
      <c r="F4373" s="61"/>
      <c r="G4373" s="61"/>
      <c r="H4373" s="61"/>
      <c r="I4373" s="202"/>
      <c r="J4373" s="61"/>
    </row>
    <row r="4374" spans="1:10" s="27" customFormat="1" ht="15" x14ac:dyDescent="0.25">
      <c r="A4374" s="62"/>
      <c r="B4374" s="62"/>
      <c r="C4374" s="63"/>
      <c r="D4374" s="63"/>
      <c r="E4374" s="61"/>
      <c r="F4374" s="61"/>
      <c r="G4374" s="61"/>
      <c r="H4374" s="61"/>
      <c r="I4374" s="202"/>
      <c r="J4374" s="61"/>
    </row>
    <row r="4375" spans="1:10" s="27" customFormat="1" ht="15" x14ac:dyDescent="0.25">
      <c r="A4375" s="62"/>
      <c r="B4375" s="62"/>
      <c r="C4375" s="63"/>
      <c r="D4375" s="63"/>
      <c r="E4375" s="61"/>
      <c r="F4375" s="61"/>
      <c r="G4375" s="61"/>
      <c r="H4375" s="61"/>
      <c r="I4375" s="202"/>
      <c r="J4375" s="61"/>
    </row>
    <row r="4376" spans="1:10" s="27" customFormat="1" ht="15" x14ac:dyDescent="0.25">
      <c r="A4376" s="62"/>
      <c r="B4376" s="62"/>
      <c r="C4376" s="63"/>
      <c r="D4376" s="63"/>
      <c r="E4376" s="61"/>
      <c r="F4376" s="61"/>
      <c r="G4376" s="61"/>
      <c r="H4376" s="61"/>
      <c r="I4376" s="202"/>
      <c r="J4376" s="61"/>
    </row>
    <row r="4377" spans="1:10" s="27" customFormat="1" ht="15" x14ac:dyDescent="0.25">
      <c r="A4377" s="62"/>
      <c r="B4377" s="62"/>
      <c r="C4377" s="63"/>
      <c r="D4377" s="63"/>
      <c r="E4377" s="61"/>
      <c r="F4377" s="61"/>
      <c r="G4377" s="61"/>
      <c r="H4377" s="61"/>
      <c r="I4377" s="202"/>
      <c r="J4377" s="61"/>
    </row>
    <row r="4378" spans="1:10" s="27" customFormat="1" ht="15" x14ac:dyDescent="0.25">
      <c r="A4378" s="62"/>
      <c r="B4378" s="62"/>
      <c r="C4378" s="63"/>
      <c r="D4378" s="63"/>
      <c r="E4378" s="61"/>
      <c r="F4378" s="61"/>
      <c r="G4378" s="61"/>
      <c r="H4378" s="61"/>
      <c r="I4378" s="202"/>
      <c r="J4378" s="61"/>
    </row>
    <row r="4379" spans="1:10" s="27" customFormat="1" ht="15" x14ac:dyDescent="0.25">
      <c r="A4379" s="62"/>
      <c r="B4379" s="62"/>
      <c r="C4379" s="63"/>
      <c r="D4379" s="63"/>
      <c r="E4379" s="61"/>
      <c r="F4379" s="61"/>
      <c r="G4379" s="61"/>
      <c r="H4379" s="61"/>
      <c r="I4379" s="202"/>
      <c r="J4379" s="61"/>
    </row>
    <row r="4380" spans="1:10" s="27" customFormat="1" ht="15" x14ac:dyDescent="0.25">
      <c r="A4380" s="62"/>
      <c r="B4380" s="62"/>
      <c r="C4380" s="63"/>
      <c r="D4380" s="63"/>
      <c r="E4380" s="61"/>
      <c r="F4380" s="61"/>
      <c r="G4380" s="61"/>
      <c r="H4380" s="61"/>
      <c r="I4380" s="202"/>
      <c r="J4380" s="61"/>
    </row>
    <row r="4381" spans="1:10" s="27" customFormat="1" ht="15" x14ac:dyDescent="0.25">
      <c r="A4381" s="62"/>
      <c r="B4381" s="62"/>
      <c r="C4381" s="63"/>
      <c r="D4381" s="63"/>
      <c r="E4381" s="61"/>
      <c r="F4381" s="61"/>
      <c r="G4381" s="61"/>
      <c r="H4381" s="61"/>
      <c r="I4381" s="202"/>
      <c r="J4381" s="61"/>
    </row>
    <row r="4382" spans="1:10" s="27" customFormat="1" ht="15" x14ac:dyDescent="0.25">
      <c r="A4382" s="62"/>
      <c r="B4382" s="62"/>
      <c r="C4382" s="63"/>
      <c r="D4382" s="63"/>
      <c r="E4382" s="61"/>
      <c r="F4382" s="61"/>
      <c r="G4382" s="61"/>
      <c r="H4382" s="61"/>
      <c r="I4382" s="202"/>
      <c r="J4382" s="61"/>
    </row>
    <row r="4383" spans="1:10" s="27" customFormat="1" ht="15" x14ac:dyDescent="0.25">
      <c r="A4383" s="62"/>
      <c r="B4383" s="62"/>
      <c r="C4383" s="63"/>
      <c r="D4383" s="63"/>
      <c r="E4383" s="61"/>
      <c r="F4383" s="61"/>
      <c r="G4383" s="61"/>
      <c r="H4383" s="61"/>
      <c r="I4383" s="202"/>
      <c r="J4383" s="61"/>
    </row>
    <row r="4384" spans="1:10" s="27" customFormat="1" ht="15" x14ac:dyDescent="0.25">
      <c r="A4384" s="62"/>
      <c r="B4384" s="62"/>
      <c r="C4384" s="63"/>
      <c r="D4384" s="63"/>
      <c r="E4384" s="61"/>
      <c r="F4384" s="61"/>
      <c r="G4384" s="61"/>
      <c r="H4384" s="61"/>
      <c r="I4384" s="202"/>
      <c r="J4384" s="61"/>
    </row>
    <row r="4385" spans="1:10" s="27" customFormat="1" ht="15" x14ac:dyDescent="0.25">
      <c r="A4385" s="62"/>
      <c r="B4385" s="62"/>
      <c r="C4385" s="63"/>
      <c r="D4385" s="63"/>
      <c r="E4385" s="61"/>
      <c r="F4385" s="61"/>
      <c r="G4385" s="61"/>
      <c r="H4385" s="61"/>
      <c r="I4385" s="202"/>
      <c r="J4385" s="61"/>
    </row>
    <row r="4386" spans="1:10" s="27" customFormat="1" ht="15" x14ac:dyDescent="0.25">
      <c r="A4386" s="62"/>
      <c r="B4386" s="62"/>
      <c r="C4386" s="63"/>
      <c r="D4386" s="63"/>
      <c r="E4386" s="61"/>
      <c r="F4386" s="61"/>
      <c r="G4386" s="61"/>
      <c r="H4386" s="61"/>
      <c r="I4386" s="202"/>
      <c r="J4386" s="61"/>
    </row>
    <row r="4387" spans="1:10" s="27" customFormat="1" ht="15" x14ac:dyDescent="0.25">
      <c r="A4387" s="62"/>
      <c r="B4387" s="62"/>
      <c r="C4387" s="63"/>
      <c r="D4387" s="63"/>
      <c r="E4387" s="61"/>
      <c r="F4387" s="61"/>
      <c r="G4387" s="61"/>
      <c r="H4387" s="61"/>
      <c r="I4387" s="202"/>
      <c r="J4387" s="61"/>
    </row>
    <row r="4388" spans="1:10" s="27" customFormat="1" ht="15" x14ac:dyDescent="0.25">
      <c r="A4388" s="62"/>
      <c r="B4388" s="62"/>
      <c r="C4388" s="63"/>
      <c r="D4388" s="63"/>
      <c r="E4388" s="61"/>
      <c r="F4388" s="61"/>
      <c r="G4388" s="61"/>
      <c r="H4388" s="61"/>
      <c r="I4388" s="202"/>
      <c r="J4388" s="61"/>
    </row>
    <row r="4389" spans="1:10" s="27" customFormat="1" ht="15" x14ac:dyDescent="0.25">
      <c r="A4389" s="62"/>
      <c r="B4389" s="62"/>
      <c r="C4389" s="63"/>
      <c r="D4389" s="63"/>
      <c r="E4389" s="61"/>
      <c r="F4389" s="61"/>
      <c r="G4389" s="61"/>
      <c r="H4389" s="61"/>
      <c r="I4389" s="202"/>
      <c r="J4389" s="61"/>
    </row>
    <row r="4390" spans="1:10" s="27" customFormat="1" ht="15" x14ac:dyDescent="0.25">
      <c r="A4390" s="62"/>
      <c r="B4390" s="62"/>
      <c r="C4390" s="63"/>
      <c r="D4390" s="63"/>
      <c r="E4390" s="61"/>
      <c r="F4390" s="61"/>
      <c r="G4390" s="61"/>
      <c r="H4390" s="61"/>
      <c r="I4390" s="202"/>
      <c r="J4390" s="61"/>
    </row>
    <row r="4391" spans="1:10" s="27" customFormat="1" ht="15" x14ac:dyDescent="0.25">
      <c r="A4391" s="62"/>
      <c r="B4391" s="62"/>
      <c r="C4391" s="63"/>
      <c r="D4391" s="63"/>
      <c r="E4391" s="61"/>
      <c r="F4391" s="61"/>
      <c r="G4391" s="61"/>
      <c r="H4391" s="61"/>
      <c r="I4391" s="202"/>
      <c r="J4391" s="61"/>
    </row>
    <row r="4392" spans="1:10" s="27" customFormat="1" ht="15" x14ac:dyDescent="0.25">
      <c r="A4392" s="62"/>
      <c r="B4392" s="62"/>
      <c r="C4392" s="63"/>
      <c r="D4392" s="63"/>
      <c r="E4392" s="61"/>
      <c r="F4392" s="61"/>
      <c r="G4392" s="61"/>
      <c r="H4392" s="61"/>
      <c r="I4392" s="202"/>
      <c r="J4392" s="61"/>
    </row>
    <row r="4393" spans="1:10" s="27" customFormat="1" ht="15" x14ac:dyDescent="0.25">
      <c r="A4393" s="62"/>
      <c r="B4393" s="62"/>
      <c r="C4393" s="63"/>
      <c r="D4393" s="63"/>
      <c r="E4393" s="61"/>
      <c r="F4393" s="61"/>
      <c r="G4393" s="61"/>
      <c r="H4393" s="61"/>
      <c r="I4393" s="202"/>
      <c r="J4393" s="61"/>
    </row>
    <row r="4394" spans="1:10" s="27" customFormat="1" ht="15" x14ac:dyDescent="0.25">
      <c r="A4394" s="62"/>
      <c r="B4394" s="62"/>
      <c r="C4394" s="63"/>
      <c r="D4394" s="63"/>
      <c r="E4394" s="61"/>
      <c r="F4394" s="61"/>
      <c r="G4394" s="61"/>
      <c r="H4394" s="61"/>
      <c r="I4394" s="202"/>
      <c r="J4394" s="61"/>
    </row>
    <row r="4395" spans="1:10" s="27" customFormat="1" ht="15" x14ac:dyDescent="0.25">
      <c r="A4395" s="62"/>
      <c r="B4395" s="62"/>
      <c r="C4395" s="63"/>
      <c r="D4395" s="63"/>
      <c r="E4395" s="61"/>
      <c r="F4395" s="61"/>
      <c r="G4395" s="61"/>
      <c r="H4395" s="61"/>
      <c r="I4395" s="202"/>
      <c r="J4395" s="61"/>
    </row>
    <row r="4396" spans="1:10" s="27" customFormat="1" ht="15" x14ac:dyDescent="0.25">
      <c r="A4396" s="62"/>
      <c r="B4396" s="62"/>
      <c r="C4396" s="63"/>
      <c r="D4396" s="63"/>
      <c r="E4396" s="61"/>
      <c r="F4396" s="61"/>
      <c r="G4396" s="61"/>
      <c r="H4396" s="61"/>
      <c r="I4396" s="202"/>
      <c r="J4396" s="61"/>
    </row>
    <row r="4397" spans="1:10" s="27" customFormat="1" ht="15" x14ac:dyDescent="0.25">
      <c r="A4397" s="62"/>
      <c r="B4397" s="62"/>
      <c r="C4397" s="63"/>
      <c r="D4397" s="63"/>
      <c r="E4397" s="61"/>
      <c r="F4397" s="61"/>
      <c r="G4397" s="61"/>
      <c r="H4397" s="61"/>
      <c r="I4397" s="202"/>
      <c r="J4397" s="61"/>
    </row>
    <row r="4398" spans="1:10" s="27" customFormat="1" ht="15" x14ac:dyDescent="0.25">
      <c r="A4398" s="62"/>
      <c r="B4398" s="62"/>
      <c r="C4398" s="63"/>
      <c r="D4398" s="63"/>
      <c r="E4398" s="61"/>
      <c r="F4398" s="61"/>
      <c r="G4398" s="61"/>
      <c r="H4398" s="61"/>
      <c r="I4398" s="202"/>
      <c r="J4398" s="61"/>
    </row>
    <row r="4399" spans="1:10" s="27" customFormat="1" ht="15" x14ac:dyDescent="0.25">
      <c r="A4399" s="62"/>
      <c r="B4399" s="62"/>
      <c r="C4399" s="63"/>
      <c r="D4399" s="63"/>
      <c r="E4399" s="61"/>
      <c r="F4399" s="61"/>
      <c r="G4399" s="61"/>
      <c r="H4399" s="61"/>
      <c r="I4399" s="202"/>
      <c r="J4399" s="61"/>
    </row>
    <row r="4400" spans="1:10" s="27" customFormat="1" ht="15" x14ac:dyDescent="0.25">
      <c r="A4400" s="62"/>
      <c r="B4400" s="62"/>
      <c r="C4400" s="63"/>
      <c r="D4400" s="63"/>
      <c r="E4400" s="61"/>
      <c r="F4400" s="61"/>
      <c r="G4400" s="61"/>
      <c r="H4400" s="61"/>
      <c r="I4400" s="202"/>
      <c r="J4400" s="61"/>
    </row>
    <row r="4401" spans="1:10" s="27" customFormat="1" ht="15" x14ac:dyDescent="0.25">
      <c r="A4401" s="62"/>
      <c r="B4401" s="62"/>
      <c r="C4401" s="63"/>
      <c r="D4401" s="63"/>
      <c r="E4401" s="61"/>
      <c r="F4401" s="61"/>
      <c r="G4401" s="61"/>
      <c r="H4401" s="61"/>
      <c r="I4401" s="202"/>
      <c r="J4401" s="61"/>
    </row>
    <row r="4402" spans="1:10" s="27" customFormat="1" ht="15" x14ac:dyDescent="0.25">
      <c r="A4402" s="62"/>
      <c r="B4402" s="62"/>
      <c r="C4402" s="63"/>
      <c r="D4402" s="63"/>
      <c r="E4402" s="61"/>
      <c r="F4402" s="61"/>
      <c r="G4402" s="61"/>
      <c r="H4402" s="61"/>
      <c r="I4402" s="202"/>
      <c r="J4402" s="61"/>
    </row>
    <row r="4403" spans="1:10" s="27" customFormat="1" ht="15" x14ac:dyDescent="0.25">
      <c r="A4403" s="62"/>
      <c r="B4403" s="62"/>
      <c r="C4403" s="63"/>
      <c r="D4403" s="63"/>
      <c r="E4403" s="61"/>
      <c r="F4403" s="61"/>
      <c r="G4403" s="61"/>
      <c r="H4403" s="61"/>
      <c r="I4403" s="202"/>
      <c r="J4403" s="61"/>
    </row>
    <row r="4404" spans="1:10" s="27" customFormat="1" ht="15" x14ac:dyDescent="0.25">
      <c r="A4404" s="62"/>
      <c r="B4404" s="62"/>
      <c r="C4404" s="63"/>
      <c r="D4404" s="63"/>
      <c r="E4404" s="61"/>
      <c r="F4404" s="61"/>
      <c r="G4404" s="61"/>
      <c r="H4404" s="61"/>
      <c r="I4404" s="202"/>
      <c r="J4404" s="61"/>
    </row>
    <row r="4405" spans="1:10" s="27" customFormat="1" ht="15" x14ac:dyDescent="0.25">
      <c r="A4405" s="62"/>
      <c r="B4405" s="62"/>
      <c r="C4405" s="63"/>
      <c r="D4405" s="63"/>
      <c r="E4405" s="61"/>
      <c r="F4405" s="61"/>
      <c r="G4405" s="61"/>
      <c r="H4405" s="61"/>
      <c r="I4405" s="202"/>
      <c r="J4405" s="61"/>
    </row>
    <row r="4406" spans="1:10" s="27" customFormat="1" ht="15" x14ac:dyDescent="0.25">
      <c r="A4406" s="62"/>
      <c r="B4406" s="62"/>
      <c r="C4406" s="63"/>
      <c r="D4406" s="63"/>
      <c r="E4406" s="61"/>
      <c r="F4406" s="61"/>
      <c r="G4406" s="61"/>
      <c r="H4406" s="61"/>
      <c r="I4406" s="202"/>
      <c r="J4406" s="61"/>
    </row>
    <row r="4407" spans="1:10" s="27" customFormat="1" ht="15" x14ac:dyDescent="0.25">
      <c r="A4407" s="62"/>
      <c r="B4407" s="62"/>
      <c r="C4407" s="63"/>
      <c r="D4407" s="63"/>
      <c r="E4407" s="61"/>
      <c r="F4407" s="61"/>
      <c r="G4407" s="61"/>
      <c r="H4407" s="61"/>
      <c r="I4407" s="202"/>
      <c r="J4407" s="61"/>
    </row>
    <row r="4408" spans="1:10" s="27" customFormat="1" ht="15" x14ac:dyDescent="0.25">
      <c r="A4408" s="62"/>
      <c r="B4408" s="62"/>
      <c r="C4408" s="63"/>
      <c r="D4408" s="63"/>
      <c r="E4408" s="61"/>
      <c r="F4408" s="61"/>
      <c r="G4408" s="61"/>
      <c r="H4408" s="61"/>
      <c r="I4408" s="202"/>
      <c r="J4408" s="61"/>
    </row>
    <row r="4409" spans="1:10" s="27" customFormat="1" ht="15" x14ac:dyDescent="0.25">
      <c r="A4409" s="62"/>
      <c r="B4409" s="62"/>
      <c r="C4409" s="63"/>
      <c r="D4409" s="63"/>
      <c r="E4409" s="61"/>
      <c r="F4409" s="61"/>
      <c r="G4409" s="61"/>
      <c r="H4409" s="61"/>
      <c r="I4409" s="202"/>
      <c r="J4409" s="61"/>
    </row>
    <row r="4410" spans="1:10" s="27" customFormat="1" ht="15" x14ac:dyDescent="0.25">
      <c r="A4410" s="62"/>
      <c r="B4410" s="62"/>
      <c r="C4410" s="63"/>
      <c r="D4410" s="63"/>
      <c r="E4410" s="61"/>
      <c r="F4410" s="61"/>
      <c r="G4410" s="61"/>
      <c r="H4410" s="61"/>
      <c r="I4410" s="202"/>
      <c r="J4410" s="61"/>
    </row>
    <row r="4411" spans="1:10" s="27" customFormat="1" ht="15" x14ac:dyDescent="0.25">
      <c r="A4411" s="62"/>
      <c r="B4411" s="62"/>
      <c r="C4411" s="63"/>
      <c r="D4411" s="63"/>
      <c r="E4411" s="61"/>
      <c r="F4411" s="61"/>
      <c r="G4411" s="61"/>
      <c r="H4411" s="61"/>
      <c r="I4411" s="202"/>
      <c r="J4411" s="61"/>
    </row>
    <row r="4412" spans="1:10" s="27" customFormat="1" ht="15" x14ac:dyDescent="0.25">
      <c r="A4412" s="62"/>
      <c r="B4412" s="62"/>
      <c r="C4412" s="63"/>
      <c r="D4412" s="63"/>
      <c r="E4412" s="61"/>
      <c r="F4412" s="61"/>
      <c r="G4412" s="61"/>
      <c r="H4412" s="61"/>
      <c r="I4412" s="202"/>
      <c r="J4412" s="61"/>
    </row>
    <row r="4413" spans="1:10" s="27" customFormat="1" ht="15" x14ac:dyDescent="0.25">
      <c r="A4413" s="62"/>
      <c r="B4413" s="62"/>
      <c r="C4413" s="63"/>
      <c r="D4413" s="63"/>
      <c r="E4413" s="61"/>
      <c r="F4413" s="61"/>
      <c r="G4413" s="61"/>
      <c r="H4413" s="61"/>
      <c r="I4413" s="202"/>
      <c r="J4413" s="61"/>
    </row>
    <row r="4414" spans="1:10" s="27" customFormat="1" ht="15" x14ac:dyDescent="0.25">
      <c r="A4414" s="62"/>
      <c r="B4414" s="62"/>
      <c r="C4414" s="63"/>
      <c r="D4414" s="63"/>
      <c r="E4414" s="61"/>
      <c r="F4414" s="61"/>
      <c r="G4414" s="61"/>
      <c r="H4414" s="61"/>
      <c r="I4414" s="202"/>
      <c r="J4414" s="61"/>
    </row>
    <row r="4415" spans="1:10" s="27" customFormat="1" ht="15" x14ac:dyDescent="0.25">
      <c r="A4415" s="62"/>
      <c r="B4415" s="62"/>
      <c r="C4415" s="63"/>
      <c r="D4415" s="63"/>
      <c r="E4415" s="61"/>
      <c r="F4415" s="61"/>
      <c r="G4415" s="61"/>
      <c r="H4415" s="61"/>
      <c r="I4415" s="202"/>
      <c r="J4415" s="61"/>
    </row>
    <row r="4416" spans="1:10" s="27" customFormat="1" ht="15" x14ac:dyDescent="0.25">
      <c r="A4416" s="62"/>
      <c r="B4416" s="62"/>
      <c r="C4416" s="63"/>
      <c r="D4416" s="63"/>
      <c r="E4416" s="61"/>
      <c r="F4416" s="61"/>
      <c r="G4416" s="61"/>
      <c r="H4416" s="61"/>
      <c r="I4416" s="202"/>
      <c r="J4416" s="61"/>
    </row>
    <row r="4417" spans="1:10" s="27" customFormat="1" ht="15" x14ac:dyDescent="0.25">
      <c r="A4417" s="62"/>
      <c r="B4417" s="62"/>
      <c r="C4417" s="63"/>
      <c r="D4417" s="63"/>
      <c r="E4417" s="61"/>
      <c r="F4417" s="61"/>
      <c r="G4417" s="61"/>
      <c r="H4417" s="61"/>
      <c r="I4417" s="202"/>
      <c r="J4417" s="61"/>
    </row>
    <row r="4418" spans="1:10" s="27" customFormat="1" ht="15" x14ac:dyDescent="0.25">
      <c r="A4418" s="62"/>
      <c r="B4418" s="62"/>
      <c r="C4418" s="63"/>
      <c r="D4418" s="63"/>
      <c r="E4418" s="61"/>
      <c r="F4418" s="61"/>
      <c r="G4418" s="61"/>
      <c r="H4418" s="61"/>
      <c r="I4418" s="202"/>
      <c r="J4418" s="61"/>
    </row>
    <row r="4419" spans="1:10" s="27" customFormat="1" ht="15" x14ac:dyDescent="0.25">
      <c r="A4419" s="62"/>
      <c r="B4419" s="62"/>
      <c r="C4419" s="63"/>
      <c r="D4419" s="63"/>
      <c r="E4419" s="61"/>
      <c r="F4419" s="61"/>
      <c r="G4419" s="61"/>
      <c r="H4419" s="61"/>
      <c r="I4419" s="202"/>
      <c r="J4419" s="61"/>
    </row>
    <row r="4420" spans="1:10" s="27" customFormat="1" ht="15" x14ac:dyDescent="0.25">
      <c r="A4420" s="62"/>
      <c r="B4420" s="62"/>
      <c r="C4420" s="63"/>
      <c r="D4420" s="63"/>
      <c r="E4420" s="61"/>
      <c r="F4420" s="61"/>
      <c r="G4420" s="61"/>
      <c r="H4420" s="61"/>
      <c r="I4420" s="202"/>
      <c r="J4420" s="61"/>
    </row>
    <row r="4421" spans="1:10" s="27" customFormat="1" ht="15" x14ac:dyDescent="0.25">
      <c r="A4421" s="62"/>
      <c r="B4421" s="62"/>
      <c r="C4421" s="63"/>
      <c r="D4421" s="63"/>
      <c r="E4421" s="61"/>
      <c r="F4421" s="61"/>
      <c r="G4421" s="61"/>
      <c r="H4421" s="61"/>
      <c r="I4421" s="202"/>
      <c r="J4421" s="61"/>
    </row>
    <row r="4422" spans="1:10" s="27" customFormat="1" ht="15" x14ac:dyDescent="0.25">
      <c r="A4422" s="62"/>
      <c r="B4422" s="62"/>
      <c r="C4422" s="63"/>
      <c r="D4422" s="63"/>
      <c r="E4422" s="61"/>
      <c r="F4422" s="61"/>
      <c r="G4422" s="61"/>
      <c r="H4422" s="61"/>
      <c r="I4422" s="202"/>
      <c r="J4422" s="61"/>
    </row>
    <row r="4423" spans="1:10" s="27" customFormat="1" ht="15" x14ac:dyDescent="0.25">
      <c r="A4423" s="62"/>
      <c r="B4423" s="62"/>
      <c r="C4423" s="63"/>
      <c r="D4423" s="63"/>
      <c r="E4423" s="61"/>
      <c r="F4423" s="61"/>
      <c r="G4423" s="61"/>
      <c r="H4423" s="61"/>
      <c r="I4423" s="202"/>
      <c r="J4423" s="61"/>
    </row>
    <row r="4424" spans="1:10" s="27" customFormat="1" ht="15" x14ac:dyDescent="0.25">
      <c r="A4424" s="62"/>
      <c r="B4424" s="62"/>
      <c r="C4424" s="63"/>
      <c r="D4424" s="63"/>
      <c r="E4424" s="61"/>
      <c r="F4424" s="61"/>
      <c r="G4424" s="61"/>
      <c r="H4424" s="61"/>
      <c r="I4424" s="202"/>
      <c r="J4424" s="61"/>
    </row>
    <row r="4425" spans="1:10" s="27" customFormat="1" ht="15" x14ac:dyDescent="0.25">
      <c r="A4425" s="62"/>
      <c r="B4425" s="62"/>
      <c r="C4425" s="63"/>
      <c r="D4425" s="63"/>
      <c r="E4425" s="61"/>
      <c r="F4425" s="61"/>
      <c r="G4425" s="61"/>
      <c r="H4425" s="61"/>
      <c r="I4425" s="202"/>
      <c r="J4425" s="61"/>
    </row>
    <row r="4426" spans="1:10" s="27" customFormat="1" ht="15" x14ac:dyDescent="0.25">
      <c r="A4426" s="62"/>
      <c r="B4426" s="62"/>
      <c r="C4426" s="63"/>
      <c r="D4426" s="63"/>
      <c r="E4426" s="61"/>
      <c r="F4426" s="61"/>
      <c r="G4426" s="61"/>
      <c r="H4426" s="61"/>
      <c r="I4426" s="202"/>
      <c r="J4426" s="61"/>
    </row>
    <row r="4427" spans="1:10" s="27" customFormat="1" ht="15" x14ac:dyDescent="0.25">
      <c r="A4427" s="62"/>
      <c r="B4427" s="62"/>
      <c r="C4427" s="63"/>
      <c r="D4427" s="63"/>
      <c r="E4427" s="61"/>
      <c r="F4427" s="61"/>
      <c r="G4427" s="61"/>
      <c r="H4427" s="61"/>
      <c r="I4427" s="202"/>
      <c r="J4427" s="61"/>
    </row>
    <row r="4428" spans="1:10" s="27" customFormat="1" ht="15" x14ac:dyDescent="0.25">
      <c r="A4428" s="62"/>
      <c r="B4428" s="62"/>
      <c r="C4428" s="63"/>
      <c r="D4428" s="63"/>
      <c r="E4428" s="61"/>
      <c r="F4428" s="61"/>
      <c r="G4428" s="61"/>
      <c r="H4428" s="61"/>
      <c r="I4428" s="202"/>
      <c r="J4428" s="61"/>
    </row>
    <row r="4429" spans="1:10" s="27" customFormat="1" ht="15" x14ac:dyDescent="0.25">
      <c r="A4429" s="62"/>
      <c r="B4429" s="62"/>
      <c r="C4429" s="63"/>
      <c r="D4429" s="63"/>
      <c r="E4429" s="61"/>
      <c r="F4429" s="61"/>
      <c r="G4429" s="61"/>
      <c r="H4429" s="61"/>
      <c r="I4429" s="202"/>
      <c r="J4429" s="61"/>
    </row>
    <row r="4430" spans="1:10" s="27" customFormat="1" ht="15" x14ac:dyDescent="0.25">
      <c r="A4430" s="62"/>
      <c r="B4430" s="62"/>
      <c r="C4430" s="63"/>
      <c r="D4430" s="63"/>
      <c r="E4430" s="61"/>
      <c r="F4430" s="61"/>
      <c r="G4430" s="61"/>
      <c r="H4430" s="61"/>
      <c r="I4430" s="202"/>
      <c r="J4430" s="61"/>
    </row>
    <row r="4431" spans="1:10" s="27" customFormat="1" ht="15" x14ac:dyDescent="0.25">
      <c r="A4431" s="62"/>
      <c r="B4431" s="62"/>
      <c r="C4431" s="63"/>
      <c r="D4431" s="63"/>
      <c r="E4431" s="61"/>
      <c r="F4431" s="61"/>
      <c r="G4431" s="61"/>
      <c r="H4431" s="61"/>
      <c r="I4431" s="202"/>
      <c r="J4431" s="61"/>
    </row>
    <row r="4432" spans="1:10" s="27" customFormat="1" ht="15" x14ac:dyDescent="0.25">
      <c r="A4432" s="62"/>
      <c r="B4432" s="62"/>
      <c r="C4432" s="63"/>
      <c r="D4432" s="63"/>
      <c r="E4432" s="61"/>
      <c r="F4432" s="61"/>
      <c r="G4432" s="61"/>
      <c r="H4432" s="61"/>
      <c r="I4432" s="202"/>
      <c r="J4432" s="61"/>
    </row>
    <row r="4433" spans="1:10" s="27" customFormat="1" ht="15" x14ac:dyDescent="0.25">
      <c r="A4433" s="62"/>
      <c r="B4433" s="62"/>
      <c r="C4433" s="63"/>
      <c r="D4433" s="63"/>
      <c r="E4433" s="61"/>
      <c r="F4433" s="61"/>
      <c r="G4433" s="61"/>
      <c r="H4433" s="61"/>
      <c r="I4433" s="202"/>
      <c r="J4433" s="61"/>
    </row>
    <row r="4434" spans="1:10" s="27" customFormat="1" ht="15" x14ac:dyDescent="0.25">
      <c r="A4434" s="62"/>
      <c r="B4434" s="62"/>
      <c r="C4434" s="63"/>
      <c r="D4434" s="63"/>
      <c r="E4434" s="61"/>
      <c r="F4434" s="61"/>
      <c r="G4434" s="61"/>
      <c r="H4434" s="61"/>
      <c r="I4434" s="202"/>
      <c r="J4434" s="61"/>
    </row>
    <row r="4435" spans="1:10" s="27" customFormat="1" ht="15" x14ac:dyDescent="0.25">
      <c r="A4435" s="62"/>
      <c r="B4435" s="62"/>
      <c r="C4435" s="63"/>
      <c r="D4435" s="63"/>
      <c r="E4435" s="61"/>
      <c r="F4435" s="61"/>
      <c r="G4435" s="61"/>
      <c r="H4435" s="61"/>
      <c r="I4435" s="202"/>
      <c r="J4435" s="61"/>
    </row>
    <row r="4436" spans="1:10" s="27" customFormat="1" ht="15" x14ac:dyDescent="0.25">
      <c r="A4436" s="62"/>
      <c r="B4436" s="62"/>
      <c r="C4436" s="63"/>
      <c r="D4436" s="63"/>
      <c r="E4436" s="61"/>
      <c r="F4436" s="61"/>
      <c r="G4436" s="61"/>
      <c r="H4436" s="61"/>
      <c r="I4436" s="202"/>
      <c r="J4436" s="61"/>
    </row>
    <row r="4437" spans="1:10" s="27" customFormat="1" ht="15" x14ac:dyDescent="0.25">
      <c r="A4437" s="62"/>
      <c r="B4437" s="62"/>
      <c r="C4437" s="63"/>
      <c r="D4437" s="63"/>
      <c r="E4437" s="61"/>
      <c r="F4437" s="61"/>
      <c r="G4437" s="61"/>
      <c r="H4437" s="61"/>
      <c r="I4437" s="202"/>
      <c r="J4437" s="61"/>
    </row>
    <row r="4438" spans="1:10" s="27" customFormat="1" ht="15" x14ac:dyDescent="0.25">
      <c r="A4438" s="62"/>
      <c r="B4438" s="62"/>
      <c r="C4438" s="63"/>
      <c r="D4438" s="63"/>
      <c r="E4438" s="61"/>
      <c r="F4438" s="61"/>
      <c r="G4438" s="61"/>
      <c r="H4438" s="61"/>
      <c r="I4438" s="202"/>
      <c r="J4438" s="61"/>
    </row>
    <row r="4439" spans="1:10" s="27" customFormat="1" ht="15" x14ac:dyDescent="0.25">
      <c r="A4439" s="62"/>
      <c r="B4439" s="62"/>
      <c r="C4439" s="63"/>
      <c r="D4439" s="63"/>
      <c r="E4439" s="61"/>
      <c r="F4439" s="61"/>
      <c r="G4439" s="61"/>
      <c r="H4439" s="61"/>
      <c r="I4439" s="202"/>
      <c r="J4439" s="61"/>
    </row>
    <row r="4440" spans="1:10" s="27" customFormat="1" ht="15" x14ac:dyDescent="0.25">
      <c r="A4440" s="62"/>
      <c r="B4440" s="62"/>
      <c r="C4440" s="63"/>
      <c r="D4440" s="63"/>
      <c r="E4440" s="61"/>
      <c r="F4440" s="61"/>
      <c r="G4440" s="61"/>
      <c r="H4440" s="61"/>
      <c r="I4440" s="202"/>
      <c r="J4440" s="61"/>
    </row>
    <row r="4441" spans="1:10" s="27" customFormat="1" ht="15" x14ac:dyDescent="0.25">
      <c r="A4441" s="62"/>
      <c r="B4441" s="62"/>
      <c r="C4441" s="63"/>
      <c r="D4441" s="63"/>
      <c r="E4441" s="61"/>
      <c r="F4441" s="61"/>
      <c r="G4441" s="61"/>
      <c r="H4441" s="61"/>
      <c r="I4441" s="202"/>
      <c r="J4441" s="61"/>
    </row>
    <row r="4442" spans="1:10" s="27" customFormat="1" ht="15" x14ac:dyDescent="0.25">
      <c r="A4442" s="62"/>
      <c r="B4442" s="62"/>
      <c r="C4442" s="63"/>
      <c r="D4442" s="63"/>
      <c r="E4442" s="61"/>
      <c r="F4442" s="61"/>
      <c r="G4442" s="61"/>
      <c r="H4442" s="61"/>
      <c r="I4442" s="202"/>
      <c r="J4442" s="61"/>
    </row>
    <row r="4443" spans="1:10" s="27" customFormat="1" ht="15" x14ac:dyDescent="0.25">
      <c r="A4443" s="62"/>
      <c r="B4443" s="62"/>
      <c r="C4443" s="63"/>
      <c r="D4443" s="63"/>
      <c r="E4443" s="61"/>
      <c r="F4443" s="61"/>
      <c r="G4443" s="61"/>
      <c r="H4443" s="61"/>
      <c r="I4443" s="202"/>
      <c r="J4443" s="61"/>
    </row>
    <row r="4444" spans="1:10" s="27" customFormat="1" ht="15" x14ac:dyDescent="0.25">
      <c r="A4444" s="62"/>
      <c r="B4444" s="62"/>
      <c r="C4444" s="63"/>
      <c r="D4444" s="63"/>
      <c r="E4444" s="61"/>
      <c r="F4444" s="61"/>
      <c r="G4444" s="61"/>
      <c r="H4444" s="61"/>
      <c r="I4444" s="202"/>
      <c r="J4444" s="61"/>
    </row>
    <row r="4445" spans="1:10" s="27" customFormat="1" ht="15" x14ac:dyDescent="0.25">
      <c r="A4445" s="62"/>
      <c r="B4445" s="62"/>
      <c r="C4445" s="63"/>
      <c r="D4445" s="63"/>
      <c r="E4445" s="61"/>
      <c r="F4445" s="61"/>
      <c r="G4445" s="61"/>
      <c r="H4445" s="61"/>
      <c r="I4445" s="202"/>
      <c r="J4445" s="61"/>
    </row>
    <row r="4446" spans="1:10" s="27" customFormat="1" ht="15" x14ac:dyDescent="0.25">
      <c r="A4446" s="62"/>
      <c r="B4446" s="62"/>
      <c r="C4446" s="63"/>
      <c r="D4446" s="63"/>
      <c r="E4446" s="61"/>
      <c r="F4446" s="61"/>
      <c r="G4446" s="61"/>
      <c r="H4446" s="61"/>
      <c r="I4446" s="202"/>
      <c r="J4446" s="61"/>
    </row>
    <row r="4447" spans="1:10" s="27" customFormat="1" ht="15" x14ac:dyDescent="0.25">
      <c r="A4447" s="62"/>
      <c r="B4447" s="62"/>
      <c r="C4447" s="63"/>
      <c r="D4447" s="63"/>
      <c r="E4447" s="61"/>
      <c r="F4447" s="61"/>
      <c r="G4447" s="61"/>
      <c r="H4447" s="61"/>
      <c r="I4447" s="202"/>
      <c r="J4447" s="61"/>
    </row>
    <row r="4448" spans="1:10" s="27" customFormat="1" ht="15" x14ac:dyDescent="0.25">
      <c r="A4448" s="62"/>
      <c r="B4448" s="62"/>
      <c r="C4448" s="63"/>
      <c r="D4448" s="63"/>
      <c r="E4448" s="61"/>
      <c r="F4448" s="61"/>
      <c r="G4448" s="61"/>
      <c r="H4448" s="61"/>
      <c r="I4448" s="202"/>
      <c r="J4448" s="61"/>
    </row>
    <row r="4449" spans="1:10" s="27" customFormat="1" ht="15" x14ac:dyDescent="0.25">
      <c r="A4449" s="62"/>
      <c r="B4449" s="62"/>
      <c r="C4449" s="63"/>
      <c r="D4449" s="63"/>
      <c r="E4449" s="61"/>
      <c r="F4449" s="61"/>
      <c r="G4449" s="61"/>
      <c r="H4449" s="61"/>
      <c r="I4449" s="202"/>
      <c r="J4449" s="61"/>
    </row>
    <row r="4450" spans="1:10" s="27" customFormat="1" ht="15" x14ac:dyDescent="0.25">
      <c r="A4450" s="62"/>
      <c r="B4450" s="62"/>
      <c r="C4450" s="63"/>
      <c r="D4450" s="63"/>
      <c r="E4450" s="61"/>
      <c r="F4450" s="61"/>
      <c r="G4450" s="61"/>
      <c r="H4450" s="61"/>
      <c r="I4450" s="202"/>
      <c r="J4450" s="61"/>
    </row>
    <row r="4451" spans="1:10" s="27" customFormat="1" ht="15" x14ac:dyDescent="0.25">
      <c r="A4451" s="62"/>
      <c r="B4451" s="62"/>
      <c r="C4451" s="63"/>
      <c r="D4451" s="63"/>
      <c r="E4451" s="61"/>
      <c r="F4451" s="61"/>
      <c r="G4451" s="61"/>
      <c r="H4451" s="61"/>
      <c r="I4451" s="202"/>
      <c r="J4451" s="61"/>
    </row>
    <row r="4452" spans="1:10" s="27" customFormat="1" ht="15" x14ac:dyDescent="0.25">
      <c r="A4452" s="62"/>
      <c r="B4452" s="62"/>
      <c r="C4452" s="63"/>
      <c r="D4452" s="63"/>
      <c r="E4452" s="61"/>
      <c r="F4452" s="61"/>
      <c r="G4452" s="61"/>
      <c r="H4452" s="61"/>
      <c r="I4452" s="202"/>
      <c r="J4452" s="61"/>
    </row>
    <row r="4453" spans="1:10" s="27" customFormat="1" ht="15" x14ac:dyDescent="0.25">
      <c r="A4453" s="62"/>
      <c r="B4453" s="62"/>
      <c r="C4453" s="63"/>
      <c r="D4453" s="63"/>
      <c r="E4453" s="61"/>
      <c r="F4453" s="61"/>
      <c r="G4453" s="61"/>
      <c r="H4453" s="61"/>
      <c r="I4453" s="202"/>
      <c r="J4453" s="61"/>
    </row>
    <row r="4454" spans="1:10" s="27" customFormat="1" ht="15" x14ac:dyDescent="0.25">
      <c r="A4454" s="62"/>
      <c r="B4454" s="62"/>
      <c r="C4454" s="63"/>
      <c r="D4454" s="63"/>
      <c r="E4454" s="61"/>
      <c r="F4454" s="61"/>
      <c r="G4454" s="61"/>
      <c r="H4454" s="61"/>
      <c r="I4454" s="202"/>
      <c r="J4454" s="61"/>
    </row>
    <row r="4455" spans="1:10" s="27" customFormat="1" ht="15" x14ac:dyDescent="0.25">
      <c r="A4455" s="62"/>
      <c r="B4455" s="62"/>
      <c r="C4455" s="63"/>
      <c r="D4455" s="63"/>
      <c r="E4455" s="61"/>
      <c r="F4455" s="61"/>
      <c r="G4455" s="61"/>
      <c r="H4455" s="61"/>
      <c r="I4455" s="202"/>
      <c r="J4455" s="61"/>
    </row>
    <row r="4456" spans="1:10" s="27" customFormat="1" ht="15" x14ac:dyDescent="0.25">
      <c r="A4456" s="62"/>
      <c r="B4456" s="62"/>
      <c r="C4456" s="63"/>
      <c r="D4456" s="63"/>
      <c r="E4456" s="61"/>
      <c r="F4456" s="61"/>
      <c r="G4456" s="61"/>
      <c r="H4456" s="61"/>
      <c r="I4456" s="202"/>
      <c r="J4456" s="61"/>
    </row>
    <row r="4457" spans="1:10" s="27" customFormat="1" ht="15" x14ac:dyDescent="0.25">
      <c r="A4457" s="62"/>
      <c r="B4457" s="62"/>
      <c r="C4457" s="63"/>
      <c r="D4457" s="63"/>
      <c r="E4457" s="61"/>
      <c r="F4457" s="61"/>
      <c r="G4457" s="61"/>
      <c r="H4457" s="61"/>
      <c r="I4457" s="202"/>
      <c r="J4457" s="61"/>
    </row>
    <row r="4458" spans="1:10" s="27" customFormat="1" ht="15" x14ac:dyDescent="0.25">
      <c r="A4458" s="62"/>
      <c r="B4458" s="62"/>
      <c r="C4458" s="63"/>
      <c r="D4458" s="63"/>
      <c r="E4458" s="61"/>
      <c r="F4458" s="61"/>
      <c r="G4458" s="61"/>
      <c r="H4458" s="61"/>
      <c r="I4458" s="202"/>
      <c r="J4458" s="61"/>
    </row>
    <row r="4459" spans="1:10" s="27" customFormat="1" ht="15" x14ac:dyDescent="0.25">
      <c r="A4459" s="62"/>
      <c r="B4459" s="62"/>
      <c r="C4459" s="63"/>
      <c r="D4459" s="63"/>
      <c r="E4459" s="61"/>
      <c r="F4459" s="61"/>
      <c r="G4459" s="61"/>
      <c r="H4459" s="61"/>
      <c r="I4459" s="202"/>
      <c r="J4459" s="61"/>
    </row>
    <row r="4460" spans="1:10" s="27" customFormat="1" ht="15" x14ac:dyDescent="0.25">
      <c r="A4460" s="62"/>
      <c r="B4460" s="62"/>
      <c r="C4460" s="63"/>
      <c r="D4460" s="63"/>
      <c r="E4460" s="61"/>
      <c r="F4460" s="61"/>
      <c r="G4460" s="61"/>
      <c r="H4460" s="61"/>
      <c r="I4460" s="202"/>
      <c r="J4460" s="61"/>
    </row>
    <row r="4461" spans="1:10" s="27" customFormat="1" ht="15" x14ac:dyDescent="0.25">
      <c r="A4461" s="62"/>
      <c r="B4461" s="62"/>
      <c r="C4461" s="63"/>
      <c r="D4461" s="63"/>
      <c r="E4461" s="61"/>
      <c r="F4461" s="61"/>
      <c r="G4461" s="61"/>
      <c r="H4461" s="61"/>
      <c r="I4461" s="202"/>
      <c r="J4461" s="61"/>
    </row>
    <row r="4462" spans="1:10" s="27" customFormat="1" ht="15" x14ac:dyDescent="0.25">
      <c r="A4462" s="62"/>
      <c r="B4462" s="62"/>
      <c r="C4462" s="63"/>
      <c r="D4462" s="63"/>
      <c r="E4462" s="61"/>
      <c r="F4462" s="61"/>
      <c r="G4462" s="61"/>
      <c r="H4462" s="61"/>
      <c r="I4462" s="202"/>
      <c r="J4462" s="61"/>
    </row>
    <row r="4463" spans="1:10" s="27" customFormat="1" ht="15" x14ac:dyDescent="0.25">
      <c r="A4463" s="62"/>
      <c r="B4463" s="62"/>
      <c r="C4463" s="63"/>
      <c r="D4463" s="63"/>
      <c r="E4463" s="61"/>
      <c r="F4463" s="61"/>
      <c r="G4463" s="61"/>
      <c r="H4463" s="61"/>
      <c r="I4463" s="202"/>
      <c r="J4463" s="61"/>
    </row>
    <row r="4464" spans="1:10" s="27" customFormat="1" ht="15" x14ac:dyDescent="0.25">
      <c r="A4464" s="62"/>
      <c r="B4464" s="62"/>
      <c r="C4464" s="63"/>
      <c r="D4464" s="63"/>
      <c r="E4464" s="61"/>
      <c r="F4464" s="61"/>
      <c r="G4464" s="61"/>
      <c r="H4464" s="61"/>
      <c r="I4464" s="202"/>
      <c r="J4464" s="61"/>
    </row>
    <row r="4465" spans="1:10" s="27" customFormat="1" ht="15" x14ac:dyDescent="0.25">
      <c r="A4465" s="62"/>
      <c r="B4465" s="62"/>
      <c r="C4465" s="63"/>
      <c r="D4465" s="63"/>
      <c r="E4465" s="61"/>
      <c r="F4465" s="61"/>
      <c r="G4465" s="61"/>
      <c r="H4465" s="61"/>
      <c r="I4465" s="202"/>
      <c r="J4465" s="61"/>
    </row>
    <row r="4466" spans="1:10" s="27" customFormat="1" ht="15" x14ac:dyDescent="0.25">
      <c r="A4466" s="62"/>
      <c r="B4466" s="62"/>
      <c r="C4466" s="63"/>
      <c r="D4466" s="63"/>
      <c r="E4466" s="61"/>
      <c r="F4466" s="61"/>
      <c r="G4466" s="61"/>
      <c r="H4466" s="61"/>
      <c r="I4466" s="202"/>
      <c r="J4466" s="61"/>
    </row>
    <row r="4467" spans="1:10" s="27" customFormat="1" ht="15" x14ac:dyDescent="0.25">
      <c r="A4467" s="62"/>
      <c r="B4467" s="62"/>
      <c r="C4467" s="63"/>
      <c r="D4467" s="63"/>
      <c r="E4467" s="61"/>
      <c r="F4467" s="61"/>
      <c r="G4467" s="61"/>
      <c r="H4467" s="61"/>
      <c r="I4467" s="202"/>
      <c r="J4467" s="61"/>
    </row>
    <row r="4468" spans="1:10" s="27" customFormat="1" ht="15" x14ac:dyDescent="0.25">
      <c r="A4468" s="62"/>
      <c r="B4468" s="62"/>
      <c r="C4468" s="63"/>
      <c r="D4468" s="63"/>
      <c r="E4468" s="61"/>
      <c r="F4468" s="61"/>
      <c r="G4468" s="61"/>
      <c r="H4468" s="61"/>
      <c r="I4468" s="202"/>
      <c r="J4468" s="61"/>
    </row>
    <row r="4469" spans="1:10" s="27" customFormat="1" ht="15" x14ac:dyDescent="0.25">
      <c r="A4469" s="62"/>
      <c r="B4469" s="62"/>
      <c r="C4469" s="63"/>
      <c r="D4469" s="63"/>
      <c r="E4469" s="61"/>
      <c r="F4469" s="61"/>
      <c r="G4469" s="61"/>
      <c r="H4469" s="61"/>
      <c r="I4469" s="202"/>
      <c r="J4469" s="61"/>
    </row>
    <row r="4470" spans="1:10" s="27" customFormat="1" ht="15" x14ac:dyDescent="0.25">
      <c r="A4470" s="62"/>
      <c r="B4470" s="62"/>
      <c r="C4470" s="63"/>
      <c r="D4470" s="63"/>
      <c r="E4470" s="61"/>
      <c r="F4470" s="61"/>
      <c r="G4470" s="61"/>
      <c r="H4470" s="61"/>
      <c r="I4470" s="202"/>
      <c r="J4470" s="61"/>
    </row>
    <row r="4471" spans="1:10" s="27" customFormat="1" ht="15" x14ac:dyDescent="0.25">
      <c r="A4471" s="62"/>
      <c r="B4471" s="62"/>
      <c r="C4471" s="63"/>
      <c r="D4471" s="63"/>
      <c r="E4471" s="61"/>
      <c r="F4471" s="61"/>
      <c r="G4471" s="61"/>
      <c r="H4471" s="61"/>
      <c r="I4471" s="202"/>
      <c r="J4471" s="61"/>
    </row>
    <row r="4472" spans="1:10" s="27" customFormat="1" ht="15" x14ac:dyDescent="0.25">
      <c r="A4472" s="62"/>
      <c r="B4472" s="62"/>
      <c r="C4472" s="63"/>
      <c r="D4472" s="63"/>
      <c r="E4472" s="61"/>
      <c r="F4472" s="61"/>
      <c r="G4472" s="61"/>
      <c r="H4472" s="61"/>
      <c r="I4472" s="202"/>
      <c r="J4472" s="61"/>
    </row>
    <row r="4473" spans="1:10" s="27" customFormat="1" ht="15" x14ac:dyDescent="0.25">
      <c r="A4473" s="62"/>
      <c r="B4473" s="62"/>
      <c r="C4473" s="63"/>
      <c r="D4473" s="63"/>
      <c r="E4473" s="61"/>
      <c r="F4473" s="61"/>
      <c r="G4473" s="61"/>
      <c r="H4473" s="61"/>
      <c r="I4473" s="202"/>
      <c r="J4473" s="61"/>
    </row>
    <row r="4474" spans="1:10" s="27" customFormat="1" ht="15" x14ac:dyDescent="0.25">
      <c r="A4474" s="62"/>
      <c r="B4474" s="62"/>
      <c r="C4474" s="63"/>
      <c r="D4474" s="63"/>
      <c r="E4474" s="61"/>
      <c r="F4474" s="61"/>
      <c r="G4474" s="61"/>
      <c r="H4474" s="61"/>
      <c r="I4474" s="202"/>
      <c r="J4474" s="61"/>
    </row>
    <row r="4475" spans="1:10" s="27" customFormat="1" ht="15" x14ac:dyDescent="0.25">
      <c r="A4475" s="62"/>
      <c r="B4475" s="62"/>
      <c r="C4475" s="63"/>
      <c r="D4475" s="63"/>
      <c r="E4475" s="61"/>
      <c r="F4475" s="61"/>
      <c r="G4475" s="61"/>
      <c r="H4475" s="61"/>
      <c r="I4475" s="202"/>
      <c r="J4475" s="61"/>
    </row>
    <row r="4476" spans="1:10" s="27" customFormat="1" ht="15" x14ac:dyDescent="0.25">
      <c r="A4476" s="62"/>
      <c r="B4476" s="62"/>
      <c r="C4476" s="63"/>
      <c r="D4476" s="63"/>
      <c r="E4476" s="61"/>
      <c r="F4476" s="61"/>
      <c r="G4476" s="61"/>
      <c r="H4476" s="61"/>
      <c r="I4476" s="202"/>
      <c r="J4476" s="61"/>
    </row>
    <row r="4477" spans="1:10" s="27" customFormat="1" ht="15" x14ac:dyDescent="0.25">
      <c r="A4477" s="62"/>
      <c r="B4477" s="62"/>
      <c r="C4477" s="63"/>
      <c r="D4477" s="63"/>
      <c r="E4477" s="61"/>
      <c r="F4477" s="61"/>
      <c r="G4477" s="61"/>
      <c r="H4477" s="61"/>
      <c r="I4477" s="202"/>
      <c r="J4477" s="61"/>
    </row>
    <row r="4478" spans="1:10" s="27" customFormat="1" ht="15" x14ac:dyDescent="0.25">
      <c r="A4478" s="62"/>
      <c r="B4478" s="62"/>
      <c r="C4478" s="63"/>
      <c r="D4478" s="63"/>
      <c r="E4478" s="61"/>
      <c r="F4478" s="61"/>
      <c r="G4478" s="61"/>
      <c r="H4478" s="61"/>
      <c r="I4478" s="202"/>
      <c r="J4478" s="61"/>
    </row>
    <row r="4479" spans="1:10" s="27" customFormat="1" ht="15" x14ac:dyDescent="0.25">
      <c r="A4479" s="62"/>
      <c r="B4479" s="62"/>
      <c r="C4479" s="63"/>
      <c r="D4479" s="63"/>
      <c r="E4479" s="61"/>
      <c r="F4479" s="61"/>
      <c r="G4479" s="61"/>
      <c r="H4479" s="61"/>
      <c r="I4479" s="202"/>
      <c r="J4479" s="61"/>
    </row>
    <row r="4480" spans="1:10" s="27" customFormat="1" ht="15" x14ac:dyDescent="0.25">
      <c r="A4480" s="62"/>
      <c r="B4480" s="62"/>
      <c r="C4480" s="63"/>
      <c r="D4480" s="63"/>
      <c r="E4480" s="61"/>
      <c r="F4480" s="61"/>
      <c r="G4480" s="61"/>
      <c r="H4480" s="61"/>
      <c r="I4480" s="202"/>
      <c r="J4480" s="61"/>
    </row>
    <row r="4481" spans="1:10" s="27" customFormat="1" ht="15" x14ac:dyDescent="0.25">
      <c r="A4481" s="62"/>
      <c r="B4481" s="62"/>
      <c r="C4481" s="63"/>
      <c r="D4481" s="63"/>
      <c r="E4481" s="61"/>
      <c r="F4481" s="61"/>
      <c r="G4481" s="61"/>
      <c r="H4481" s="61"/>
      <c r="I4481" s="202"/>
      <c r="J4481" s="61"/>
    </row>
    <row r="4482" spans="1:10" s="27" customFormat="1" ht="15" x14ac:dyDescent="0.25">
      <c r="A4482" s="62"/>
      <c r="B4482" s="62"/>
      <c r="C4482" s="63"/>
      <c r="D4482" s="63"/>
      <c r="E4482" s="61"/>
      <c r="F4482" s="61"/>
      <c r="G4482" s="61"/>
      <c r="H4482" s="61"/>
      <c r="I4482" s="202"/>
      <c r="J4482" s="61"/>
    </row>
    <row r="4483" spans="1:10" s="27" customFormat="1" ht="15" x14ac:dyDescent="0.25">
      <c r="A4483" s="62"/>
      <c r="B4483" s="62"/>
      <c r="C4483" s="63"/>
      <c r="D4483" s="63"/>
      <c r="E4483" s="61"/>
      <c r="F4483" s="61"/>
      <c r="G4483" s="61"/>
      <c r="H4483" s="61"/>
      <c r="I4483" s="202"/>
      <c r="J4483" s="61"/>
    </row>
    <row r="4484" spans="1:10" s="27" customFormat="1" ht="15" x14ac:dyDescent="0.25">
      <c r="A4484" s="62"/>
      <c r="B4484" s="62"/>
      <c r="C4484" s="63"/>
      <c r="D4484" s="63"/>
      <c r="E4484" s="61"/>
      <c r="F4484" s="61"/>
      <c r="G4484" s="61"/>
      <c r="H4484" s="61"/>
      <c r="I4484" s="202"/>
      <c r="J4484" s="61"/>
    </row>
    <row r="4485" spans="1:10" s="27" customFormat="1" ht="15" x14ac:dyDescent="0.25">
      <c r="A4485" s="62"/>
      <c r="B4485" s="62"/>
      <c r="C4485" s="63"/>
      <c r="D4485" s="63"/>
      <c r="E4485" s="61"/>
      <c r="F4485" s="61"/>
      <c r="G4485" s="61"/>
      <c r="H4485" s="61"/>
      <c r="I4485" s="202"/>
      <c r="J4485" s="61"/>
    </row>
    <row r="4486" spans="1:10" s="27" customFormat="1" ht="15" x14ac:dyDescent="0.25">
      <c r="A4486" s="62"/>
      <c r="B4486" s="62"/>
      <c r="C4486" s="63"/>
      <c r="D4486" s="63"/>
      <c r="E4486" s="61"/>
      <c r="F4486" s="61"/>
      <c r="G4486" s="61"/>
      <c r="H4486" s="61"/>
      <c r="I4486" s="202"/>
      <c r="J4486" s="61"/>
    </row>
    <row r="4487" spans="1:10" s="27" customFormat="1" ht="15" x14ac:dyDescent="0.25">
      <c r="A4487" s="62"/>
      <c r="B4487" s="62"/>
      <c r="C4487" s="63"/>
      <c r="D4487" s="63"/>
      <c r="E4487" s="61"/>
      <c r="F4487" s="61"/>
      <c r="G4487" s="61"/>
      <c r="H4487" s="61"/>
      <c r="I4487" s="202"/>
      <c r="J4487" s="61"/>
    </row>
    <row r="4488" spans="1:10" s="27" customFormat="1" ht="15" x14ac:dyDescent="0.25">
      <c r="A4488" s="62"/>
      <c r="B4488" s="62"/>
      <c r="C4488" s="63"/>
      <c r="D4488" s="63"/>
      <c r="E4488" s="61"/>
      <c r="F4488" s="61"/>
      <c r="G4488" s="61"/>
      <c r="H4488" s="61"/>
      <c r="I4488" s="202"/>
      <c r="J4488" s="61"/>
    </row>
    <row r="4489" spans="1:10" s="27" customFormat="1" ht="15" x14ac:dyDescent="0.25">
      <c r="A4489" s="62"/>
      <c r="B4489" s="62"/>
      <c r="C4489" s="63"/>
      <c r="D4489" s="63"/>
      <c r="E4489" s="61"/>
      <c r="F4489" s="61"/>
      <c r="G4489" s="61"/>
      <c r="H4489" s="61"/>
      <c r="I4489" s="202"/>
      <c r="J4489" s="61"/>
    </row>
    <row r="4490" spans="1:10" s="27" customFormat="1" ht="15" x14ac:dyDescent="0.25">
      <c r="A4490" s="62"/>
      <c r="B4490" s="62"/>
      <c r="C4490" s="63"/>
      <c r="D4490" s="63"/>
      <c r="E4490" s="61"/>
      <c r="F4490" s="61"/>
      <c r="G4490" s="61"/>
      <c r="H4490" s="61"/>
      <c r="I4490" s="202"/>
      <c r="J4490" s="61"/>
    </row>
    <row r="4491" spans="1:10" s="27" customFormat="1" ht="15" x14ac:dyDescent="0.25">
      <c r="A4491" s="62"/>
      <c r="B4491" s="62"/>
      <c r="C4491" s="63"/>
      <c r="D4491" s="63"/>
      <c r="E4491" s="61"/>
      <c r="F4491" s="61"/>
      <c r="G4491" s="61"/>
      <c r="H4491" s="61"/>
      <c r="I4491" s="202"/>
      <c r="J4491" s="61"/>
    </row>
    <row r="4492" spans="1:10" s="27" customFormat="1" ht="15" x14ac:dyDescent="0.25">
      <c r="A4492" s="62"/>
      <c r="B4492" s="62"/>
      <c r="C4492" s="63"/>
      <c r="D4492" s="63"/>
      <c r="E4492" s="61"/>
      <c r="F4492" s="61"/>
      <c r="G4492" s="61"/>
      <c r="H4492" s="61"/>
      <c r="I4492" s="202"/>
      <c r="J4492" s="61"/>
    </row>
    <row r="4493" spans="1:10" s="27" customFormat="1" ht="15" x14ac:dyDescent="0.25">
      <c r="A4493" s="62"/>
      <c r="B4493" s="62"/>
      <c r="C4493" s="63"/>
      <c r="D4493" s="63"/>
      <c r="E4493" s="61"/>
      <c r="F4493" s="61"/>
      <c r="G4493" s="61"/>
      <c r="H4493" s="61"/>
      <c r="I4493" s="202"/>
      <c r="J4493" s="61"/>
    </row>
    <row r="4494" spans="1:10" s="27" customFormat="1" ht="15" x14ac:dyDescent="0.25">
      <c r="A4494" s="62"/>
      <c r="B4494" s="62"/>
      <c r="C4494" s="63"/>
      <c r="D4494" s="63"/>
      <c r="E4494" s="61"/>
      <c r="F4494" s="61"/>
      <c r="G4494" s="61"/>
      <c r="H4494" s="61"/>
      <c r="I4494" s="202"/>
      <c r="J4494" s="61"/>
    </row>
    <row r="4495" spans="1:10" s="27" customFormat="1" ht="15" x14ac:dyDescent="0.25">
      <c r="A4495" s="62"/>
      <c r="B4495" s="62"/>
      <c r="C4495" s="63"/>
      <c r="D4495" s="63"/>
      <c r="E4495" s="61"/>
      <c r="F4495" s="61"/>
      <c r="G4495" s="61"/>
      <c r="H4495" s="61"/>
      <c r="I4495" s="202"/>
      <c r="J4495" s="61"/>
    </row>
    <row r="4496" spans="1:10" s="27" customFormat="1" ht="15" x14ac:dyDescent="0.25">
      <c r="A4496" s="62"/>
      <c r="B4496" s="62"/>
      <c r="C4496" s="63"/>
      <c r="D4496" s="63"/>
      <c r="E4496" s="61"/>
      <c r="F4496" s="61"/>
      <c r="G4496" s="61"/>
      <c r="H4496" s="61"/>
      <c r="I4496" s="202"/>
      <c r="J4496" s="61"/>
    </row>
    <row r="4497" spans="1:10" s="27" customFormat="1" ht="15" x14ac:dyDescent="0.25">
      <c r="A4497" s="62"/>
      <c r="B4497" s="62"/>
      <c r="C4497" s="63"/>
      <c r="D4497" s="63"/>
      <c r="E4497" s="61"/>
      <c r="F4497" s="61"/>
      <c r="G4497" s="61"/>
      <c r="H4497" s="61"/>
      <c r="I4497" s="202"/>
      <c r="J4497" s="61"/>
    </row>
    <row r="4498" spans="1:10" s="27" customFormat="1" ht="15" x14ac:dyDescent="0.25">
      <c r="A4498" s="62"/>
      <c r="B4498" s="62"/>
      <c r="C4498" s="63"/>
      <c r="D4498" s="63"/>
      <c r="E4498" s="61"/>
      <c r="F4498" s="61"/>
      <c r="G4498" s="61"/>
      <c r="H4498" s="61"/>
      <c r="I4498" s="202"/>
      <c r="J4498" s="61"/>
    </row>
    <row r="4499" spans="1:10" s="27" customFormat="1" ht="15" x14ac:dyDescent="0.25">
      <c r="A4499" s="62"/>
      <c r="B4499" s="62"/>
      <c r="C4499" s="63"/>
      <c r="D4499" s="63"/>
      <c r="E4499" s="61"/>
      <c r="F4499" s="61"/>
      <c r="G4499" s="61"/>
      <c r="H4499" s="61"/>
      <c r="I4499" s="202"/>
      <c r="J4499" s="61"/>
    </row>
    <row r="4500" spans="1:10" s="27" customFormat="1" ht="15" x14ac:dyDescent="0.25">
      <c r="A4500" s="62"/>
      <c r="B4500" s="62"/>
      <c r="C4500" s="63"/>
      <c r="D4500" s="63"/>
      <c r="E4500" s="61"/>
      <c r="F4500" s="61"/>
      <c r="G4500" s="61"/>
      <c r="H4500" s="61"/>
      <c r="I4500" s="202"/>
      <c r="J4500" s="61"/>
    </row>
    <row r="4501" spans="1:10" s="27" customFormat="1" ht="15" x14ac:dyDescent="0.25">
      <c r="A4501" s="62"/>
      <c r="B4501" s="62"/>
      <c r="C4501" s="63"/>
      <c r="D4501" s="63"/>
      <c r="E4501" s="61"/>
      <c r="F4501" s="61"/>
      <c r="G4501" s="61"/>
      <c r="H4501" s="61"/>
      <c r="I4501" s="202"/>
      <c r="J4501" s="61"/>
    </row>
    <row r="4502" spans="1:10" s="27" customFormat="1" ht="15" x14ac:dyDescent="0.25">
      <c r="A4502" s="62"/>
      <c r="B4502" s="62"/>
      <c r="C4502" s="63"/>
      <c r="D4502" s="63"/>
      <c r="E4502" s="61"/>
      <c r="F4502" s="61"/>
      <c r="G4502" s="61"/>
      <c r="H4502" s="61"/>
      <c r="I4502" s="202"/>
      <c r="J4502" s="61"/>
    </row>
    <row r="4503" spans="1:10" s="27" customFormat="1" ht="15" x14ac:dyDescent="0.25">
      <c r="A4503" s="62"/>
      <c r="B4503" s="62"/>
      <c r="C4503" s="63"/>
      <c r="D4503" s="63"/>
      <c r="E4503" s="61"/>
      <c r="F4503" s="61"/>
      <c r="G4503" s="61"/>
      <c r="H4503" s="61"/>
      <c r="I4503" s="202"/>
      <c r="J4503" s="61"/>
    </row>
    <row r="4504" spans="1:10" s="27" customFormat="1" ht="15" x14ac:dyDescent="0.25">
      <c r="A4504" s="62"/>
      <c r="B4504" s="62"/>
      <c r="C4504" s="63"/>
      <c r="D4504" s="63"/>
      <c r="E4504" s="61"/>
      <c r="F4504" s="61"/>
      <c r="G4504" s="61"/>
      <c r="H4504" s="61"/>
      <c r="I4504" s="202"/>
      <c r="J4504" s="61"/>
    </row>
    <row r="4505" spans="1:10" s="27" customFormat="1" ht="15" x14ac:dyDescent="0.25">
      <c r="A4505" s="62"/>
      <c r="B4505" s="62"/>
      <c r="C4505" s="63"/>
      <c r="D4505" s="63"/>
      <c r="E4505" s="61"/>
      <c r="F4505" s="61"/>
      <c r="G4505" s="61"/>
      <c r="H4505" s="61"/>
      <c r="I4505" s="202"/>
      <c r="J4505" s="61"/>
    </row>
    <row r="4506" spans="1:10" s="27" customFormat="1" ht="15" x14ac:dyDescent="0.25">
      <c r="A4506" s="62"/>
      <c r="B4506" s="62"/>
      <c r="C4506" s="63"/>
      <c r="D4506" s="63"/>
      <c r="E4506" s="61"/>
      <c r="F4506" s="61"/>
      <c r="G4506" s="61"/>
      <c r="H4506" s="61"/>
      <c r="I4506" s="202"/>
      <c r="J4506" s="61"/>
    </row>
    <row r="4507" spans="1:10" s="27" customFormat="1" ht="15" x14ac:dyDescent="0.25">
      <c r="A4507" s="62"/>
      <c r="B4507" s="62"/>
      <c r="C4507" s="63"/>
      <c r="D4507" s="63"/>
      <c r="E4507" s="61"/>
      <c r="F4507" s="61"/>
      <c r="G4507" s="61"/>
      <c r="H4507" s="61"/>
      <c r="I4507" s="202"/>
      <c r="J4507" s="61"/>
    </row>
    <row r="4508" spans="1:10" s="27" customFormat="1" ht="15" x14ac:dyDescent="0.25">
      <c r="A4508" s="62"/>
      <c r="B4508" s="62"/>
      <c r="C4508" s="63"/>
      <c r="D4508" s="63"/>
      <c r="E4508" s="61"/>
      <c r="F4508" s="61"/>
      <c r="G4508" s="61"/>
      <c r="H4508" s="61"/>
      <c r="I4508" s="202"/>
      <c r="J4508" s="61"/>
    </row>
    <row r="4509" spans="1:10" s="27" customFormat="1" ht="15" x14ac:dyDescent="0.25">
      <c r="A4509" s="62"/>
      <c r="B4509" s="62"/>
      <c r="C4509" s="63"/>
      <c r="D4509" s="63"/>
      <c r="E4509" s="61"/>
      <c r="F4509" s="61"/>
      <c r="G4509" s="61"/>
      <c r="H4509" s="61"/>
      <c r="I4509" s="202"/>
      <c r="J4509" s="61"/>
    </row>
    <row r="4510" spans="1:10" s="27" customFormat="1" ht="15" x14ac:dyDescent="0.25">
      <c r="A4510" s="62"/>
      <c r="B4510" s="62"/>
      <c r="C4510" s="63"/>
      <c r="D4510" s="63"/>
      <c r="E4510" s="61"/>
      <c r="F4510" s="61"/>
      <c r="G4510" s="61"/>
      <c r="H4510" s="61"/>
      <c r="I4510" s="202"/>
      <c r="J4510" s="61"/>
    </row>
    <row r="4511" spans="1:10" s="27" customFormat="1" ht="15" x14ac:dyDescent="0.25">
      <c r="A4511" s="62"/>
      <c r="B4511" s="62"/>
      <c r="C4511" s="63"/>
      <c r="D4511" s="63"/>
      <c r="E4511" s="61"/>
      <c r="F4511" s="61"/>
      <c r="G4511" s="61"/>
      <c r="H4511" s="61"/>
      <c r="I4511" s="202"/>
      <c r="J4511" s="61"/>
    </row>
    <row r="4512" spans="1:10" s="27" customFormat="1" ht="15" x14ac:dyDescent="0.25">
      <c r="A4512" s="62"/>
      <c r="B4512" s="62"/>
      <c r="C4512" s="63"/>
      <c r="D4512" s="63"/>
      <c r="E4512" s="61"/>
      <c r="F4512" s="61"/>
      <c r="G4512" s="61"/>
      <c r="H4512" s="61"/>
      <c r="I4512" s="202"/>
      <c r="J4512" s="61"/>
    </row>
    <row r="4513" spans="1:10" s="27" customFormat="1" ht="15" x14ac:dyDescent="0.25">
      <c r="A4513" s="62"/>
      <c r="B4513" s="62"/>
      <c r="C4513" s="63"/>
      <c r="D4513" s="63"/>
      <c r="E4513" s="61"/>
      <c r="F4513" s="61"/>
      <c r="G4513" s="61"/>
      <c r="H4513" s="61"/>
      <c r="I4513" s="202"/>
      <c r="J4513" s="61"/>
    </row>
    <row r="4514" spans="1:10" s="27" customFormat="1" ht="15" x14ac:dyDescent="0.25">
      <c r="A4514" s="62"/>
      <c r="B4514" s="62"/>
      <c r="C4514" s="63"/>
      <c r="D4514" s="63"/>
      <c r="E4514" s="61"/>
      <c r="F4514" s="61"/>
      <c r="G4514" s="61"/>
      <c r="H4514" s="61"/>
      <c r="I4514" s="202"/>
      <c r="J4514" s="61"/>
    </row>
    <row r="4515" spans="1:10" s="27" customFormat="1" ht="15" x14ac:dyDescent="0.25">
      <c r="A4515" s="62"/>
      <c r="B4515" s="62"/>
      <c r="C4515" s="63"/>
      <c r="D4515" s="63"/>
      <c r="E4515" s="61"/>
      <c r="F4515" s="61"/>
      <c r="G4515" s="61"/>
      <c r="H4515" s="61"/>
      <c r="I4515" s="202"/>
      <c r="J4515" s="61"/>
    </row>
    <row r="4516" spans="1:10" s="27" customFormat="1" ht="15" x14ac:dyDescent="0.25">
      <c r="A4516" s="62"/>
      <c r="B4516" s="62"/>
      <c r="C4516" s="63"/>
      <c r="D4516" s="63"/>
      <c r="E4516" s="61"/>
      <c r="F4516" s="61"/>
      <c r="G4516" s="61"/>
      <c r="H4516" s="61"/>
      <c r="I4516" s="202"/>
      <c r="J4516" s="61"/>
    </row>
    <row r="4517" spans="1:10" s="27" customFormat="1" ht="15" x14ac:dyDescent="0.25">
      <c r="A4517" s="62"/>
      <c r="B4517" s="62"/>
      <c r="C4517" s="63"/>
      <c r="D4517" s="63"/>
      <c r="E4517" s="61"/>
      <c r="F4517" s="61"/>
      <c r="G4517" s="61"/>
      <c r="H4517" s="61"/>
      <c r="I4517" s="202"/>
      <c r="J4517" s="61"/>
    </row>
    <row r="4518" spans="1:10" s="27" customFormat="1" ht="15" x14ac:dyDescent="0.25">
      <c r="A4518" s="62"/>
      <c r="B4518" s="62"/>
      <c r="C4518" s="63"/>
      <c r="D4518" s="63"/>
      <c r="E4518" s="61"/>
      <c r="F4518" s="61"/>
      <c r="G4518" s="61"/>
      <c r="H4518" s="61"/>
      <c r="I4518" s="202"/>
      <c r="J4518" s="61"/>
    </row>
    <row r="4519" spans="1:10" s="27" customFormat="1" ht="15" x14ac:dyDescent="0.25">
      <c r="A4519" s="62"/>
      <c r="B4519" s="62"/>
      <c r="C4519" s="63"/>
      <c r="D4519" s="63"/>
      <c r="E4519" s="61"/>
      <c r="F4519" s="61"/>
      <c r="G4519" s="61"/>
      <c r="H4519" s="61"/>
      <c r="I4519" s="202"/>
      <c r="J4519" s="61"/>
    </row>
    <row r="4520" spans="1:10" s="27" customFormat="1" ht="15" x14ac:dyDescent="0.25">
      <c r="A4520" s="62"/>
      <c r="B4520" s="62"/>
      <c r="C4520" s="63"/>
      <c r="D4520" s="63"/>
      <c r="E4520" s="61"/>
      <c r="F4520" s="61"/>
      <c r="G4520" s="61"/>
      <c r="H4520" s="61"/>
      <c r="I4520" s="202"/>
      <c r="J4520" s="61"/>
    </row>
    <row r="4521" spans="1:10" s="27" customFormat="1" ht="15" x14ac:dyDescent="0.25">
      <c r="A4521" s="62"/>
      <c r="B4521" s="62"/>
      <c r="C4521" s="63"/>
      <c r="D4521" s="63"/>
      <c r="E4521" s="61"/>
      <c r="F4521" s="61"/>
      <c r="G4521" s="61"/>
      <c r="H4521" s="61"/>
      <c r="I4521" s="202"/>
      <c r="J4521" s="61"/>
    </row>
    <row r="4522" spans="1:10" s="27" customFormat="1" ht="15" x14ac:dyDescent="0.25">
      <c r="A4522" s="62"/>
      <c r="B4522" s="62"/>
      <c r="C4522" s="63"/>
      <c r="D4522" s="63"/>
      <c r="E4522" s="61"/>
      <c r="F4522" s="61"/>
      <c r="G4522" s="61"/>
      <c r="H4522" s="61"/>
      <c r="I4522" s="202"/>
      <c r="J4522" s="61"/>
    </row>
    <row r="4523" spans="1:10" s="27" customFormat="1" ht="15" x14ac:dyDescent="0.25">
      <c r="A4523" s="62"/>
      <c r="B4523" s="62"/>
      <c r="C4523" s="63"/>
      <c r="D4523" s="63"/>
      <c r="E4523" s="61"/>
      <c r="F4523" s="61"/>
      <c r="G4523" s="61"/>
      <c r="H4523" s="61"/>
      <c r="I4523" s="202"/>
      <c r="J4523" s="61"/>
    </row>
    <row r="4524" spans="1:10" s="27" customFormat="1" ht="15" x14ac:dyDescent="0.25">
      <c r="A4524" s="62"/>
      <c r="B4524" s="62"/>
      <c r="C4524" s="63"/>
      <c r="D4524" s="63"/>
      <c r="E4524" s="61"/>
      <c r="F4524" s="61"/>
      <c r="G4524" s="61"/>
      <c r="H4524" s="61"/>
      <c r="I4524" s="202"/>
      <c r="J4524" s="61"/>
    </row>
    <row r="4525" spans="1:10" s="27" customFormat="1" ht="15" x14ac:dyDescent="0.25">
      <c r="A4525" s="62"/>
      <c r="B4525" s="62"/>
      <c r="C4525" s="63"/>
      <c r="D4525" s="63"/>
      <c r="E4525" s="61"/>
      <c r="F4525" s="61"/>
      <c r="G4525" s="61"/>
      <c r="H4525" s="61"/>
      <c r="I4525" s="202"/>
      <c r="J4525" s="61"/>
    </row>
    <row r="4526" spans="1:10" s="27" customFormat="1" ht="15" x14ac:dyDescent="0.25">
      <c r="A4526" s="62"/>
      <c r="B4526" s="62"/>
      <c r="C4526" s="63"/>
      <c r="D4526" s="63"/>
      <c r="E4526" s="61"/>
      <c r="F4526" s="61"/>
      <c r="G4526" s="61"/>
      <c r="H4526" s="61"/>
      <c r="I4526" s="202"/>
      <c r="J4526" s="61"/>
    </row>
    <row r="4527" spans="1:10" s="27" customFormat="1" ht="15" x14ac:dyDescent="0.25">
      <c r="A4527" s="62"/>
      <c r="B4527" s="62"/>
      <c r="C4527" s="63"/>
      <c r="D4527" s="63"/>
      <c r="E4527" s="61"/>
      <c r="F4527" s="61"/>
      <c r="G4527" s="61"/>
      <c r="H4527" s="61"/>
      <c r="I4527" s="202"/>
      <c r="J4527" s="61"/>
    </row>
    <row r="4528" spans="1:10" s="27" customFormat="1" ht="15" x14ac:dyDescent="0.25">
      <c r="A4528" s="62"/>
      <c r="B4528" s="62"/>
      <c r="C4528" s="63"/>
      <c r="D4528" s="63"/>
      <c r="E4528" s="61"/>
      <c r="F4528" s="61"/>
      <c r="G4528" s="61"/>
      <c r="H4528" s="61"/>
      <c r="I4528" s="202"/>
      <c r="J4528" s="61"/>
    </row>
    <row r="4529" spans="1:10" s="27" customFormat="1" ht="15" x14ac:dyDescent="0.25">
      <c r="A4529" s="62"/>
      <c r="B4529" s="62"/>
      <c r="C4529" s="63"/>
      <c r="D4529" s="63"/>
      <c r="E4529" s="61"/>
      <c r="F4529" s="61"/>
      <c r="G4529" s="61"/>
      <c r="H4529" s="61"/>
      <c r="I4529" s="202"/>
      <c r="J4529" s="61"/>
    </row>
    <row r="4530" spans="1:10" s="27" customFormat="1" ht="15" x14ac:dyDescent="0.25">
      <c r="A4530" s="62"/>
      <c r="B4530" s="62"/>
      <c r="C4530" s="63"/>
      <c r="D4530" s="63"/>
      <c r="E4530" s="61"/>
      <c r="F4530" s="61"/>
      <c r="G4530" s="61"/>
      <c r="H4530" s="61"/>
      <c r="I4530" s="202"/>
      <c r="J4530" s="61"/>
    </row>
    <row r="4531" spans="1:10" s="27" customFormat="1" ht="15" x14ac:dyDescent="0.25">
      <c r="A4531" s="62"/>
      <c r="B4531" s="62"/>
      <c r="C4531" s="63"/>
      <c r="D4531" s="63"/>
      <c r="E4531" s="61"/>
      <c r="F4531" s="61"/>
      <c r="G4531" s="61"/>
      <c r="H4531" s="61"/>
      <c r="I4531" s="202"/>
      <c r="J4531" s="61"/>
    </row>
    <row r="4532" spans="1:10" s="27" customFormat="1" ht="15" x14ac:dyDescent="0.25">
      <c r="A4532" s="62"/>
      <c r="B4532" s="62"/>
      <c r="C4532" s="63"/>
      <c r="D4532" s="63"/>
      <c r="E4532" s="61"/>
      <c r="F4532" s="61"/>
      <c r="G4532" s="61"/>
      <c r="H4532" s="61"/>
      <c r="I4532" s="202"/>
      <c r="J4532" s="61"/>
    </row>
    <row r="4533" spans="1:10" s="27" customFormat="1" ht="15" x14ac:dyDescent="0.25">
      <c r="A4533" s="62"/>
      <c r="B4533" s="62"/>
      <c r="C4533" s="63"/>
      <c r="D4533" s="63"/>
      <c r="E4533" s="61"/>
      <c r="F4533" s="61"/>
      <c r="G4533" s="61"/>
      <c r="H4533" s="61"/>
      <c r="I4533" s="202"/>
      <c r="J4533" s="61"/>
    </row>
    <row r="4534" spans="1:10" s="27" customFormat="1" ht="15" x14ac:dyDescent="0.25">
      <c r="A4534" s="62"/>
      <c r="B4534" s="62"/>
      <c r="C4534" s="63"/>
      <c r="D4534" s="63"/>
      <c r="E4534" s="61"/>
      <c r="F4534" s="61"/>
      <c r="G4534" s="61"/>
      <c r="H4534" s="61"/>
      <c r="I4534" s="202"/>
      <c r="J4534" s="61"/>
    </row>
    <row r="4535" spans="1:10" s="27" customFormat="1" ht="15" x14ac:dyDescent="0.25">
      <c r="A4535" s="62"/>
      <c r="B4535" s="62"/>
      <c r="C4535" s="63"/>
      <c r="D4535" s="63"/>
      <c r="E4535" s="61"/>
      <c r="F4535" s="61"/>
      <c r="G4535" s="61"/>
      <c r="H4535" s="61"/>
      <c r="I4535" s="202"/>
      <c r="J4535" s="61"/>
    </row>
    <row r="4536" spans="1:10" s="27" customFormat="1" ht="15" x14ac:dyDescent="0.25">
      <c r="A4536" s="62"/>
      <c r="B4536" s="62"/>
      <c r="C4536" s="63"/>
      <c r="D4536" s="63"/>
      <c r="E4536" s="61"/>
      <c r="F4536" s="61"/>
      <c r="G4536" s="61"/>
      <c r="H4536" s="61"/>
      <c r="I4536" s="202"/>
      <c r="J4536" s="61"/>
    </row>
    <row r="4537" spans="1:10" s="27" customFormat="1" ht="15" x14ac:dyDescent="0.25">
      <c r="A4537" s="62"/>
      <c r="B4537" s="62"/>
      <c r="C4537" s="63"/>
      <c r="D4537" s="63"/>
      <c r="E4537" s="61"/>
      <c r="F4537" s="61"/>
      <c r="G4537" s="61"/>
      <c r="H4537" s="61"/>
      <c r="I4537" s="202"/>
      <c r="J4537" s="61"/>
    </row>
    <row r="4538" spans="1:10" s="27" customFormat="1" ht="15" x14ac:dyDescent="0.25">
      <c r="A4538" s="62"/>
      <c r="B4538" s="62"/>
      <c r="C4538" s="63"/>
      <c r="D4538" s="63"/>
      <c r="E4538" s="61"/>
      <c r="F4538" s="61"/>
      <c r="G4538" s="61"/>
      <c r="H4538" s="61"/>
      <c r="I4538" s="202"/>
      <c r="J4538" s="61"/>
    </row>
    <row r="4539" spans="1:10" s="27" customFormat="1" ht="15" x14ac:dyDescent="0.25">
      <c r="A4539" s="62"/>
      <c r="B4539" s="62"/>
      <c r="C4539" s="63"/>
      <c r="D4539" s="63"/>
      <c r="E4539" s="61"/>
      <c r="F4539" s="61"/>
      <c r="G4539" s="61"/>
      <c r="H4539" s="61"/>
      <c r="I4539" s="202"/>
      <c r="J4539" s="61"/>
    </row>
    <row r="4540" spans="1:10" s="27" customFormat="1" ht="15" x14ac:dyDescent="0.25">
      <c r="A4540" s="62"/>
      <c r="B4540" s="62"/>
      <c r="C4540" s="63"/>
      <c r="D4540" s="63"/>
      <c r="E4540" s="61"/>
      <c r="F4540" s="61"/>
      <c r="G4540" s="61"/>
      <c r="H4540" s="61"/>
      <c r="I4540" s="202"/>
      <c r="J4540" s="61"/>
    </row>
    <row r="4541" spans="1:10" s="27" customFormat="1" ht="15" x14ac:dyDescent="0.25">
      <c r="A4541" s="62"/>
      <c r="B4541" s="62"/>
      <c r="C4541" s="63"/>
      <c r="D4541" s="63"/>
      <c r="E4541" s="61"/>
      <c r="F4541" s="61"/>
      <c r="G4541" s="61"/>
      <c r="H4541" s="61"/>
      <c r="I4541" s="202"/>
      <c r="J4541" s="61"/>
    </row>
    <row r="4542" spans="1:10" s="27" customFormat="1" ht="15" x14ac:dyDescent="0.25">
      <c r="A4542" s="62"/>
      <c r="B4542" s="62"/>
      <c r="C4542" s="63"/>
      <c r="D4542" s="63"/>
      <c r="E4542" s="61"/>
      <c r="F4542" s="61"/>
      <c r="G4542" s="61"/>
      <c r="H4542" s="61"/>
      <c r="I4542" s="202"/>
      <c r="J4542" s="61"/>
    </row>
    <row r="4543" spans="1:10" s="27" customFormat="1" ht="15" x14ac:dyDescent="0.25">
      <c r="A4543" s="62"/>
      <c r="B4543" s="62"/>
      <c r="C4543" s="63"/>
      <c r="D4543" s="63"/>
      <c r="E4543" s="61"/>
      <c r="F4543" s="61"/>
      <c r="G4543" s="61"/>
      <c r="H4543" s="61"/>
      <c r="I4543" s="202"/>
      <c r="J4543" s="61"/>
    </row>
    <row r="4544" spans="1:10" s="27" customFormat="1" ht="15" x14ac:dyDescent="0.25">
      <c r="A4544" s="62"/>
      <c r="B4544" s="62"/>
      <c r="C4544" s="63"/>
      <c r="D4544" s="63"/>
      <c r="E4544" s="61"/>
      <c r="F4544" s="61"/>
      <c r="G4544" s="61"/>
      <c r="H4544" s="61"/>
      <c r="I4544" s="202"/>
      <c r="J4544" s="61"/>
    </row>
    <row r="4545" spans="1:10" s="27" customFormat="1" ht="15" x14ac:dyDescent="0.25">
      <c r="A4545" s="62"/>
      <c r="B4545" s="62"/>
      <c r="C4545" s="63"/>
      <c r="D4545" s="63"/>
      <c r="E4545" s="61"/>
      <c r="F4545" s="61"/>
      <c r="G4545" s="61"/>
      <c r="H4545" s="61"/>
      <c r="I4545" s="202"/>
      <c r="J4545" s="61"/>
    </row>
    <row r="4546" spans="1:10" s="27" customFormat="1" ht="15" x14ac:dyDescent="0.25">
      <c r="A4546" s="62"/>
      <c r="B4546" s="62"/>
      <c r="C4546" s="63"/>
      <c r="D4546" s="63"/>
      <c r="E4546" s="61"/>
      <c r="F4546" s="61"/>
      <c r="G4546" s="61"/>
      <c r="H4546" s="61"/>
      <c r="I4546" s="202"/>
      <c r="J4546" s="61"/>
    </row>
    <row r="4547" spans="1:10" s="27" customFormat="1" ht="15" x14ac:dyDescent="0.25">
      <c r="A4547" s="62"/>
      <c r="B4547" s="62"/>
      <c r="C4547" s="63"/>
      <c r="D4547" s="63"/>
      <c r="E4547" s="61"/>
      <c r="F4547" s="61"/>
      <c r="G4547" s="61"/>
      <c r="H4547" s="61"/>
      <c r="I4547" s="202"/>
      <c r="J4547" s="61"/>
    </row>
    <row r="4548" spans="1:10" s="27" customFormat="1" ht="15" x14ac:dyDescent="0.25">
      <c r="A4548" s="62"/>
      <c r="B4548" s="62"/>
      <c r="C4548" s="63"/>
      <c r="D4548" s="63"/>
      <c r="E4548" s="61"/>
      <c r="F4548" s="61"/>
      <c r="G4548" s="61"/>
      <c r="H4548" s="61"/>
      <c r="I4548" s="202"/>
      <c r="J4548" s="61"/>
    </row>
    <row r="4549" spans="1:10" s="27" customFormat="1" ht="15" x14ac:dyDescent="0.25">
      <c r="A4549" s="62"/>
      <c r="B4549" s="62"/>
      <c r="C4549" s="63"/>
      <c r="D4549" s="63"/>
      <c r="E4549" s="61"/>
      <c r="F4549" s="61"/>
      <c r="G4549" s="61"/>
      <c r="H4549" s="61"/>
      <c r="I4549" s="202"/>
      <c r="J4549" s="61"/>
    </row>
    <row r="4550" spans="1:10" s="27" customFormat="1" ht="15" x14ac:dyDescent="0.25">
      <c r="A4550" s="62"/>
      <c r="B4550" s="62"/>
      <c r="C4550" s="63"/>
      <c r="D4550" s="63"/>
      <c r="E4550" s="61"/>
      <c r="F4550" s="61"/>
      <c r="G4550" s="61"/>
      <c r="H4550" s="61"/>
      <c r="I4550" s="202"/>
      <c r="J4550" s="61"/>
    </row>
    <row r="4551" spans="1:10" s="27" customFormat="1" ht="15" x14ac:dyDescent="0.25">
      <c r="A4551" s="62"/>
      <c r="B4551" s="62"/>
      <c r="C4551" s="63"/>
      <c r="D4551" s="63"/>
      <c r="E4551" s="61"/>
      <c r="F4551" s="61"/>
      <c r="G4551" s="61"/>
      <c r="H4551" s="61"/>
      <c r="I4551" s="202"/>
      <c r="J4551" s="61"/>
    </row>
    <row r="4552" spans="1:10" s="27" customFormat="1" ht="15" x14ac:dyDescent="0.25">
      <c r="A4552" s="62"/>
      <c r="B4552" s="62"/>
      <c r="C4552" s="63"/>
      <c r="D4552" s="63"/>
      <c r="E4552" s="61"/>
      <c r="F4552" s="61"/>
      <c r="G4552" s="61"/>
      <c r="H4552" s="61"/>
      <c r="I4552" s="202"/>
      <c r="J4552" s="61"/>
    </row>
    <row r="4553" spans="1:10" s="27" customFormat="1" ht="15" x14ac:dyDescent="0.25">
      <c r="A4553" s="62"/>
      <c r="B4553" s="62"/>
      <c r="C4553" s="63"/>
      <c r="D4553" s="63"/>
      <c r="E4553" s="61"/>
      <c r="F4553" s="61"/>
      <c r="G4553" s="61"/>
      <c r="H4553" s="61"/>
      <c r="I4553" s="202"/>
      <c r="J4553" s="61"/>
    </row>
    <row r="4554" spans="1:10" s="27" customFormat="1" ht="15" x14ac:dyDescent="0.25">
      <c r="A4554" s="62"/>
      <c r="B4554" s="62"/>
      <c r="C4554" s="63"/>
      <c r="D4554" s="63"/>
      <c r="E4554" s="61"/>
      <c r="F4554" s="61"/>
      <c r="G4554" s="61"/>
      <c r="H4554" s="61"/>
      <c r="I4554" s="202"/>
      <c r="J4554" s="61"/>
    </row>
    <row r="4555" spans="1:10" s="27" customFormat="1" ht="15" x14ac:dyDescent="0.25">
      <c r="A4555" s="62"/>
      <c r="B4555" s="62"/>
      <c r="C4555" s="63"/>
      <c r="D4555" s="63"/>
      <c r="E4555" s="61"/>
      <c r="F4555" s="61"/>
      <c r="G4555" s="61"/>
      <c r="H4555" s="61"/>
      <c r="I4555" s="202"/>
      <c r="J4555" s="61"/>
    </row>
    <row r="4556" spans="1:10" s="27" customFormat="1" ht="15" x14ac:dyDescent="0.25">
      <c r="A4556" s="62"/>
      <c r="B4556" s="62"/>
      <c r="C4556" s="63"/>
      <c r="D4556" s="63"/>
      <c r="E4556" s="61"/>
      <c r="F4556" s="61"/>
      <c r="G4556" s="61"/>
      <c r="H4556" s="61"/>
      <c r="I4556" s="202"/>
      <c r="J4556" s="61"/>
    </row>
    <row r="4557" spans="1:10" s="27" customFormat="1" ht="15" x14ac:dyDescent="0.25">
      <c r="A4557" s="62"/>
      <c r="B4557" s="62"/>
      <c r="C4557" s="63"/>
      <c r="D4557" s="63"/>
      <c r="E4557" s="61"/>
      <c r="F4557" s="61"/>
      <c r="G4557" s="61"/>
      <c r="H4557" s="61"/>
      <c r="I4557" s="202"/>
      <c r="J4557" s="61"/>
    </row>
    <row r="4558" spans="1:10" s="27" customFormat="1" ht="15" x14ac:dyDescent="0.25">
      <c r="A4558" s="62"/>
      <c r="B4558" s="62"/>
      <c r="C4558" s="63"/>
      <c r="D4558" s="63"/>
      <c r="E4558" s="61"/>
      <c r="F4558" s="61"/>
      <c r="G4558" s="61"/>
      <c r="H4558" s="61"/>
      <c r="I4558" s="202"/>
      <c r="J4558" s="61"/>
    </row>
    <row r="4559" spans="1:10" s="27" customFormat="1" ht="15" x14ac:dyDescent="0.25">
      <c r="A4559" s="62"/>
      <c r="B4559" s="62"/>
      <c r="C4559" s="63"/>
      <c r="D4559" s="63"/>
      <c r="E4559" s="61"/>
      <c r="F4559" s="61"/>
      <c r="G4559" s="61"/>
      <c r="H4559" s="61"/>
      <c r="I4559" s="202"/>
      <c r="J4559" s="61"/>
    </row>
    <row r="4560" spans="1:10" s="27" customFormat="1" ht="15" x14ac:dyDescent="0.25">
      <c r="A4560" s="62"/>
      <c r="B4560" s="62"/>
      <c r="C4560" s="63"/>
      <c r="D4560" s="63"/>
      <c r="E4560" s="61"/>
      <c r="F4560" s="61"/>
      <c r="G4560" s="61"/>
      <c r="H4560" s="61"/>
      <c r="I4560" s="202"/>
      <c r="J4560" s="61"/>
    </row>
    <row r="4561" spans="1:10" s="27" customFormat="1" ht="15" x14ac:dyDescent="0.25">
      <c r="A4561" s="62"/>
      <c r="B4561" s="62"/>
      <c r="C4561" s="63"/>
      <c r="D4561" s="63"/>
      <c r="E4561" s="61"/>
      <c r="F4561" s="61"/>
      <c r="G4561" s="61"/>
      <c r="H4561" s="61"/>
      <c r="I4561" s="202"/>
      <c r="J4561" s="61"/>
    </row>
    <row r="4562" spans="1:10" s="27" customFormat="1" ht="15" x14ac:dyDescent="0.25">
      <c r="A4562" s="62"/>
      <c r="B4562" s="62"/>
      <c r="C4562" s="63"/>
      <c r="D4562" s="63"/>
      <c r="E4562" s="61"/>
      <c r="F4562" s="61"/>
      <c r="G4562" s="61"/>
      <c r="H4562" s="61"/>
      <c r="I4562" s="202"/>
      <c r="J4562" s="61"/>
    </row>
    <row r="4563" spans="1:10" s="27" customFormat="1" ht="15" x14ac:dyDescent="0.25">
      <c r="A4563" s="62"/>
      <c r="B4563" s="62"/>
      <c r="C4563" s="63"/>
      <c r="D4563" s="63"/>
      <c r="E4563" s="61"/>
      <c r="F4563" s="61"/>
      <c r="G4563" s="61"/>
      <c r="H4563" s="61"/>
      <c r="I4563" s="202"/>
      <c r="J4563" s="61"/>
    </row>
    <row r="4564" spans="1:10" s="27" customFormat="1" ht="15" x14ac:dyDescent="0.25">
      <c r="A4564" s="62"/>
      <c r="B4564" s="62"/>
      <c r="C4564" s="63"/>
      <c r="D4564" s="63"/>
      <c r="E4564" s="61"/>
      <c r="F4564" s="61"/>
      <c r="G4564" s="61"/>
      <c r="H4564" s="61"/>
      <c r="I4564" s="202"/>
      <c r="J4564" s="61"/>
    </row>
    <row r="4565" spans="1:10" s="27" customFormat="1" ht="15" x14ac:dyDescent="0.25">
      <c r="A4565" s="62"/>
      <c r="B4565" s="62"/>
      <c r="C4565" s="63"/>
      <c r="D4565" s="63"/>
      <c r="E4565" s="61"/>
      <c r="F4565" s="61"/>
      <c r="G4565" s="61"/>
      <c r="H4565" s="61"/>
      <c r="I4565" s="202"/>
      <c r="J4565" s="61"/>
    </row>
    <row r="4566" spans="1:10" s="27" customFormat="1" ht="15" x14ac:dyDescent="0.25">
      <c r="A4566" s="62"/>
      <c r="B4566" s="62"/>
      <c r="C4566" s="63"/>
      <c r="D4566" s="63"/>
      <c r="E4566" s="61"/>
      <c r="F4566" s="61"/>
      <c r="G4566" s="61"/>
      <c r="H4566" s="61"/>
      <c r="I4566" s="202"/>
      <c r="J4566" s="61"/>
    </row>
    <row r="4567" spans="1:10" s="27" customFormat="1" ht="15" x14ac:dyDescent="0.25">
      <c r="A4567" s="62"/>
      <c r="B4567" s="62"/>
      <c r="C4567" s="63"/>
      <c r="D4567" s="63"/>
      <c r="E4567" s="61"/>
      <c r="F4567" s="61"/>
      <c r="G4567" s="61"/>
      <c r="H4567" s="61"/>
      <c r="I4567" s="202"/>
      <c r="J4567" s="61"/>
    </row>
    <row r="4568" spans="1:10" s="27" customFormat="1" ht="15" x14ac:dyDescent="0.25">
      <c r="A4568" s="62"/>
      <c r="B4568" s="62"/>
      <c r="C4568" s="63"/>
      <c r="D4568" s="63"/>
      <c r="E4568" s="61"/>
      <c r="F4568" s="61"/>
      <c r="G4568" s="61"/>
      <c r="H4568" s="61"/>
      <c r="I4568" s="202"/>
      <c r="J4568" s="61"/>
    </row>
    <row r="4569" spans="1:10" s="27" customFormat="1" ht="15" x14ac:dyDescent="0.25">
      <c r="A4569" s="62"/>
      <c r="B4569" s="62"/>
      <c r="C4569" s="63"/>
      <c r="D4569" s="63"/>
      <c r="E4569" s="61"/>
      <c r="F4569" s="61"/>
      <c r="G4569" s="61"/>
      <c r="H4569" s="61"/>
      <c r="I4569" s="202"/>
      <c r="J4569" s="61"/>
    </row>
    <row r="4570" spans="1:10" s="27" customFormat="1" ht="15" x14ac:dyDescent="0.25">
      <c r="A4570" s="62"/>
      <c r="B4570" s="62"/>
      <c r="C4570" s="63"/>
      <c r="D4570" s="63"/>
      <c r="E4570" s="61"/>
      <c r="F4570" s="61"/>
      <c r="G4570" s="61"/>
      <c r="H4570" s="61"/>
      <c r="I4570" s="202"/>
      <c r="J4570" s="61"/>
    </row>
    <row r="4571" spans="1:10" s="27" customFormat="1" ht="15" x14ac:dyDescent="0.25">
      <c r="A4571" s="62"/>
      <c r="B4571" s="62"/>
      <c r="C4571" s="63"/>
      <c r="D4571" s="63"/>
      <c r="E4571" s="61"/>
      <c r="F4571" s="61"/>
      <c r="G4571" s="61"/>
      <c r="H4571" s="61"/>
      <c r="I4571" s="202"/>
      <c r="J4571" s="61"/>
    </row>
    <row r="4572" spans="1:10" s="27" customFormat="1" ht="15" x14ac:dyDescent="0.25">
      <c r="A4572" s="62"/>
      <c r="B4572" s="62"/>
      <c r="C4572" s="63"/>
      <c r="D4572" s="63"/>
      <c r="E4572" s="61"/>
      <c r="F4572" s="61"/>
      <c r="G4572" s="61"/>
      <c r="H4572" s="61"/>
      <c r="I4572" s="202"/>
      <c r="J4572" s="61"/>
    </row>
    <row r="4573" spans="1:10" s="27" customFormat="1" ht="15" x14ac:dyDescent="0.25">
      <c r="A4573" s="62"/>
      <c r="B4573" s="62"/>
      <c r="C4573" s="63"/>
      <c r="D4573" s="63"/>
      <c r="E4573" s="61"/>
      <c r="F4573" s="61"/>
      <c r="G4573" s="61"/>
      <c r="H4573" s="61"/>
      <c r="I4573" s="202"/>
      <c r="J4573" s="61"/>
    </row>
    <row r="4574" spans="1:10" s="27" customFormat="1" ht="15" x14ac:dyDescent="0.25">
      <c r="A4574" s="62"/>
      <c r="B4574" s="62"/>
      <c r="C4574" s="63"/>
      <c r="D4574" s="63"/>
      <c r="E4574" s="61"/>
      <c r="F4574" s="61"/>
      <c r="G4574" s="61"/>
      <c r="H4574" s="61"/>
      <c r="I4574" s="202"/>
      <c r="J4574" s="61"/>
    </row>
    <row r="4575" spans="1:10" s="27" customFormat="1" ht="15" x14ac:dyDescent="0.25">
      <c r="A4575" s="62"/>
      <c r="B4575" s="62"/>
      <c r="C4575" s="63"/>
      <c r="D4575" s="63"/>
      <c r="E4575" s="61"/>
      <c r="F4575" s="61"/>
      <c r="G4575" s="61"/>
      <c r="H4575" s="61"/>
      <c r="I4575" s="202"/>
      <c r="J4575" s="61"/>
    </row>
    <row r="4576" spans="1:10" s="27" customFormat="1" ht="15" x14ac:dyDescent="0.25">
      <c r="A4576" s="62"/>
      <c r="B4576" s="62"/>
      <c r="C4576" s="63"/>
      <c r="D4576" s="63"/>
      <c r="E4576" s="61"/>
      <c r="F4576" s="61"/>
      <c r="G4576" s="61"/>
      <c r="H4576" s="61"/>
      <c r="I4576" s="202"/>
      <c r="J4576" s="61"/>
    </row>
    <row r="4577" spans="1:10" s="27" customFormat="1" ht="15" x14ac:dyDescent="0.25">
      <c r="A4577" s="62"/>
      <c r="B4577" s="62"/>
      <c r="C4577" s="63"/>
      <c r="D4577" s="63"/>
      <c r="E4577" s="61"/>
      <c r="F4577" s="61"/>
      <c r="G4577" s="61"/>
      <c r="H4577" s="61"/>
      <c r="I4577" s="202"/>
      <c r="J4577" s="61"/>
    </row>
    <row r="4578" spans="1:10" s="27" customFormat="1" ht="15" x14ac:dyDescent="0.25">
      <c r="A4578" s="62"/>
      <c r="B4578" s="62"/>
      <c r="C4578" s="63"/>
      <c r="D4578" s="63"/>
      <c r="E4578" s="61"/>
      <c r="F4578" s="61"/>
      <c r="G4578" s="61"/>
      <c r="H4578" s="61"/>
      <c r="I4578" s="202"/>
      <c r="J4578" s="61"/>
    </row>
    <row r="4579" spans="1:10" s="27" customFormat="1" ht="15" x14ac:dyDescent="0.25">
      <c r="A4579" s="62"/>
      <c r="B4579" s="62"/>
      <c r="C4579" s="63"/>
      <c r="D4579" s="63"/>
      <c r="E4579" s="61"/>
      <c r="F4579" s="61"/>
      <c r="G4579" s="61"/>
      <c r="H4579" s="61"/>
      <c r="I4579" s="202"/>
      <c r="J4579" s="61"/>
    </row>
    <row r="4580" spans="1:10" s="27" customFormat="1" ht="15" x14ac:dyDescent="0.25">
      <c r="A4580" s="62"/>
      <c r="B4580" s="62"/>
      <c r="C4580" s="63"/>
      <c r="D4580" s="63"/>
      <c r="E4580" s="61"/>
      <c r="F4580" s="61"/>
      <c r="G4580" s="61"/>
      <c r="H4580" s="61"/>
      <c r="I4580" s="202"/>
      <c r="J4580" s="61"/>
    </row>
    <row r="4581" spans="1:10" s="27" customFormat="1" ht="15" x14ac:dyDescent="0.25">
      <c r="A4581" s="62"/>
      <c r="B4581" s="62"/>
      <c r="C4581" s="63"/>
      <c r="D4581" s="63"/>
      <c r="E4581" s="61"/>
      <c r="F4581" s="61"/>
      <c r="G4581" s="61"/>
      <c r="H4581" s="61"/>
      <c r="I4581" s="202"/>
      <c r="J4581" s="61"/>
    </row>
    <row r="4582" spans="1:10" s="27" customFormat="1" ht="15" x14ac:dyDescent="0.25">
      <c r="A4582" s="62"/>
      <c r="B4582" s="62"/>
      <c r="C4582" s="63"/>
      <c r="D4582" s="63"/>
      <c r="E4582" s="61"/>
      <c r="F4582" s="61"/>
      <c r="G4582" s="61"/>
      <c r="H4582" s="61"/>
      <c r="I4582" s="202"/>
      <c r="J4582" s="61"/>
    </row>
    <row r="4583" spans="1:10" s="27" customFormat="1" ht="15" x14ac:dyDescent="0.25">
      <c r="A4583" s="62"/>
      <c r="B4583" s="62"/>
      <c r="C4583" s="63"/>
      <c r="D4583" s="63"/>
      <c r="E4583" s="61"/>
      <c r="F4583" s="61"/>
      <c r="G4583" s="61"/>
      <c r="H4583" s="61"/>
      <c r="I4583" s="202"/>
      <c r="J4583" s="61"/>
    </row>
    <row r="4584" spans="1:10" s="27" customFormat="1" ht="15" x14ac:dyDescent="0.25">
      <c r="A4584" s="62"/>
      <c r="B4584" s="62"/>
      <c r="C4584" s="63"/>
      <c r="D4584" s="63"/>
      <c r="E4584" s="61"/>
      <c r="F4584" s="61"/>
      <c r="G4584" s="61"/>
      <c r="H4584" s="61"/>
      <c r="I4584" s="202"/>
      <c r="J4584" s="61"/>
    </row>
    <row r="4585" spans="1:10" s="27" customFormat="1" ht="15" x14ac:dyDescent="0.25">
      <c r="A4585" s="62"/>
      <c r="B4585" s="62"/>
      <c r="C4585" s="63"/>
      <c r="D4585" s="63"/>
      <c r="E4585" s="61"/>
      <c r="F4585" s="61"/>
      <c r="G4585" s="61"/>
      <c r="H4585" s="61"/>
      <c r="I4585" s="202"/>
      <c r="J4585" s="61"/>
    </row>
    <row r="4586" spans="1:10" s="27" customFormat="1" ht="15" x14ac:dyDescent="0.25">
      <c r="A4586" s="62"/>
      <c r="B4586" s="62"/>
      <c r="C4586" s="63"/>
      <c r="D4586" s="63"/>
      <c r="E4586" s="61"/>
      <c r="F4586" s="61"/>
      <c r="G4586" s="61"/>
      <c r="H4586" s="61"/>
      <c r="I4586" s="202"/>
      <c r="J4586" s="61"/>
    </row>
    <row r="4587" spans="1:10" s="27" customFormat="1" ht="15" x14ac:dyDescent="0.25">
      <c r="A4587" s="62"/>
      <c r="B4587" s="62"/>
      <c r="C4587" s="63"/>
      <c r="D4587" s="63"/>
      <c r="E4587" s="61"/>
      <c r="F4587" s="61"/>
      <c r="G4587" s="61"/>
      <c r="H4587" s="61"/>
      <c r="I4587" s="202"/>
      <c r="J4587" s="61"/>
    </row>
    <row r="4588" spans="1:10" s="27" customFormat="1" ht="15" x14ac:dyDescent="0.25">
      <c r="A4588" s="62"/>
      <c r="B4588" s="62"/>
      <c r="C4588" s="63"/>
      <c r="D4588" s="63"/>
      <c r="E4588" s="61"/>
      <c r="F4588" s="61"/>
      <c r="G4588" s="61"/>
      <c r="H4588" s="61"/>
      <c r="I4588" s="202"/>
      <c r="J4588" s="61"/>
    </row>
    <row r="4589" spans="1:10" s="27" customFormat="1" ht="15" x14ac:dyDescent="0.25">
      <c r="A4589" s="62"/>
      <c r="B4589" s="62"/>
      <c r="C4589" s="63"/>
      <c r="D4589" s="63"/>
      <c r="E4589" s="61"/>
      <c r="F4589" s="61"/>
      <c r="G4589" s="61"/>
      <c r="H4589" s="61"/>
      <c r="I4589" s="202"/>
      <c r="J4589" s="61"/>
    </row>
    <row r="4590" spans="1:10" s="27" customFormat="1" ht="15" x14ac:dyDescent="0.25">
      <c r="A4590" s="62"/>
      <c r="B4590" s="62"/>
      <c r="C4590" s="63"/>
      <c r="D4590" s="63"/>
      <c r="E4590" s="61"/>
      <c r="F4590" s="61"/>
      <c r="G4590" s="61"/>
      <c r="H4590" s="61"/>
      <c r="I4590" s="202"/>
      <c r="J4590" s="61"/>
    </row>
    <row r="4591" spans="1:10" s="27" customFormat="1" ht="15" x14ac:dyDescent="0.25">
      <c r="A4591" s="62"/>
      <c r="B4591" s="62"/>
      <c r="C4591" s="63"/>
      <c r="D4591" s="63"/>
      <c r="E4591" s="61"/>
      <c r="F4591" s="61"/>
      <c r="G4591" s="61"/>
      <c r="H4591" s="61"/>
      <c r="I4591" s="202"/>
      <c r="J4591" s="61"/>
    </row>
    <row r="4592" spans="1:10" s="27" customFormat="1" ht="15" x14ac:dyDescent="0.25">
      <c r="A4592" s="62"/>
      <c r="B4592" s="62"/>
      <c r="C4592" s="63"/>
      <c r="D4592" s="63"/>
      <c r="E4592" s="61"/>
      <c r="F4592" s="61"/>
      <c r="G4592" s="61"/>
      <c r="H4592" s="61"/>
      <c r="I4592" s="202"/>
      <c r="J4592" s="61"/>
    </row>
    <row r="4593" spans="1:10" s="27" customFormat="1" ht="15" x14ac:dyDescent="0.25">
      <c r="A4593" s="62"/>
      <c r="B4593" s="62"/>
      <c r="C4593" s="63"/>
      <c r="D4593" s="63"/>
      <c r="E4593" s="61"/>
      <c r="F4593" s="61"/>
      <c r="G4593" s="61"/>
      <c r="H4593" s="61"/>
      <c r="I4593" s="202"/>
      <c r="J4593" s="61"/>
    </row>
    <row r="4594" spans="1:10" s="27" customFormat="1" ht="15" x14ac:dyDescent="0.25">
      <c r="A4594" s="62"/>
      <c r="B4594" s="62"/>
      <c r="C4594" s="63"/>
      <c r="D4594" s="63"/>
      <c r="E4594" s="61"/>
      <c r="F4594" s="61"/>
      <c r="G4594" s="61"/>
      <c r="H4594" s="61"/>
      <c r="I4594" s="202"/>
      <c r="J4594" s="61"/>
    </row>
    <row r="4595" spans="1:10" s="27" customFormat="1" ht="15" x14ac:dyDescent="0.25">
      <c r="A4595" s="62"/>
      <c r="B4595" s="62"/>
      <c r="C4595" s="63"/>
      <c r="D4595" s="63"/>
      <c r="E4595" s="61"/>
      <c r="F4595" s="61"/>
      <c r="G4595" s="61"/>
      <c r="H4595" s="61"/>
      <c r="I4595" s="202"/>
      <c r="J4595" s="61"/>
    </row>
    <row r="4596" spans="1:10" s="27" customFormat="1" ht="15" x14ac:dyDescent="0.25">
      <c r="A4596" s="62"/>
      <c r="B4596" s="62"/>
      <c r="C4596" s="63"/>
      <c r="D4596" s="63"/>
      <c r="E4596" s="61"/>
      <c r="F4596" s="61"/>
      <c r="G4596" s="61"/>
      <c r="H4596" s="61"/>
      <c r="I4596" s="202"/>
      <c r="J4596" s="61"/>
    </row>
    <row r="4597" spans="1:10" s="27" customFormat="1" ht="15" x14ac:dyDescent="0.25">
      <c r="A4597" s="62"/>
      <c r="B4597" s="62"/>
      <c r="C4597" s="63"/>
      <c r="D4597" s="63"/>
      <c r="E4597" s="61"/>
      <c r="F4597" s="61"/>
      <c r="G4597" s="61"/>
      <c r="H4597" s="61"/>
      <c r="I4597" s="202"/>
      <c r="J4597" s="61"/>
    </row>
    <row r="4598" spans="1:10" s="27" customFormat="1" ht="15" x14ac:dyDescent="0.25">
      <c r="A4598" s="62"/>
      <c r="B4598" s="62"/>
      <c r="C4598" s="63"/>
      <c r="D4598" s="63"/>
      <c r="E4598" s="61"/>
      <c r="F4598" s="61"/>
      <c r="G4598" s="61"/>
      <c r="H4598" s="61"/>
      <c r="I4598" s="202"/>
      <c r="J4598" s="61"/>
    </row>
    <row r="4599" spans="1:10" s="27" customFormat="1" ht="15" x14ac:dyDescent="0.25">
      <c r="A4599" s="62"/>
      <c r="B4599" s="62"/>
      <c r="C4599" s="63"/>
      <c r="D4599" s="63"/>
      <c r="E4599" s="61"/>
      <c r="F4599" s="61"/>
      <c r="G4599" s="61"/>
      <c r="H4599" s="61"/>
      <c r="I4599" s="202"/>
      <c r="J4599" s="61"/>
    </row>
    <row r="4600" spans="1:10" s="27" customFormat="1" ht="15" x14ac:dyDescent="0.25">
      <c r="A4600" s="62"/>
      <c r="B4600" s="62"/>
      <c r="C4600" s="63"/>
      <c r="D4600" s="63"/>
      <c r="E4600" s="61"/>
      <c r="F4600" s="61"/>
      <c r="G4600" s="61"/>
      <c r="H4600" s="61"/>
      <c r="I4600" s="202"/>
      <c r="J4600" s="61"/>
    </row>
    <row r="4601" spans="1:10" s="27" customFormat="1" ht="15" x14ac:dyDescent="0.25">
      <c r="A4601" s="62"/>
      <c r="B4601" s="62"/>
      <c r="C4601" s="63"/>
      <c r="D4601" s="63"/>
      <c r="E4601" s="61"/>
      <c r="F4601" s="61"/>
      <c r="G4601" s="61"/>
      <c r="H4601" s="61"/>
      <c r="I4601" s="202"/>
      <c r="J4601" s="61"/>
    </row>
    <row r="4602" spans="1:10" s="27" customFormat="1" ht="15" x14ac:dyDescent="0.25">
      <c r="A4602" s="62"/>
      <c r="B4602" s="62"/>
      <c r="C4602" s="63"/>
      <c r="D4602" s="63"/>
      <c r="E4602" s="61"/>
      <c r="F4602" s="61"/>
      <c r="G4602" s="61"/>
      <c r="H4602" s="61"/>
      <c r="I4602" s="202"/>
      <c r="J4602" s="61"/>
    </row>
    <row r="4603" spans="1:10" s="27" customFormat="1" ht="15" x14ac:dyDescent="0.25">
      <c r="A4603" s="62"/>
      <c r="B4603" s="62"/>
      <c r="C4603" s="63"/>
      <c r="D4603" s="63"/>
      <c r="E4603" s="61"/>
      <c r="F4603" s="61"/>
      <c r="G4603" s="61"/>
      <c r="H4603" s="61"/>
      <c r="I4603" s="202"/>
      <c r="J4603" s="61"/>
    </row>
    <row r="4604" spans="1:10" s="27" customFormat="1" ht="15" x14ac:dyDescent="0.25">
      <c r="A4604" s="62"/>
      <c r="B4604" s="62"/>
      <c r="C4604" s="63"/>
      <c r="D4604" s="63"/>
      <c r="E4604" s="61"/>
      <c r="F4604" s="61"/>
      <c r="G4604" s="61"/>
      <c r="H4604" s="61"/>
      <c r="I4604" s="202"/>
      <c r="J4604" s="61"/>
    </row>
    <row r="4605" spans="1:10" s="27" customFormat="1" ht="15" x14ac:dyDescent="0.25">
      <c r="A4605" s="62"/>
      <c r="B4605" s="62"/>
      <c r="C4605" s="63"/>
      <c r="D4605" s="63"/>
      <c r="E4605" s="61"/>
      <c r="F4605" s="61"/>
      <c r="G4605" s="61"/>
      <c r="H4605" s="61"/>
      <c r="I4605" s="202"/>
      <c r="J4605" s="61"/>
    </row>
    <row r="4606" spans="1:10" s="27" customFormat="1" ht="15" x14ac:dyDescent="0.25">
      <c r="A4606" s="62"/>
      <c r="B4606" s="62"/>
      <c r="C4606" s="63"/>
      <c r="D4606" s="63"/>
      <c r="E4606" s="61"/>
      <c r="F4606" s="61"/>
      <c r="G4606" s="61"/>
      <c r="H4606" s="61"/>
      <c r="I4606" s="202"/>
      <c r="J4606" s="61"/>
    </row>
    <row r="4607" spans="1:10" s="27" customFormat="1" ht="15" x14ac:dyDescent="0.25">
      <c r="A4607" s="62"/>
      <c r="B4607" s="62"/>
      <c r="C4607" s="63"/>
      <c r="D4607" s="63"/>
      <c r="E4607" s="61"/>
      <c r="F4607" s="61"/>
      <c r="G4607" s="61"/>
      <c r="H4607" s="61"/>
      <c r="I4607" s="202"/>
      <c r="J4607" s="61"/>
    </row>
    <row r="4608" spans="1:10" s="27" customFormat="1" ht="15" x14ac:dyDescent="0.25">
      <c r="A4608" s="62"/>
      <c r="B4608" s="62"/>
      <c r="C4608" s="63"/>
      <c r="D4608" s="63"/>
      <c r="E4608" s="61"/>
      <c r="F4608" s="61"/>
      <c r="G4608" s="61"/>
      <c r="H4608" s="61"/>
      <c r="I4608" s="202"/>
      <c r="J4608" s="61"/>
    </row>
    <row r="4609" spans="1:10" s="27" customFormat="1" ht="15" x14ac:dyDescent="0.25">
      <c r="A4609" s="62"/>
      <c r="B4609" s="62"/>
      <c r="C4609" s="63"/>
      <c r="D4609" s="63"/>
      <c r="E4609" s="61"/>
      <c r="F4609" s="61"/>
      <c r="G4609" s="61"/>
      <c r="H4609" s="61"/>
      <c r="I4609" s="202"/>
      <c r="J4609" s="61"/>
    </row>
    <row r="4610" spans="1:10" s="27" customFormat="1" ht="15" x14ac:dyDescent="0.25">
      <c r="A4610" s="62"/>
      <c r="B4610" s="62"/>
      <c r="C4610" s="63"/>
      <c r="D4610" s="63"/>
      <c r="E4610" s="61"/>
      <c r="F4610" s="61"/>
      <c r="G4610" s="61"/>
      <c r="H4610" s="61"/>
      <c r="I4610" s="202"/>
      <c r="J4610" s="61"/>
    </row>
    <row r="4611" spans="1:10" s="27" customFormat="1" ht="15" x14ac:dyDescent="0.25">
      <c r="A4611" s="62"/>
      <c r="B4611" s="62"/>
      <c r="C4611" s="63"/>
      <c r="D4611" s="63"/>
      <c r="E4611" s="61"/>
      <c r="F4611" s="61"/>
      <c r="G4611" s="61"/>
      <c r="H4611" s="61"/>
      <c r="I4611" s="202"/>
      <c r="J4611" s="61"/>
    </row>
    <row r="4612" spans="1:10" s="27" customFormat="1" ht="15" x14ac:dyDescent="0.25">
      <c r="A4612" s="62"/>
      <c r="B4612" s="62"/>
      <c r="C4612" s="63"/>
      <c r="D4612" s="63"/>
      <c r="E4612" s="61"/>
      <c r="F4612" s="61"/>
      <c r="G4612" s="61"/>
      <c r="H4612" s="61"/>
      <c r="I4612" s="202"/>
      <c r="J4612" s="61"/>
    </row>
    <row r="4613" spans="1:10" s="27" customFormat="1" ht="15" x14ac:dyDescent="0.25">
      <c r="A4613" s="62"/>
      <c r="B4613" s="62"/>
      <c r="C4613" s="63"/>
      <c r="D4613" s="63"/>
      <c r="E4613" s="61"/>
      <c r="F4613" s="61"/>
      <c r="G4613" s="61"/>
      <c r="H4613" s="61"/>
      <c r="I4613" s="202"/>
      <c r="J4613" s="61"/>
    </row>
    <row r="4614" spans="1:10" s="27" customFormat="1" ht="15" x14ac:dyDescent="0.25">
      <c r="A4614" s="62"/>
      <c r="B4614" s="62"/>
      <c r="C4614" s="63"/>
      <c r="D4614" s="63"/>
      <c r="E4614" s="61"/>
      <c r="F4614" s="61"/>
      <c r="G4614" s="61"/>
      <c r="H4614" s="61"/>
      <c r="I4614" s="202"/>
      <c r="J4614" s="61"/>
    </row>
    <row r="4615" spans="1:10" s="27" customFormat="1" ht="15" x14ac:dyDescent="0.25">
      <c r="A4615" s="62"/>
      <c r="B4615" s="62"/>
      <c r="C4615" s="63"/>
      <c r="D4615" s="63"/>
      <c r="E4615" s="61"/>
      <c r="F4615" s="61"/>
      <c r="G4615" s="61"/>
      <c r="H4615" s="61"/>
      <c r="I4615" s="202"/>
      <c r="J4615" s="61"/>
    </row>
    <row r="4616" spans="1:10" s="27" customFormat="1" ht="15" x14ac:dyDescent="0.25">
      <c r="A4616" s="62"/>
      <c r="B4616" s="62"/>
      <c r="C4616" s="63"/>
      <c r="D4616" s="63"/>
      <c r="E4616" s="61"/>
      <c r="F4616" s="61"/>
      <c r="G4616" s="61"/>
      <c r="H4616" s="61"/>
      <c r="I4616" s="202"/>
      <c r="J4616" s="61"/>
    </row>
    <row r="4617" spans="1:10" s="27" customFormat="1" ht="15" x14ac:dyDescent="0.25">
      <c r="A4617" s="62"/>
      <c r="B4617" s="62"/>
      <c r="C4617" s="63"/>
      <c r="D4617" s="63"/>
      <c r="E4617" s="61"/>
      <c r="F4617" s="61"/>
      <c r="G4617" s="61"/>
      <c r="H4617" s="61"/>
      <c r="I4617" s="202"/>
      <c r="J4617" s="61"/>
    </row>
    <row r="4618" spans="1:10" s="27" customFormat="1" ht="15" x14ac:dyDescent="0.25">
      <c r="A4618" s="62"/>
      <c r="B4618" s="62"/>
      <c r="C4618" s="63"/>
      <c r="D4618" s="63"/>
      <c r="E4618" s="61"/>
      <c r="F4618" s="61"/>
      <c r="G4618" s="61"/>
      <c r="H4618" s="61"/>
      <c r="I4618" s="202"/>
      <c r="J4618" s="61"/>
    </row>
    <row r="4619" spans="1:10" s="27" customFormat="1" ht="15" x14ac:dyDescent="0.25">
      <c r="A4619" s="62"/>
      <c r="B4619" s="62"/>
      <c r="C4619" s="63"/>
      <c r="D4619" s="63"/>
      <c r="E4619" s="61"/>
      <c r="F4619" s="61"/>
      <c r="G4619" s="61"/>
      <c r="H4619" s="61"/>
      <c r="I4619" s="202"/>
      <c r="J4619" s="61"/>
    </row>
    <row r="4620" spans="1:10" s="27" customFormat="1" ht="15" x14ac:dyDescent="0.25">
      <c r="A4620" s="62"/>
      <c r="B4620" s="62"/>
      <c r="C4620" s="63"/>
      <c r="D4620" s="63"/>
      <c r="E4620" s="61"/>
      <c r="F4620" s="61"/>
      <c r="G4620" s="61"/>
      <c r="H4620" s="61"/>
      <c r="I4620" s="202"/>
      <c r="J4620" s="61"/>
    </row>
    <row r="4621" spans="1:10" s="27" customFormat="1" ht="15" x14ac:dyDescent="0.25">
      <c r="A4621" s="62"/>
      <c r="B4621" s="62"/>
      <c r="C4621" s="63"/>
      <c r="D4621" s="63"/>
      <c r="E4621" s="61"/>
      <c r="F4621" s="61"/>
      <c r="G4621" s="61"/>
      <c r="H4621" s="61"/>
      <c r="I4621" s="202"/>
      <c r="J4621" s="61"/>
    </row>
    <row r="4622" spans="1:10" s="27" customFormat="1" ht="15" x14ac:dyDescent="0.25">
      <c r="A4622" s="62"/>
      <c r="B4622" s="62"/>
      <c r="C4622" s="63"/>
      <c r="D4622" s="63"/>
      <c r="E4622" s="61"/>
      <c r="F4622" s="61"/>
      <c r="G4622" s="61"/>
      <c r="H4622" s="61"/>
      <c r="I4622" s="202"/>
      <c r="J4622" s="61"/>
    </row>
    <row r="4623" spans="1:10" s="27" customFormat="1" ht="15" x14ac:dyDescent="0.25">
      <c r="A4623" s="62"/>
      <c r="B4623" s="62"/>
      <c r="C4623" s="63"/>
      <c r="D4623" s="63"/>
      <c r="E4623" s="61"/>
      <c r="F4623" s="61"/>
      <c r="G4623" s="61"/>
      <c r="H4623" s="61"/>
      <c r="I4623" s="202"/>
      <c r="J4623" s="61"/>
    </row>
    <row r="4624" spans="1:10" s="27" customFormat="1" ht="15" x14ac:dyDescent="0.25">
      <c r="A4624" s="62"/>
      <c r="B4624" s="62"/>
      <c r="C4624" s="63"/>
      <c r="D4624" s="63"/>
      <c r="E4624" s="61"/>
      <c r="F4624" s="61"/>
      <c r="G4624" s="61"/>
      <c r="H4624" s="61"/>
      <c r="I4624" s="202"/>
      <c r="J4624" s="61"/>
    </row>
    <row r="4625" spans="1:10" s="27" customFormat="1" ht="15" x14ac:dyDescent="0.25">
      <c r="A4625" s="62"/>
      <c r="B4625" s="62"/>
      <c r="C4625" s="63"/>
      <c r="D4625" s="63"/>
      <c r="E4625" s="61"/>
      <c r="F4625" s="61"/>
      <c r="G4625" s="61"/>
      <c r="H4625" s="61"/>
      <c r="I4625" s="202"/>
      <c r="J4625" s="61"/>
    </row>
    <row r="4626" spans="1:10" s="27" customFormat="1" ht="15" x14ac:dyDescent="0.25">
      <c r="A4626" s="62"/>
      <c r="B4626" s="62"/>
      <c r="C4626" s="63"/>
      <c r="D4626" s="63"/>
      <c r="E4626" s="61"/>
      <c r="F4626" s="61"/>
      <c r="G4626" s="61"/>
      <c r="H4626" s="61"/>
      <c r="I4626" s="202"/>
      <c r="J4626" s="61"/>
    </row>
    <row r="4627" spans="1:10" s="27" customFormat="1" ht="15" x14ac:dyDescent="0.25">
      <c r="A4627" s="62"/>
      <c r="B4627" s="62"/>
      <c r="C4627" s="63"/>
      <c r="D4627" s="63"/>
      <c r="E4627" s="61"/>
      <c r="F4627" s="61"/>
      <c r="G4627" s="61"/>
      <c r="H4627" s="61"/>
      <c r="I4627" s="202"/>
      <c r="J4627" s="61"/>
    </row>
    <row r="4628" spans="1:10" s="27" customFormat="1" ht="15" x14ac:dyDescent="0.25">
      <c r="A4628" s="62"/>
      <c r="B4628" s="62"/>
      <c r="C4628" s="63"/>
      <c r="D4628" s="63"/>
      <c r="E4628" s="61"/>
      <c r="F4628" s="61"/>
      <c r="G4628" s="61"/>
      <c r="H4628" s="61"/>
      <c r="I4628" s="202"/>
      <c r="J4628" s="61"/>
    </row>
    <row r="4629" spans="1:10" s="27" customFormat="1" ht="15" x14ac:dyDescent="0.25">
      <c r="A4629" s="62"/>
      <c r="B4629" s="62"/>
      <c r="C4629" s="63"/>
      <c r="D4629" s="63"/>
      <c r="E4629" s="61"/>
      <c r="F4629" s="61"/>
      <c r="G4629" s="61"/>
      <c r="H4629" s="61"/>
      <c r="I4629" s="202"/>
      <c r="J4629" s="61"/>
    </row>
    <row r="4630" spans="1:10" s="27" customFormat="1" ht="15" x14ac:dyDescent="0.25">
      <c r="A4630" s="62"/>
      <c r="B4630" s="62"/>
      <c r="C4630" s="63"/>
      <c r="D4630" s="63"/>
      <c r="E4630" s="61"/>
      <c r="F4630" s="61"/>
      <c r="G4630" s="61"/>
      <c r="H4630" s="61"/>
      <c r="I4630" s="202"/>
      <c r="J4630" s="61"/>
    </row>
    <row r="4631" spans="1:10" s="27" customFormat="1" ht="15" x14ac:dyDescent="0.25">
      <c r="A4631" s="62"/>
      <c r="B4631" s="62"/>
      <c r="C4631" s="63"/>
      <c r="D4631" s="63"/>
      <c r="E4631" s="61"/>
      <c r="F4631" s="61"/>
      <c r="G4631" s="61"/>
      <c r="H4631" s="61"/>
      <c r="I4631" s="202"/>
      <c r="J4631" s="61"/>
    </row>
    <row r="4632" spans="1:10" s="27" customFormat="1" ht="15" x14ac:dyDescent="0.25">
      <c r="A4632" s="62"/>
      <c r="B4632" s="62"/>
      <c r="C4632" s="63"/>
      <c r="D4632" s="63"/>
      <c r="E4632" s="61"/>
      <c r="F4632" s="61"/>
      <c r="G4632" s="61"/>
      <c r="H4632" s="61"/>
      <c r="I4632" s="202"/>
      <c r="J4632" s="61"/>
    </row>
    <row r="4633" spans="1:10" s="27" customFormat="1" ht="15" x14ac:dyDescent="0.25">
      <c r="A4633" s="62"/>
      <c r="B4633" s="62"/>
      <c r="C4633" s="63"/>
      <c r="D4633" s="63"/>
      <c r="E4633" s="61"/>
      <c r="F4633" s="61"/>
      <c r="G4633" s="61"/>
      <c r="H4633" s="61"/>
      <c r="I4633" s="202"/>
      <c r="J4633" s="61"/>
    </row>
    <row r="4634" spans="1:10" s="27" customFormat="1" ht="15" x14ac:dyDescent="0.25">
      <c r="A4634" s="62"/>
      <c r="B4634" s="62"/>
      <c r="C4634" s="63"/>
      <c r="D4634" s="63"/>
      <c r="E4634" s="61"/>
      <c r="F4634" s="61"/>
      <c r="G4634" s="61"/>
      <c r="H4634" s="61"/>
      <c r="I4634" s="202"/>
      <c r="J4634" s="61"/>
    </row>
    <row r="4635" spans="1:10" s="27" customFormat="1" ht="15" x14ac:dyDescent="0.25">
      <c r="A4635" s="62"/>
      <c r="B4635" s="62"/>
      <c r="C4635" s="63"/>
      <c r="D4635" s="63"/>
      <c r="E4635" s="61"/>
      <c r="F4635" s="61"/>
      <c r="G4635" s="61"/>
      <c r="H4635" s="61"/>
      <c r="I4635" s="202"/>
      <c r="J4635" s="61"/>
    </row>
    <row r="4636" spans="1:10" s="27" customFormat="1" ht="15" x14ac:dyDescent="0.25">
      <c r="A4636" s="62"/>
      <c r="B4636" s="62"/>
      <c r="C4636" s="63"/>
      <c r="D4636" s="63"/>
      <c r="E4636" s="61"/>
      <c r="F4636" s="61"/>
      <c r="G4636" s="61"/>
      <c r="H4636" s="61"/>
      <c r="I4636" s="202"/>
      <c r="J4636" s="61"/>
    </row>
    <row r="4637" spans="1:10" s="27" customFormat="1" ht="15" x14ac:dyDescent="0.25">
      <c r="A4637" s="62"/>
      <c r="B4637" s="62"/>
      <c r="C4637" s="63"/>
      <c r="D4637" s="63"/>
      <c r="E4637" s="61"/>
      <c r="F4637" s="61"/>
      <c r="G4637" s="61"/>
      <c r="H4637" s="61"/>
      <c r="I4637" s="202"/>
      <c r="J4637" s="61"/>
    </row>
    <row r="4638" spans="1:10" s="27" customFormat="1" ht="15" x14ac:dyDescent="0.25">
      <c r="A4638" s="62"/>
      <c r="B4638" s="62"/>
      <c r="C4638" s="63"/>
      <c r="D4638" s="63"/>
      <c r="E4638" s="61"/>
      <c r="F4638" s="61"/>
      <c r="G4638" s="61"/>
      <c r="H4638" s="61"/>
      <c r="I4638" s="202"/>
      <c r="J4638" s="61"/>
    </row>
    <row r="4639" spans="1:10" s="27" customFormat="1" ht="15" x14ac:dyDescent="0.25">
      <c r="A4639" s="62"/>
      <c r="B4639" s="62"/>
      <c r="C4639" s="63"/>
      <c r="D4639" s="63"/>
      <c r="E4639" s="61"/>
      <c r="F4639" s="61"/>
      <c r="G4639" s="61"/>
      <c r="H4639" s="61"/>
      <c r="I4639" s="202"/>
      <c r="J4639" s="61"/>
    </row>
    <row r="4640" spans="1:10" s="27" customFormat="1" ht="15" x14ac:dyDescent="0.25">
      <c r="A4640" s="62"/>
      <c r="B4640" s="62"/>
      <c r="C4640" s="63"/>
      <c r="D4640" s="63"/>
      <c r="E4640" s="61"/>
      <c r="F4640" s="61"/>
      <c r="G4640" s="61"/>
      <c r="H4640" s="61"/>
      <c r="I4640" s="202"/>
      <c r="J4640" s="61"/>
    </row>
    <row r="4641" spans="1:10" s="27" customFormat="1" ht="15" x14ac:dyDescent="0.25">
      <c r="A4641" s="62"/>
      <c r="B4641" s="62"/>
      <c r="C4641" s="63"/>
      <c r="D4641" s="63"/>
      <c r="E4641" s="61"/>
      <c r="F4641" s="61"/>
      <c r="G4641" s="61"/>
      <c r="H4641" s="61"/>
      <c r="I4641" s="202"/>
      <c r="J4641" s="61"/>
    </row>
    <row r="4642" spans="1:10" s="27" customFormat="1" ht="15" x14ac:dyDescent="0.25">
      <c r="A4642" s="62"/>
      <c r="B4642" s="62"/>
      <c r="C4642" s="63"/>
      <c r="D4642" s="63"/>
      <c r="E4642" s="61"/>
      <c r="F4642" s="61"/>
      <c r="G4642" s="61"/>
      <c r="H4642" s="61"/>
      <c r="I4642" s="202"/>
      <c r="J4642" s="61"/>
    </row>
    <row r="4643" spans="1:10" s="27" customFormat="1" ht="15" x14ac:dyDescent="0.25">
      <c r="A4643" s="62"/>
      <c r="B4643" s="62"/>
      <c r="C4643" s="63"/>
      <c r="D4643" s="63"/>
      <c r="E4643" s="61"/>
      <c r="F4643" s="61"/>
      <c r="G4643" s="61"/>
      <c r="H4643" s="61"/>
      <c r="I4643" s="202"/>
      <c r="J4643" s="61"/>
    </row>
    <row r="4644" spans="1:10" s="27" customFormat="1" ht="15" x14ac:dyDescent="0.25">
      <c r="A4644" s="62"/>
      <c r="B4644" s="62"/>
      <c r="C4644" s="63"/>
      <c r="D4644" s="63"/>
      <c r="E4644" s="61"/>
      <c r="F4644" s="61"/>
      <c r="G4644" s="61"/>
      <c r="H4644" s="61"/>
      <c r="I4644" s="202"/>
      <c r="J4644" s="61"/>
    </row>
    <row r="4645" spans="1:10" s="27" customFormat="1" ht="15" x14ac:dyDescent="0.25">
      <c r="A4645" s="62"/>
      <c r="B4645" s="62"/>
      <c r="C4645" s="63"/>
      <c r="D4645" s="63"/>
      <c r="E4645" s="61"/>
      <c r="F4645" s="61"/>
      <c r="G4645" s="61"/>
      <c r="H4645" s="61"/>
      <c r="I4645" s="202"/>
      <c r="J4645" s="61"/>
    </row>
    <row r="4646" spans="1:10" s="27" customFormat="1" ht="15" x14ac:dyDescent="0.25">
      <c r="A4646" s="62"/>
      <c r="B4646" s="62"/>
      <c r="C4646" s="63"/>
      <c r="D4646" s="63"/>
      <c r="E4646" s="61"/>
      <c r="F4646" s="61"/>
      <c r="G4646" s="61"/>
      <c r="H4646" s="61"/>
      <c r="I4646" s="202"/>
      <c r="J4646" s="61"/>
    </row>
    <row r="4647" spans="1:10" s="27" customFormat="1" ht="15" x14ac:dyDescent="0.25">
      <c r="A4647" s="62"/>
      <c r="B4647" s="62"/>
      <c r="C4647" s="63"/>
      <c r="D4647" s="63"/>
      <c r="E4647" s="61"/>
      <c r="F4647" s="61"/>
      <c r="G4647" s="61"/>
      <c r="H4647" s="61"/>
      <c r="I4647" s="202"/>
      <c r="J4647" s="61"/>
    </row>
    <row r="4648" spans="1:10" s="27" customFormat="1" ht="15" x14ac:dyDescent="0.25">
      <c r="A4648" s="62"/>
      <c r="B4648" s="62"/>
      <c r="C4648" s="63"/>
      <c r="D4648" s="63"/>
      <c r="E4648" s="61"/>
      <c r="F4648" s="61"/>
      <c r="G4648" s="61"/>
      <c r="H4648" s="61"/>
      <c r="I4648" s="202"/>
      <c r="J4648" s="61"/>
    </row>
    <row r="4649" spans="1:10" s="27" customFormat="1" ht="15" x14ac:dyDescent="0.25">
      <c r="A4649" s="62"/>
      <c r="B4649" s="62"/>
      <c r="C4649" s="63"/>
      <c r="D4649" s="63"/>
      <c r="E4649" s="61"/>
      <c r="F4649" s="61"/>
      <c r="G4649" s="61"/>
      <c r="H4649" s="61"/>
      <c r="I4649" s="202"/>
      <c r="J4649" s="61"/>
    </row>
    <row r="4650" spans="1:10" s="27" customFormat="1" ht="15" x14ac:dyDescent="0.25">
      <c r="A4650" s="62"/>
      <c r="B4650" s="62"/>
      <c r="C4650" s="63"/>
      <c r="D4650" s="63"/>
      <c r="E4650" s="61"/>
      <c r="F4650" s="61"/>
      <c r="G4650" s="61"/>
      <c r="H4650" s="61"/>
      <c r="I4650" s="202"/>
      <c r="J4650" s="61"/>
    </row>
    <row r="4651" spans="1:10" s="27" customFormat="1" ht="15" x14ac:dyDescent="0.25">
      <c r="A4651" s="62"/>
      <c r="B4651" s="62"/>
      <c r="C4651" s="63"/>
      <c r="D4651" s="63"/>
      <c r="E4651" s="61"/>
      <c r="F4651" s="61"/>
      <c r="G4651" s="61"/>
      <c r="H4651" s="61"/>
      <c r="I4651" s="202"/>
      <c r="J4651" s="61"/>
    </row>
    <row r="4652" spans="1:10" s="27" customFormat="1" ht="15" x14ac:dyDescent="0.25">
      <c r="A4652" s="62"/>
      <c r="B4652" s="62"/>
      <c r="C4652" s="63"/>
      <c r="D4652" s="63"/>
      <c r="E4652" s="61"/>
      <c r="F4652" s="61"/>
      <c r="G4652" s="61"/>
      <c r="H4652" s="61"/>
      <c r="I4652" s="202"/>
      <c r="J4652" s="61"/>
    </row>
    <row r="4653" spans="1:10" s="27" customFormat="1" ht="15" x14ac:dyDescent="0.25">
      <c r="A4653" s="62"/>
      <c r="B4653" s="62"/>
      <c r="C4653" s="63"/>
      <c r="D4653" s="63"/>
      <c r="E4653" s="61"/>
      <c r="F4653" s="61"/>
      <c r="G4653" s="61"/>
      <c r="H4653" s="61"/>
      <c r="I4653" s="202"/>
      <c r="J4653" s="61"/>
    </row>
    <row r="4654" spans="1:10" s="27" customFormat="1" ht="15" x14ac:dyDescent="0.25">
      <c r="A4654" s="62"/>
      <c r="B4654" s="62"/>
      <c r="C4654" s="63"/>
      <c r="D4654" s="63"/>
      <c r="E4654" s="61"/>
      <c r="F4654" s="61"/>
      <c r="G4654" s="61"/>
      <c r="H4654" s="61"/>
      <c r="I4654" s="202"/>
      <c r="J4654" s="61"/>
    </row>
    <row r="4655" spans="1:10" s="27" customFormat="1" ht="15" x14ac:dyDescent="0.25">
      <c r="A4655" s="62"/>
      <c r="B4655" s="62"/>
      <c r="C4655" s="63"/>
      <c r="D4655" s="63"/>
      <c r="E4655" s="61"/>
      <c r="F4655" s="61"/>
      <c r="G4655" s="61"/>
      <c r="H4655" s="61"/>
      <c r="I4655" s="202"/>
      <c r="J4655" s="61"/>
    </row>
    <row r="4656" spans="1:10" s="27" customFormat="1" ht="15" x14ac:dyDescent="0.25">
      <c r="A4656" s="62"/>
      <c r="B4656" s="62"/>
      <c r="C4656" s="63"/>
      <c r="D4656" s="63"/>
      <c r="E4656" s="61"/>
      <c r="F4656" s="61"/>
      <c r="G4656" s="61"/>
      <c r="H4656" s="61"/>
      <c r="I4656" s="202"/>
      <c r="J4656" s="61"/>
    </row>
    <row r="4657" spans="1:10" s="27" customFormat="1" ht="15" x14ac:dyDescent="0.25">
      <c r="A4657" s="62"/>
      <c r="B4657" s="62"/>
      <c r="C4657" s="63"/>
      <c r="D4657" s="63"/>
      <c r="E4657" s="61"/>
      <c r="F4657" s="61"/>
      <c r="G4657" s="61"/>
      <c r="H4657" s="61"/>
      <c r="I4657" s="202"/>
      <c r="J4657" s="61"/>
    </row>
    <row r="4658" spans="1:10" s="27" customFormat="1" ht="15" x14ac:dyDescent="0.25">
      <c r="A4658" s="62"/>
      <c r="B4658" s="62"/>
      <c r="C4658" s="63"/>
      <c r="D4658" s="63"/>
      <c r="E4658" s="61"/>
      <c r="F4658" s="61"/>
      <c r="G4658" s="61"/>
      <c r="H4658" s="61"/>
      <c r="I4658" s="202"/>
      <c r="J4658" s="61"/>
    </row>
    <row r="4659" spans="1:10" s="27" customFormat="1" ht="15" x14ac:dyDescent="0.25">
      <c r="A4659" s="62"/>
      <c r="B4659" s="62"/>
      <c r="C4659" s="63"/>
      <c r="D4659" s="63"/>
      <c r="E4659" s="61"/>
      <c r="F4659" s="61"/>
      <c r="G4659" s="61"/>
      <c r="H4659" s="61"/>
      <c r="I4659" s="202"/>
      <c r="J4659" s="61"/>
    </row>
    <row r="4660" spans="1:10" s="27" customFormat="1" ht="15" x14ac:dyDescent="0.25">
      <c r="A4660" s="62"/>
      <c r="B4660" s="62"/>
      <c r="C4660" s="63"/>
      <c r="D4660" s="63"/>
      <c r="E4660" s="61"/>
      <c r="F4660" s="61"/>
      <c r="G4660" s="61"/>
      <c r="H4660" s="61"/>
      <c r="I4660" s="202"/>
      <c r="J4660" s="61"/>
    </row>
    <row r="4661" spans="1:10" s="27" customFormat="1" ht="15" x14ac:dyDescent="0.25">
      <c r="A4661" s="62"/>
      <c r="B4661" s="62"/>
      <c r="C4661" s="63"/>
      <c r="D4661" s="63"/>
      <c r="E4661" s="61"/>
      <c r="F4661" s="61"/>
      <c r="G4661" s="61"/>
      <c r="H4661" s="61"/>
      <c r="I4661" s="202"/>
      <c r="J4661" s="61"/>
    </row>
    <row r="4662" spans="1:10" s="27" customFormat="1" ht="15" x14ac:dyDescent="0.25">
      <c r="A4662" s="62"/>
      <c r="B4662" s="62"/>
      <c r="C4662" s="63"/>
      <c r="D4662" s="63"/>
      <c r="E4662" s="61"/>
      <c r="F4662" s="61"/>
      <c r="G4662" s="61"/>
      <c r="H4662" s="61"/>
      <c r="I4662" s="202"/>
      <c r="J4662" s="61"/>
    </row>
    <row r="4663" spans="1:10" s="27" customFormat="1" ht="15" x14ac:dyDescent="0.25">
      <c r="A4663" s="62"/>
      <c r="B4663" s="62"/>
      <c r="C4663" s="63"/>
      <c r="D4663" s="63"/>
      <c r="E4663" s="61"/>
      <c r="F4663" s="61"/>
      <c r="G4663" s="61"/>
      <c r="H4663" s="61"/>
      <c r="I4663" s="202"/>
      <c r="J4663" s="61"/>
    </row>
    <row r="4664" spans="1:10" s="27" customFormat="1" ht="15" x14ac:dyDescent="0.25">
      <c r="A4664" s="62"/>
      <c r="B4664" s="62"/>
      <c r="C4664" s="63"/>
      <c r="D4664" s="63"/>
      <c r="E4664" s="61"/>
      <c r="F4664" s="61"/>
      <c r="G4664" s="61"/>
      <c r="H4664" s="61"/>
      <c r="I4664" s="202"/>
      <c r="J4664" s="61"/>
    </row>
    <row r="4665" spans="1:10" s="27" customFormat="1" ht="15" x14ac:dyDescent="0.25">
      <c r="A4665" s="62"/>
      <c r="B4665" s="62"/>
      <c r="C4665" s="63"/>
      <c r="D4665" s="63"/>
      <c r="E4665" s="61"/>
      <c r="F4665" s="61"/>
      <c r="G4665" s="61"/>
      <c r="H4665" s="61"/>
      <c r="I4665" s="202"/>
      <c r="J4665" s="61"/>
    </row>
    <row r="4666" spans="1:10" s="27" customFormat="1" ht="15" x14ac:dyDescent="0.25">
      <c r="A4666" s="62"/>
      <c r="B4666" s="62"/>
      <c r="C4666" s="63"/>
      <c r="D4666" s="63"/>
      <c r="E4666" s="61"/>
      <c r="F4666" s="61"/>
      <c r="G4666" s="61"/>
      <c r="H4666" s="61"/>
      <c r="I4666" s="202"/>
      <c r="J4666" s="61"/>
    </row>
    <row r="4667" spans="1:10" s="27" customFormat="1" ht="15" x14ac:dyDescent="0.25">
      <c r="A4667" s="62"/>
      <c r="B4667" s="62"/>
      <c r="C4667" s="63"/>
      <c r="D4667" s="63"/>
      <c r="E4667" s="61"/>
      <c r="F4667" s="61"/>
      <c r="G4667" s="61"/>
      <c r="H4667" s="61"/>
      <c r="I4667" s="202"/>
      <c r="J4667" s="61"/>
    </row>
    <row r="4668" spans="1:10" s="27" customFormat="1" ht="15" x14ac:dyDescent="0.25">
      <c r="A4668" s="62"/>
      <c r="B4668" s="62"/>
      <c r="C4668" s="63"/>
      <c r="D4668" s="63"/>
      <c r="E4668" s="61"/>
      <c r="F4668" s="61"/>
      <c r="G4668" s="61"/>
      <c r="H4668" s="61"/>
      <c r="I4668" s="202"/>
      <c r="J4668" s="61"/>
    </row>
    <row r="4669" spans="1:10" s="27" customFormat="1" ht="15" x14ac:dyDescent="0.25">
      <c r="A4669" s="62"/>
      <c r="B4669" s="62"/>
      <c r="C4669" s="63"/>
      <c r="D4669" s="63"/>
      <c r="E4669" s="61"/>
      <c r="F4669" s="61"/>
      <c r="G4669" s="61"/>
      <c r="H4669" s="61"/>
      <c r="I4669" s="202"/>
      <c r="J4669" s="61"/>
    </row>
    <row r="4670" spans="1:10" s="27" customFormat="1" ht="15" x14ac:dyDescent="0.25">
      <c r="A4670" s="62"/>
      <c r="B4670" s="62"/>
      <c r="C4670" s="63"/>
      <c r="D4670" s="63"/>
      <c r="E4670" s="61"/>
      <c r="F4670" s="61"/>
      <c r="G4670" s="61"/>
      <c r="H4670" s="61"/>
      <c r="I4670" s="202"/>
      <c r="J4670" s="61"/>
    </row>
    <row r="4671" spans="1:10" s="27" customFormat="1" ht="15" x14ac:dyDescent="0.25">
      <c r="A4671" s="62"/>
      <c r="B4671" s="62"/>
      <c r="C4671" s="63"/>
      <c r="D4671" s="63"/>
      <c r="E4671" s="61"/>
      <c r="F4671" s="61"/>
      <c r="G4671" s="61"/>
      <c r="H4671" s="61"/>
      <c r="I4671" s="202"/>
      <c r="J4671" s="61"/>
    </row>
    <row r="4672" spans="1:10" s="27" customFormat="1" ht="15" x14ac:dyDescent="0.25">
      <c r="A4672" s="62"/>
      <c r="B4672" s="62"/>
      <c r="C4672" s="63"/>
      <c r="D4672" s="63"/>
      <c r="E4672" s="61"/>
      <c r="F4672" s="61"/>
      <c r="G4672" s="61"/>
      <c r="H4672" s="61"/>
      <c r="I4672" s="202"/>
      <c r="J4672" s="61"/>
    </row>
    <row r="4673" spans="1:10" s="27" customFormat="1" ht="15" x14ac:dyDescent="0.25">
      <c r="A4673" s="62"/>
      <c r="B4673" s="62"/>
      <c r="C4673" s="63"/>
      <c r="D4673" s="63"/>
      <c r="E4673" s="61"/>
      <c r="F4673" s="61"/>
      <c r="G4673" s="61"/>
      <c r="H4673" s="61"/>
      <c r="I4673" s="202"/>
      <c r="J4673" s="61"/>
    </row>
    <row r="4674" spans="1:10" s="27" customFormat="1" ht="15" x14ac:dyDescent="0.25">
      <c r="A4674" s="62"/>
      <c r="B4674" s="62"/>
      <c r="C4674" s="63"/>
      <c r="D4674" s="63"/>
      <c r="E4674" s="61"/>
      <c r="F4674" s="61"/>
      <c r="G4674" s="61"/>
      <c r="H4674" s="61"/>
      <c r="I4674" s="202"/>
      <c r="J4674" s="61"/>
    </row>
    <row r="4675" spans="1:10" s="27" customFormat="1" ht="15" x14ac:dyDescent="0.25">
      <c r="A4675" s="62"/>
      <c r="B4675" s="62"/>
      <c r="C4675" s="63"/>
      <c r="D4675" s="63"/>
      <c r="E4675" s="61"/>
      <c r="F4675" s="61"/>
      <c r="G4675" s="61"/>
      <c r="H4675" s="61"/>
      <c r="I4675" s="202"/>
      <c r="J4675" s="61"/>
    </row>
    <row r="4676" spans="1:10" s="27" customFormat="1" ht="15" x14ac:dyDescent="0.25">
      <c r="A4676" s="62"/>
      <c r="B4676" s="62"/>
      <c r="C4676" s="63"/>
      <c r="D4676" s="63"/>
      <c r="E4676" s="61"/>
      <c r="F4676" s="61"/>
      <c r="G4676" s="61"/>
      <c r="H4676" s="61"/>
      <c r="I4676" s="202"/>
      <c r="J4676" s="61"/>
    </row>
    <row r="4677" spans="1:10" s="27" customFormat="1" ht="15" x14ac:dyDescent="0.25">
      <c r="A4677" s="62"/>
      <c r="B4677" s="62"/>
      <c r="C4677" s="63"/>
      <c r="D4677" s="63"/>
      <c r="E4677" s="61"/>
      <c r="F4677" s="61"/>
      <c r="G4677" s="61"/>
      <c r="H4677" s="61"/>
      <c r="I4677" s="202"/>
      <c r="J4677" s="61"/>
    </row>
    <row r="4678" spans="1:10" s="27" customFormat="1" ht="15" x14ac:dyDescent="0.25">
      <c r="A4678" s="62"/>
      <c r="B4678" s="62"/>
      <c r="C4678" s="63"/>
      <c r="D4678" s="63"/>
      <c r="E4678" s="61"/>
      <c r="F4678" s="61"/>
      <c r="G4678" s="61"/>
      <c r="H4678" s="61"/>
      <c r="I4678" s="202"/>
      <c r="J4678" s="61"/>
    </row>
    <row r="4679" spans="1:10" s="27" customFormat="1" ht="15" x14ac:dyDescent="0.25">
      <c r="A4679" s="62"/>
      <c r="B4679" s="62"/>
      <c r="C4679" s="63"/>
      <c r="D4679" s="63"/>
      <c r="E4679" s="61"/>
      <c r="F4679" s="61"/>
      <c r="G4679" s="61"/>
      <c r="H4679" s="61"/>
      <c r="I4679" s="202"/>
      <c r="J4679" s="61"/>
    </row>
    <row r="4680" spans="1:10" s="27" customFormat="1" ht="15" x14ac:dyDescent="0.25">
      <c r="A4680" s="62"/>
      <c r="B4680" s="62"/>
      <c r="C4680" s="63"/>
      <c r="D4680" s="63"/>
      <c r="E4680" s="61"/>
      <c r="F4680" s="61"/>
      <c r="G4680" s="61"/>
      <c r="H4680" s="61"/>
      <c r="I4680" s="202"/>
      <c r="J4680" s="61"/>
    </row>
    <row r="4681" spans="1:10" s="27" customFormat="1" ht="15" x14ac:dyDescent="0.25">
      <c r="A4681" s="62"/>
      <c r="B4681" s="62"/>
      <c r="C4681" s="63"/>
      <c r="D4681" s="63"/>
      <c r="E4681" s="61"/>
      <c r="F4681" s="61"/>
      <c r="G4681" s="61"/>
      <c r="H4681" s="61"/>
      <c r="I4681" s="202"/>
      <c r="J4681" s="61"/>
    </row>
    <row r="4682" spans="1:10" s="27" customFormat="1" ht="15" x14ac:dyDescent="0.25">
      <c r="A4682" s="62"/>
      <c r="B4682" s="62"/>
      <c r="C4682" s="63"/>
      <c r="D4682" s="63"/>
      <c r="E4682" s="61"/>
      <c r="F4682" s="61"/>
      <c r="G4682" s="61"/>
      <c r="H4682" s="61"/>
      <c r="I4682" s="202"/>
      <c r="J4682" s="61"/>
    </row>
    <row r="4683" spans="1:10" s="27" customFormat="1" ht="15" x14ac:dyDescent="0.25">
      <c r="A4683" s="62"/>
      <c r="B4683" s="62"/>
      <c r="C4683" s="63"/>
      <c r="D4683" s="63"/>
      <c r="E4683" s="61"/>
      <c r="F4683" s="61"/>
      <c r="G4683" s="61"/>
      <c r="H4683" s="61"/>
      <c r="I4683" s="202"/>
      <c r="J4683" s="61"/>
    </row>
    <row r="4684" spans="1:10" s="27" customFormat="1" ht="15" x14ac:dyDescent="0.25">
      <c r="A4684" s="62"/>
      <c r="B4684" s="62"/>
      <c r="C4684" s="63"/>
      <c r="D4684" s="63"/>
      <c r="E4684" s="61"/>
      <c r="F4684" s="61"/>
      <c r="G4684" s="61"/>
      <c r="H4684" s="61"/>
      <c r="I4684" s="202"/>
      <c r="J4684" s="61"/>
    </row>
    <row r="4685" spans="1:10" s="27" customFormat="1" ht="15" x14ac:dyDescent="0.25">
      <c r="A4685" s="62"/>
      <c r="B4685" s="62"/>
      <c r="C4685" s="63"/>
      <c r="D4685" s="63"/>
      <c r="E4685" s="61"/>
      <c r="F4685" s="61"/>
      <c r="G4685" s="61"/>
      <c r="H4685" s="61"/>
      <c r="I4685" s="202"/>
      <c r="J4685" s="61"/>
    </row>
    <row r="4686" spans="1:10" s="27" customFormat="1" ht="15" x14ac:dyDescent="0.25">
      <c r="A4686" s="62"/>
      <c r="B4686" s="62"/>
      <c r="C4686" s="63"/>
      <c r="D4686" s="63"/>
      <c r="E4686" s="61"/>
      <c r="F4686" s="61"/>
      <c r="G4686" s="61"/>
      <c r="H4686" s="61"/>
      <c r="I4686" s="202"/>
      <c r="J4686" s="61"/>
    </row>
    <row r="4687" spans="1:10" s="27" customFormat="1" ht="15" x14ac:dyDescent="0.25">
      <c r="A4687" s="62"/>
      <c r="B4687" s="62"/>
      <c r="C4687" s="63"/>
      <c r="D4687" s="63"/>
      <c r="E4687" s="61"/>
      <c r="F4687" s="61"/>
      <c r="G4687" s="61"/>
      <c r="H4687" s="61"/>
      <c r="I4687" s="202"/>
      <c r="J4687" s="61"/>
    </row>
    <row r="4688" spans="1:10" s="27" customFormat="1" ht="15" x14ac:dyDescent="0.25">
      <c r="A4688" s="62"/>
      <c r="B4688" s="62"/>
      <c r="C4688" s="63"/>
      <c r="D4688" s="63"/>
      <c r="E4688" s="61"/>
      <c r="F4688" s="61"/>
      <c r="G4688" s="61"/>
      <c r="H4688" s="61"/>
      <c r="I4688" s="202"/>
      <c r="J4688" s="61"/>
    </row>
    <row r="4689" spans="1:10" s="27" customFormat="1" ht="15" x14ac:dyDescent="0.25">
      <c r="A4689" s="62"/>
      <c r="B4689" s="62"/>
      <c r="C4689" s="63"/>
      <c r="D4689" s="63"/>
      <c r="E4689" s="61"/>
      <c r="F4689" s="61"/>
      <c r="G4689" s="61"/>
      <c r="H4689" s="61"/>
      <c r="I4689" s="202"/>
      <c r="J4689" s="61"/>
    </row>
    <row r="4690" spans="1:10" s="27" customFormat="1" ht="15" x14ac:dyDescent="0.25">
      <c r="A4690" s="62"/>
      <c r="B4690" s="62"/>
      <c r="C4690" s="63"/>
      <c r="D4690" s="63"/>
      <c r="E4690" s="61"/>
      <c r="F4690" s="61"/>
      <c r="G4690" s="61"/>
      <c r="H4690" s="61"/>
      <c r="I4690" s="202"/>
      <c r="J4690" s="61"/>
    </row>
    <row r="4691" spans="1:10" s="27" customFormat="1" ht="15" x14ac:dyDescent="0.25">
      <c r="A4691" s="62"/>
      <c r="B4691" s="62"/>
      <c r="C4691" s="63"/>
      <c r="D4691" s="63"/>
      <c r="E4691" s="61"/>
      <c r="F4691" s="61"/>
      <c r="G4691" s="61"/>
      <c r="H4691" s="61"/>
      <c r="I4691" s="202"/>
      <c r="J4691" s="61"/>
    </row>
    <row r="4692" spans="1:10" s="27" customFormat="1" ht="15" x14ac:dyDescent="0.25">
      <c r="A4692" s="62"/>
      <c r="B4692" s="62"/>
      <c r="C4692" s="63"/>
      <c r="D4692" s="63"/>
      <c r="E4692" s="61"/>
      <c r="F4692" s="61"/>
      <c r="G4692" s="61"/>
      <c r="H4692" s="61"/>
      <c r="I4692" s="202"/>
      <c r="J4692" s="61"/>
    </row>
    <row r="4693" spans="1:10" s="27" customFormat="1" ht="15" x14ac:dyDescent="0.25">
      <c r="A4693" s="62"/>
      <c r="B4693" s="62"/>
      <c r="C4693" s="63"/>
      <c r="D4693" s="63"/>
      <c r="E4693" s="61"/>
      <c r="F4693" s="61"/>
      <c r="G4693" s="61"/>
      <c r="H4693" s="61"/>
      <c r="I4693" s="202"/>
      <c r="J4693" s="61"/>
    </row>
    <row r="4694" spans="1:10" s="27" customFormat="1" ht="15" x14ac:dyDescent="0.25">
      <c r="A4694" s="62"/>
      <c r="B4694" s="62"/>
      <c r="C4694" s="63"/>
      <c r="D4694" s="63"/>
      <c r="E4694" s="61"/>
      <c r="F4694" s="61"/>
      <c r="G4694" s="61"/>
      <c r="H4694" s="61"/>
      <c r="I4694" s="202"/>
      <c r="J4694" s="61"/>
    </row>
    <row r="4695" spans="1:10" s="27" customFormat="1" ht="15" x14ac:dyDescent="0.25">
      <c r="A4695" s="62"/>
      <c r="B4695" s="62"/>
      <c r="C4695" s="63"/>
      <c r="D4695" s="63"/>
      <c r="E4695" s="61"/>
      <c r="F4695" s="61"/>
      <c r="G4695" s="61"/>
      <c r="H4695" s="61"/>
      <c r="I4695" s="202"/>
      <c r="J4695" s="61"/>
    </row>
    <row r="4696" spans="1:10" s="27" customFormat="1" ht="15" x14ac:dyDescent="0.25">
      <c r="A4696" s="62"/>
      <c r="B4696" s="62"/>
      <c r="C4696" s="63"/>
      <c r="D4696" s="63"/>
      <c r="E4696" s="61"/>
      <c r="F4696" s="61"/>
      <c r="G4696" s="61"/>
      <c r="H4696" s="61"/>
      <c r="I4696" s="202"/>
      <c r="J4696" s="61"/>
    </row>
    <row r="4697" spans="1:10" s="27" customFormat="1" ht="15" x14ac:dyDescent="0.25">
      <c r="A4697" s="62"/>
      <c r="B4697" s="62"/>
      <c r="C4697" s="63"/>
      <c r="D4697" s="63"/>
      <c r="E4697" s="61"/>
      <c r="F4697" s="61"/>
      <c r="G4697" s="61"/>
      <c r="H4697" s="61"/>
      <c r="I4697" s="202"/>
      <c r="J4697" s="61"/>
    </row>
    <row r="4698" spans="1:10" s="27" customFormat="1" ht="15" x14ac:dyDescent="0.25">
      <c r="A4698" s="62"/>
      <c r="B4698" s="62"/>
      <c r="C4698" s="63"/>
      <c r="D4698" s="63"/>
      <c r="E4698" s="61"/>
      <c r="F4698" s="61"/>
      <c r="G4698" s="61"/>
      <c r="H4698" s="61"/>
      <c r="I4698" s="202"/>
      <c r="J4698" s="61"/>
    </row>
    <row r="4699" spans="1:10" s="27" customFormat="1" ht="15" x14ac:dyDescent="0.25">
      <c r="A4699" s="62"/>
      <c r="B4699" s="62"/>
      <c r="C4699" s="63"/>
      <c r="D4699" s="63"/>
      <c r="E4699" s="61"/>
      <c r="F4699" s="61"/>
      <c r="G4699" s="61"/>
      <c r="H4699" s="61"/>
      <c r="I4699" s="202"/>
      <c r="J4699" s="61"/>
    </row>
    <row r="4700" spans="1:10" s="27" customFormat="1" ht="15" x14ac:dyDescent="0.25">
      <c r="A4700" s="62"/>
      <c r="B4700" s="62"/>
      <c r="C4700" s="63"/>
      <c r="D4700" s="63"/>
      <c r="E4700" s="61"/>
      <c r="F4700" s="61"/>
      <c r="G4700" s="61"/>
      <c r="H4700" s="61"/>
      <c r="I4700" s="202"/>
      <c r="J4700" s="61"/>
    </row>
    <row r="4701" spans="1:10" s="27" customFormat="1" ht="15" x14ac:dyDescent="0.25">
      <c r="A4701" s="62"/>
      <c r="B4701" s="62"/>
      <c r="C4701" s="63"/>
      <c r="D4701" s="63"/>
      <c r="E4701" s="61"/>
      <c r="F4701" s="61"/>
      <c r="G4701" s="61"/>
      <c r="H4701" s="61"/>
      <c r="I4701" s="202"/>
      <c r="J4701" s="61"/>
    </row>
    <row r="4702" spans="1:10" s="27" customFormat="1" ht="15" x14ac:dyDescent="0.25">
      <c r="A4702" s="62"/>
      <c r="B4702" s="62"/>
      <c r="C4702" s="63"/>
      <c r="D4702" s="63"/>
      <c r="E4702" s="61"/>
      <c r="F4702" s="61"/>
      <c r="G4702" s="61"/>
      <c r="H4702" s="61"/>
      <c r="I4702" s="202"/>
      <c r="J4702" s="61"/>
    </row>
    <row r="4703" spans="1:10" s="27" customFormat="1" ht="15" x14ac:dyDescent="0.25">
      <c r="A4703" s="62"/>
      <c r="B4703" s="62"/>
      <c r="C4703" s="63"/>
      <c r="D4703" s="63"/>
      <c r="E4703" s="61"/>
      <c r="F4703" s="61"/>
      <c r="G4703" s="61"/>
      <c r="H4703" s="61"/>
      <c r="I4703" s="202"/>
      <c r="J4703" s="61"/>
    </row>
    <row r="4704" spans="1:10" s="27" customFormat="1" ht="15" x14ac:dyDescent="0.25">
      <c r="A4704" s="62"/>
      <c r="B4704" s="62"/>
      <c r="C4704" s="63"/>
      <c r="D4704" s="63"/>
      <c r="E4704" s="61"/>
      <c r="F4704" s="61"/>
      <c r="G4704" s="61"/>
      <c r="H4704" s="61"/>
      <c r="I4704" s="202"/>
      <c r="J4704" s="61"/>
    </row>
    <row r="4705" spans="1:10" s="27" customFormat="1" ht="15" x14ac:dyDescent="0.25">
      <c r="A4705" s="62"/>
      <c r="B4705" s="62"/>
      <c r="C4705" s="63"/>
      <c r="D4705" s="63"/>
      <c r="E4705" s="61"/>
      <c r="F4705" s="61"/>
      <c r="G4705" s="61"/>
      <c r="H4705" s="61"/>
      <c r="I4705" s="202"/>
      <c r="J4705" s="61"/>
    </row>
    <row r="4706" spans="1:10" s="27" customFormat="1" ht="15" x14ac:dyDescent="0.25">
      <c r="A4706" s="62"/>
      <c r="B4706" s="62"/>
      <c r="C4706" s="63"/>
      <c r="D4706" s="63"/>
      <c r="E4706" s="61"/>
      <c r="F4706" s="61"/>
      <c r="G4706" s="61"/>
      <c r="H4706" s="61"/>
      <c r="I4706" s="202"/>
      <c r="J4706" s="61"/>
    </row>
    <row r="4707" spans="1:10" s="27" customFormat="1" ht="15" x14ac:dyDescent="0.25">
      <c r="A4707" s="62"/>
      <c r="B4707" s="62"/>
      <c r="C4707" s="63"/>
      <c r="D4707" s="63"/>
      <c r="E4707" s="61"/>
      <c r="F4707" s="61"/>
      <c r="G4707" s="61"/>
      <c r="H4707" s="61"/>
      <c r="I4707" s="202"/>
      <c r="J4707" s="61"/>
    </row>
    <row r="4708" spans="1:10" s="27" customFormat="1" ht="15" x14ac:dyDescent="0.25">
      <c r="A4708" s="62"/>
      <c r="B4708" s="62"/>
      <c r="C4708" s="63"/>
      <c r="D4708" s="63"/>
      <c r="E4708" s="61"/>
      <c r="F4708" s="61"/>
      <c r="G4708" s="61"/>
      <c r="H4708" s="61"/>
      <c r="I4708" s="202"/>
      <c r="J4708" s="61"/>
    </row>
    <row r="4709" spans="1:10" s="27" customFormat="1" ht="15" x14ac:dyDescent="0.25">
      <c r="A4709" s="62"/>
      <c r="B4709" s="62"/>
      <c r="C4709" s="63"/>
      <c r="D4709" s="63"/>
      <c r="E4709" s="61"/>
      <c r="F4709" s="61"/>
      <c r="G4709" s="61"/>
      <c r="H4709" s="61"/>
      <c r="I4709" s="202"/>
      <c r="J4709" s="61"/>
    </row>
    <row r="4710" spans="1:10" s="27" customFormat="1" ht="15" x14ac:dyDescent="0.25">
      <c r="A4710" s="62"/>
      <c r="B4710" s="62"/>
      <c r="C4710" s="63"/>
      <c r="D4710" s="63"/>
      <c r="E4710" s="61"/>
      <c r="F4710" s="61"/>
      <c r="G4710" s="61"/>
      <c r="H4710" s="61"/>
      <c r="I4710" s="202"/>
      <c r="J4710" s="61"/>
    </row>
    <row r="4711" spans="1:10" s="27" customFormat="1" ht="15" x14ac:dyDescent="0.25">
      <c r="A4711" s="62"/>
      <c r="B4711" s="62"/>
      <c r="C4711" s="63"/>
      <c r="D4711" s="63"/>
      <c r="E4711" s="61"/>
      <c r="F4711" s="61"/>
      <c r="G4711" s="61"/>
      <c r="H4711" s="61"/>
      <c r="I4711" s="202"/>
      <c r="J4711" s="61"/>
    </row>
    <row r="4712" spans="1:10" s="27" customFormat="1" ht="15" x14ac:dyDescent="0.25">
      <c r="A4712" s="62"/>
      <c r="B4712" s="62"/>
      <c r="C4712" s="63"/>
      <c r="D4712" s="63"/>
      <c r="E4712" s="61"/>
      <c r="F4712" s="61"/>
      <c r="G4712" s="61"/>
      <c r="H4712" s="61"/>
      <c r="I4712" s="202"/>
      <c r="J4712" s="61"/>
    </row>
    <row r="4713" spans="1:10" s="27" customFormat="1" ht="15" x14ac:dyDescent="0.25">
      <c r="A4713" s="62"/>
      <c r="B4713" s="62"/>
      <c r="C4713" s="63"/>
      <c r="D4713" s="63"/>
      <c r="E4713" s="61"/>
      <c r="F4713" s="61"/>
      <c r="G4713" s="61"/>
      <c r="H4713" s="61"/>
      <c r="I4713" s="202"/>
      <c r="J4713" s="61"/>
    </row>
    <row r="4714" spans="1:10" s="27" customFormat="1" ht="15" x14ac:dyDescent="0.25">
      <c r="A4714" s="62"/>
      <c r="B4714" s="62"/>
      <c r="C4714" s="63"/>
      <c r="D4714" s="63"/>
      <c r="E4714" s="61"/>
      <c r="F4714" s="61"/>
      <c r="G4714" s="61"/>
      <c r="H4714" s="61"/>
      <c r="I4714" s="202"/>
      <c r="J4714" s="61"/>
    </row>
    <row r="4715" spans="1:10" s="27" customFormat="1" ht="15" x14ac:dyDescent="0.25">
      <c r="A4715" s="62"/>
      <c r="B4715" s="62"/>
      <c r="C4715" s="63"/>
      <c r="D4715" s="63"/>
      <c r="E4715" s="61"/>
      <c r="F4715" s="61"/>
      <c r="G4715" s="61"/>
      <c r="H4715" s="61"/>
      <c r="I4715" s="202"/>
      <c r="J4715" s="61"/>
    </row>
    <row r="4716" spans="1:10" s="27" customFormat="1" ht="15" x14ac:dyDescent="0.25">
      <c r="A4716" s="62"/>
      <c r="B4716" s="62"/>
      <c r="C4716" s="63"/>
      <c r="D4716" s="63"/>
      <c r="E4716" s="61"/>
      <c r="F4716" s="61"/>
      <c r="G4716" s="61"/>
      <c r="H4716" s="61"/>
      <c r="I4716" s="202"/>
      <c r="J4716" s="61"/>
    </row>
    <row r="4717" spans="1:10" s="27" customFormat="1" ht="15" x14ac:dyDescent="0.25">
      <c r="A4717" s="62"/>
      <c r="B4717" s="62"/>
      <c r="C4717" s="63"/>
      <c r="D4717" s="63"/>
      <c r="E4717" s="61"/>
      <c r="F4717" s="61"/>
      <c r="G4717" s="61"/>
      <c r="H4717" s="61"/>
      <c r="I4717" s="202"/>
      <c r="J4717" s="61"/>
    </row>
    <row r="4718" spans="1:10" s="27" customFormat="1" ht="15" x14ac:dyDescent="0.25">
      <c r="A4718" s="62"/>
      <c r="B4718" s="62"/>
      <c r="C4718" s="63"/>
      <c r="D4718" s="63"/>
      <c r="E4718" s="61"/>
      <c r="F4718" s="61"/>
      <c r="G4718" s="61"/>
      <c r="H4718" s="61"/>
      <c r="I4718" s="202"/>
      <c r="J4718" s="61"/>
    </row>
    <row r="4719" spans="1:10" s="27" customFormat="1" ht="15" x14ac:dyDescent="0.25">
      <c r="A4719" s="62"/>
      <c r="B4719" s="62"/>
      <c r="C4719" s="63"/>
      <c r="D4719" s="63"/>
      <c r="E4719" s="61"/>
      <c r="F4719" s="61"/>
      <c r="G4719" s="61"/>
      <c r="H4719" s="61"/>
      <c r="I4719" s="202"/>
      <c r="J4719" s="61"/>
    </row>
    <row r="4720" spans="1:10" s="27" customFormat="1" ht="15" x14ac:dyDescent="0.25">
      <c r="A4720" s="62"/>
      <c r="B4720" s="62"/>
      <c r="C4720" s="63"/>
      <c r="D4720" s="63"/>
      <c r="E4720" s="61"/>
      <c r="F4720" s="61"/>
      <c r="G4720" s="61"/>
      <c r="H4720" s="61"/>
      <c r="I4720" s="202"/>
      <c r="J4720" s="61"/>
    </row>
    <row r="4721" spans="1:10" s="27" customFormat="1" ht="15" x14ac:dyDescent="0.25">
      <c r="A4721" s="62"/>
      <c r="B4721" s="62"/>
      <c r="C4721" s="63"/>
      <c r="D4721" s="63"/>
      <c r="E4721" s="61"/>
      <c r="F4721" s="61"/>
      <c r="G4721" s="61"/>
      <c r="H4721" s="61"/>
      <c r="I4721" s="202"/>
      <c r="J4721" s="61"/>
    </row>
    <row r="4722" spans="1:10" s="27" customFormat="1" ht="15" x14ac:dyDescent="0.25">
      <c r="A4722" s="62"/>
      <c r="B4722" s="62"/>
      <c r="C4722" s="63"/>
      <c r="D4722" s="63"/>
      <c r="E4722" s="61"/>
      <c r="F4722" s="61"/>
      <c r="G4722" s="61"/>
      <c r="H4722" s="61"/>
      <c r="I4722" s="202"/>
      <c r="J4722" s="61"/>
    </row>
    <row r="4723" spans="1:10" s="27" customFormat="1" ht="15" x14ac:dyDescent="0.25">
      <c r="A4723" s="62"/>
      <c r="B4723" s="62"/>
      <c r="C4723" s="63"/>
      <c r="D4723" s="63"/>
      <c r="E4723" s="61"/>
      <c r="F4723" s="61"/>
      <c r="G4723" s="61"/>
      <c r="H4723" s="61"/>
      <c r="I4723" s="202"/>
      <c r="J4723" s="61"/>
    </row>
    <row r="4724" spans="1:10" s="27" customFormat="1" ht="15" x14ac:dyDescent="0.25">
      <c r="A4724" s="62"/>
      <c r="B4724" s="62"/>
      <c r="C4724" s="63"/>
      <c r="D4724" s="63"/>
      <c r="E4724" s="61"/>
      <c r="F4724" s="61"/>
      <c r="G4724" s="61"/>
      <c r="H4724" s="61"/>
      <c r="I4724" s="202"/>
      <c r="J4724" s="61"/>
    </row>
    <row r="4725" spans="1:10" s="27" customFormat="1" ht="15" x14ac:dyDescent="0.25">
      <c r="A4725" s="62"/>
      <c r="B4725" s="62"/>
      <c r="C4725" s="63"/>
      <c r="D4725" s="63"/>
      <c r="E4725" s="61"/>
      <c r="F4725" s="61"/>
      <c r="G4725" s="61"/>
      <c r="H4725" s="61"/>
      <c r="I4725" s="202"/>
      <c r="J4725" s="61"/>
    </row>
    <row r="4726" spans="1:10" s="27" customFormat="1" ht="15" x14ac:dyDescent="0.25">
      <c r="A4726" s="62"/>
      <c r="B4726" s="62"/>
      <c r="C4726" s="63"/>
      <c r="D4726" s="63"/>
      <c r="E4726" s="61"/>
      <c r="F4726" s="61"/>
      <c r="G4726" s="61"/>
      <c r="H4726" s="61"/>
      <c r="I4726" s="202"/>
      <c r="J4726" s="61"/>
    </row>
    <row r="4727" spans="1:10" s="27" customFormat="1" ht="15" x14ac:dyDescent="0.25">
      <c r="A4727" s="62"/>
      <c r="B4727" s="62"/>
      <c r="C4727" s="63"/>
      <c r="D4727" s="63"/>
      <c r="E4727" s="61"/>
      <c r="F4727" s="61"/>
      <c r="G4727" s="61"/>
      <c r="H4727" s="61"/>
      <c r="I4727" s="202"/>
      <c r="J4727" s="61"/>
    </row>
    <row r="4728" spans="1:10" s="27" customFormat="1" ht="15" x14ac:dyDescent="0.25">
      <c r="A4728" s="62"/>
      <c r="B4728" s="62"/>
      <c r="C4728" s="63"/>
      <c r="D4728" s="63"/>
      <c r="E4728" s="61"/>
      <c r="F4728" s="61"/>
      <c r="G4728" s="61"/>
      <c r="H4728" s="61"/>
      <c r="I4728" s="202"/>
      <c r="J4728" s="61"/>
    </row>
    <row r="4729" spans="1:10" s="27" customFormat="1" ht="15" x14ac:dyDescent="0.25">
      <c r="A4729" s="62"/>
      <c r="B4729" s="62"/>
      <c r="C4729" s="63"/>
      <c r="D4729" s="63"/>
      <c r="E4729" s="61"/>
      <c r="F4729" s="61"/>
      <c r="G4729" s="61"/>
      <c r="H4729" s="61"/>
      <c r="I4729" s="202"/>
      <c r="J4729" s="61"/>
    </row>
    <row r="4730" spans="1:10" s="27" customFormat="1" ht="15" x14ac:dyDescent="0.25">
      <c r="A4730" s="62"/>
      <c r="B4730" s="62"/>
      <c r="C4730" s="63"/>
      <c r="D4730" s="63"/>
      <c r="E4730" s="61"/>
      <c r="F4730" s="61"/>
      <c r="G4730" s="61"/>
      <c r="H4730" s="61"/>
      <c r="I4730" s="202"/>
      <c r="J4730" s="61"/>
    </row>
    <row r="4731" spans="1:10" s="27" customFormat="1" ht="15" x14ac:dyDescent="0.25">
      <c r="A4731" s="62"/>
      <c r="B4731" s="62"/>
      <c r="C4731" s="63"/>
      <c r="D4731" s="63"/>
      <c r="E4731" s="61"/>
      <c r="F4731" s="61"/>
      <c r="G4731" s="61"/>
      <c r="H4731" s="61"/>
      <c r="I4731" s="202"/>
      <c r="J4731" s="61"/>
    </row>
    <row r="4732" spans="1:10" s="27" customFormat="1" ht="15" x14ac:dyDescent="0.25">
      <c r="A4732" s="62"/>
      <c r="B4732" s="62"/>
      <c r="C4732" s="63"/>
      <c r="D4732" s="63"/>
      <c r="E4732" s="61"/>
      <c r="F4732" s="61"/>
      <c r="G4732" s="61"/>
      <c r="H4732" s="61"/>
      <c r="I4732" s="202"/>
      <c r="J4732" s="61"/>
    </row>
    <row r="4733" spans="1:10" s="27" customFormat="1" ht="15" x14ac:dyDescent="0.25">
      <c r="A4733" s="62"/>
      <c r="B4733" s="62"/>
      <c r="C4733" s="63"/>
      <c r="D4733" s="63"/>
      <c r="E4733" s="61"/>
      <c r="F4733" s="61"/>
      <c r="G4733" s="61"/>
      <c r="H4733" s="61"/>
      <c r="I4733" s="202"/>
      <c r="J4733" s="61"/>
    </row>
    <row r="4734" spans="1:10" s="27" customFormat="1" ht="15" x14ac:dyDescent="0.25">
      <c r="A4734" s="62"/>
      <c r="B4734" s="62"/>
      <c r="C4734" s="63"/>
      <c r="D4734" s="63"/>
      <c r="E4734" s="61"/>
      <c r="F4734" s="61"/>
      <c r="G4734" s="61"/>
      <c r="H4734" s="61"/>
      <c r="I4734" s="202"/>
      <c r="J4734" s="61"/>
    </row>
    <row r="4735" spans="1:10" s="27" customFormat="1" ht="15" x14ac:dyDescent="0.25">
      <c r="A4735" s="62"/>
      <c r="B4735" s="62"/>
      <c r="C4735" s="63"/>
      <c r="D4735" s="63"/>
      <c r="E4735" s="61"/>
      <c r="F4735" s="61"/>
      <c r="G4735" s="61"/>
      <c r="H4735" s="61"/>
      <c r="I4735" s="202"/>
      <c r="J4735" s="61"/>
    </row>
    <row r="4736" spans="1:10" s="27" customFormat="1" ht="15" x14ac:dyDescent="0.25">
      <c r="A4736" s="62"/>
      <c r="B4736" s="62"/>
      <c r="C4736" s="63"/>
      <c r="D4736" s="63"/>
      <c r="E4736" s="61"/>
      <c r="F4736" s="61"/>
      <c r="G4736" s="61"/>
      <c r="H4736" s="61"/>
      <c r="I4736" s="202"/>
      <c r="J4736" s="61"/>
    </row>
    <row r="4737" spans="1:10" s="27" customFormat="1" ht="15" x14ac:dyDescent="0.25">
      <c r="A4737" s="62"/>
      <c r="B4737" s="62"/>
      <c r="C4737" s="63"/>
      <c r="D4737" s="63"/>
      <c r="E4737" s="61"/>
      <c r="F4737" s="61"/>
      <c r="G4737" s="61"/>
      <c r="H4737" s="61"/>
      <c r="I4737" s="202"/>
      <c r="J4737" s="61"/>
    </row>
    <row r="4738" spans="1:10" s="27" customFormat="1" ht="15" x14ac:dyDescent="0.25">
      <c r="A4738" s="62"/>
      <c r="B4738" s="62"/>
      <c r="C4738" s="63"/>
      <c r="D4738" s="63"/>
      <c r="E4738" s="61"/>
      <c r="F4738" s="61"/>
      <c r="G4738" s="61"/>
      <c r="H4738" s="61"/>
      <c r="I4738" s="202"/>
      <c r="J4738" s="61"/>
    </row>
    <row r="4739" spans="1:10" s="27" customFormat="1" ht="15" x14ac:dyDescent="0.25">
      <c r="A4739" s="62"/>
      <c r="B4739" s="62"/>
      <c r="C4739" s="63"/>
      <c r="D4739" s="63"/>
      <c r="E4739" s="61"/>
      <c r="F4739" s="61"/>
      <c r="G4739" s="61"/>
      <c r="H4739" s="61"/>
      <c r="I4739" s="202"/>
      <c r="J4739" s="61"/>
    </row>
    <row r="4740" spans="1:10" s="27" customFormat="1" ht="15" x14ac:dyDescent="0.25">
      <c r="A4740" s="62"/>
      <c r="B4740" s="62"/>
      <c r="C4740" s="63"/>
      <c r="D4740" s="63"/>
      <c r="E4740" s="61"/>
      <c r="F4740" s="61"/>
      <c r="G4740" s="61"/>
      <c r="H4740" s="61"/>
      <c r="I4740" s="202"/>
      <c r="J4740" s="61"/>
    </row>
    <row r="4741" spans="1:10" s="27" customFormat="1" ht="15" x14ac:dyDescent="0.25">
      <c r="A4741" s="62"/>
      <c r="B4741" s="62"/>
      <c r="C4741" s="63"/>
      <c r="D4741" s="63"/>
      <c r="E4741" s="61"/>
      <c r="F4741" s="61"/>
      <c r="G4741" s="61"/>
      <c r="H4741" s="61"/>
      <c r="I4741" s="202"/>
      <c r="J4741" s="61"/>
    </row>
    <row r="4742" spans="1:10" s="27" customFormat="1" ht="15" x14ac:dyDescent="0.25">
      <c r="A4742" s="62"/>
      <c r="B4742" s="62"/>
      <c r="C4742" s="63"/>
      <c r="D4742" s="63"/>
      <c r="E4742" s="61"/>
      <c r="F4742" s="61"/>
      <c r="G4742" s="61"/>
      <c r="H4742" s="61"/>
      <c r="I4742" s="202"/>
      <c r="J4742" s="61"/>
    </row>
    <row r="4743" spans="1:10" s="27" customFormat="1" ht="15" x14ac:dyDescent="0.25">
      <c r="A4743" s="62"/>
      <c r="B4743" s="62"/>
      <c r="C4743" s="63"/>
      <c r="D4743" s="63"/>
      <c r="E4743" s="61"/>
      <c r="F4743" s="61"/>
      <c r="G4743" s="61"/>
      <c r="H4743" s="61"/>
      <c r="I4743" s="202"/>
      <c r="J4743" s="61"/>
    </row>
    <row r="4744" spans="1:10" s="27" customFormat="1" ht="15" x14ac:dyDescent="0.25">
      <c r="A4744" s="62"/>
      <c r="B4744" s="62"/>
      <c r="C4744" s="63"/>
      <c r="D4744" s="63"/>
      <c r="E4744" s="61"/>
      <c r="F4744" s="61"/>
      <c r="G4744" s="61"/>
      <c r="H4744" s="61"/>
      <c r="I4744" s="202"/>
      <c r="J4744" s="61"/>
    </row>
    <row r="4745" spans="1:10" s="27" customFormat="1" ht="15" x14ac:dyDescent="0.25">
      <c r="A4745" s="62"/>
      <c r="B4745" s="62"/>
      <c r="C4745" s="63"/>
      <c r="D4745" s="63"/>
      <c r="E4745" s="61"/>
      <c r="F4745" s="61"/>
      <c r="G4745" s="61"/>
      <c r="H4745" s="61"/>
      <c r="I4745" s="202"/>
      <c r="J4745" s="61"/>
    </row>
    <row r="4746" spans="1:10" s="27" customFormat="1" ht="15" x14ac:dyDescent="0.25">
      <c r="A4746" s="62"/>
      <c r="B4746" s="62"/>
      <c r="C4746" s="63"/>
      <c r="D4746" s="63"/>
      <c r="E4746" s="61"/>
      <c r="F4746" s="61"/>
      <c r="G4746" s="61"/>
      <c r="H4746" s="61"/>
      <c r="I4746" s="202"/>
      <c r="J4746" s="61"/>
    </row>
    <row r="4747" spans="1:10" s="27" customFormat="1" ht="15" x14ac:dyDescent="0.25">
      <c r="A4747" s="62"/>
      <c r="B4747" s="62"/>
      <c r="C4747" s="63"/>
      <c r="D4747" s="63"/>
      <c r="E4747" s="61"/>
      <c r="F4747" s="61"/>
      <c r="G4747" s="61"/>
      <c r="H4747" s="61"/>
      <c r="I4747" s="202"/>
      <c r="J4747" s="61"/>
    </row>
    <row r="4748" spans="1:10" s="27" customFormat="1" ht="15" x14ac:dyDescent="0.25">
      <c r="A4748" s="62"/>
      <c r="B4748" s="62"/>
      <c r="C4748" s="63"/>
      <c r="D4748" s="63"/>
      <c r="E4748" s="61"/>
      <c r="F4748" s="61"/>
      <c r="G4748" s="61"/>
      <c r="H4748" s="61"/>
      <c r="I4748" s="202"/>
      <c r="J4748" s="61"/>
    </row>
    <row r="4749" spans="1:10" s="27" customFormat="1" ht="15" x14ac:dyDescent="0.25">
      <c r="A4749" s="62"/>
      <c r="B4749" s="62"/>
      <c r="C4749" s="63"/>
      <c r="D4749" s="63"/>
      <c r="E4749" s="61"/>
      <c r="F4749" s="61"/>
      <c r="G4749" s="61"/>
      <c r="H4749" s="61"/>
      <c r="I4749" s="202"/>
      <c r="J4749" s="61"/>
    </row>
    <row r="4750" spans="1:10" s="27" customFormat="1" ht="15" x14ac:dyDescent="0.25">
      <c r="A4750" s="62"/>
      <c r="B4750" s="62"/>
      <c r="C4750" s="63"/>
      <c r="D4750" s="63"/>
      <c r="E4750" s="61"/>
      <c r="F4750" s="61"/>
      <c r="G4750" s="61"/>
      <c r="H4750" s="61"/>
      <c r="I4750" s="202"/>
      <c r="J4750" s="61"/>
    </row>
    <row r="4751" spans="1:10" s="27" customFormat="1" ht="15" x14ac:dyDescent="0.25">
      <c r="A4751" s="62"/>
      <c r="B4751" s="62"/>
      <c r="C4751" s="63"/>
      <c r="D4751" s="63"/>
      <c r="E4751" s="61"/>
      <c r="F4751" s="61"/>
      <c r="G4751" s="61"/>
      <c r="H4751" s="61"/>
      <c r="I4751" s="202"/>
      <c r="J4751" s="61"/>
    </row>
    <row r="4752" spans="1:10" s="27" customFormat="1" ht="15" x14ac:dyDescent="0.25">
      <c r="A4752" s="62"/>
      <c r="B4752" s="62"/>
      <c r="C4752" s="63"/>
      <c r="D4752" s="63"/>
      <c r="E4752" s="61"/>
      <c r="F4752" s="61"/>
      <c r="G4752" s="61"/>
      <c r="H4752" s="61"/>
      <c r="I4752" s="202"/>
      <c r="J4752" s="61"/>
    </row>
    <row r="4753" spans="1:10" s="27" customFormat="1" ht="15" x14ac:dyDescent="0.25">
      <c r="A4753" s="62"/>
      <c r="B4753" s="62"/>
      <c r="C4753" s="63"/>
      <c r="D4753" s="63"/>
      <c r="E4753" s="61"/>
      <c r="F4753" s="61"/>
      <c r="G4753" s="61"/>
      <c r="H4753" s="61"/>
      <c r="I4753" s="202"/>
      <c r="J4753" s="61"/>
    </row>
    <row r="4754" spans="1:10" s="27" customFormat="1" ht="15" x14ac:dyDescent="0.25">
      <c r="A4754" s="62"/>
      <c r="B4754" s="62"/>
      <c r="C4754" s="63"/>
      <c r="D4754" s="63"/>
      <c r="E4754" s="61"/>
      <c r="F4754" s="61"/>
      <c r="G4754" s="61"/>
      <c r="H4754" s="61"/>
      <c r="I4754" s="202"/>
      <c r="J4754" s="61"/>
    </row>
    <row r="4755" spans="1:10" s="27" customFormat="1" ht="15" x14ac:dyDescent="0.25">
      <c r="A4755" s="62"/>
      <c r="B4755" s="62"/>
      <c r="C4755" s="63"/>
      <c r="D4755" s="63"/>
      <c r="E4755" s="61"/>
      <c r="F4755" s="61"/>
      <c r="G4755" s="61"/>
      <c r="H4755" s="61"/>
      <c r="I4755" s="202"/>
      <c r="J4755" s="61"/>
    </row>
    <row r="4756" spans="1:10" s="27" customFormat="1" ht="15" x14ac:dyDescent="0.25">
      <c r="A4756" s="62"/>
      <c r="B4756" s="62"/>
      <c r="C4756" s="63"/>
      <c r="D4756" s="63"/>
      <c r="E4756" s="61"/>
      <c r="F4756" s="61"/>
      <c r="G4756" s="61"/>
      <c r="H4756" s="61"/>
      <c r="I4756" s="202"/>
      <c r="J4756" s="61"/>
    </row>
    <row r="4757" spans="1:10" s="27" customFormat="1" ht="15" x14ac:dyDescent="0.25">
      <c r="A4757" s="62"/>
      <c r="B4757" s="62"/>
      <c r="C4757" s="63"/>
      <c r="D4757" s="63"/>
      <c r="E4757" s="61"/>
      <c r="F4757" s="61"/>
      <c r="G4757" s="61"/>
      <c r="H4757" s="61"/>
      <c r="I4757" s="202"/>
      <c r="J4757" s="61"/>
    </row>
    <row r="4758" spans="1:10" s="27" customFormat="1" ht="15" x14ac:dyDescent="0.25">
      <c r="A4758" s="62"/>
      <c r="B4758" s="62"/>
      <c r="C4758" s="63"/>
      <c r="D4758" s="63"/>
      <c r="E4758" s="61"/>
      <c r="F4758" s="61"/>
      <c r="G4758" s="61"/>
      <c r="H4758" s="61"/>
      <c r="I4758" s="202"/>
      <c r="J4758" s="61"/>
    </row>
    <row r="4759" spans="1:10" s="27" customFormat="1" ht="15" x14ac:dyDescent="0.25">
      <c r="A4759" s="62"/>
      <c r="B4759" s="62"/>
      <c r="C4759" s="63"/>
      <c r="D4759" s="63"/>
      <c r="E4759" s="61"/>
      <c r="F4759" s="61"/>
      <c r="G4759" s="61"/>
      <c r="H4759" s="61"/>
      <c r="I4759" s="202"/>
      <c r="J4759" s="61"/>
    </row>
    <row r="4760" spans="1:10" s="27" customFormat="1" ht="15" x14ac:dyDescent="0.25">
      <c r="A4760" s="62"/>
      <c r="B4760" s="62"/>
      <c r="C4760" s="63"/>
      <c r="D4760" s="63"/>
      <c r="E4760" s="61"/>
      <c r="F4760" s="61"/>
      <c r="G4760" s="61"/>
      <c r="H4760" s="61"/>
      <c r="I4760" s="202"/>
      <c r="J4760" s="61"/>
    </row>
    <row r="4761" spans="1:10" s="27" customFormat="1" ht="15" x14ac:dyDescent="0.25">
      <c r="A4761" s="62"/>
      <c r="B4761" s="62"/>
      <c r="C4761" s="63"/>
      <c r="D4761" s="63"/>
      <c r="E4761" s="61"/>
      <c r="F4761" s="61"/>
      <c r="G4761" s="61"/>
      <c r="H4761" s="61"/>
      <c r="I4761" s="202"/>
      <c r="J4761" s="61"/>
    </row>
    <row r="4762" spans="1:10" s="27" customFormat="1" ht="15" x14ac:dyDescent="0.25">
      <c r="A4762" s="62"/>
      <c r="B4762" s="62"/>
      <c r="C4762" s="63"/>
      <c r="D4762" s="63"/>
      <c r="E4762" s="61"/>
      <c r="F4762" s="61"/>
      <c r="G4762" s="61"/>
      <c r="H4762" s="61"/>
      <c r="I4762" s="202"/>
      <c r="J4762" s="61"/>
    </row>
    <row r="4763" spans="1:10" s="27" customFormat="1" ht="15" x14ac:dyDescent="0.25">
      <c r="A4763" s="62"/>
      <c r="B4763" s="62"/>
      <c r="C4763" s="63"/>
      <c r="D4763" s="63"/>
      <c r="E4763" s="61"/>
      <c r="F4763" s="61"/>
      <c r="G4763" s="61"/>
      <c r="H4763" s="61"/>
      <c r="I4763" s="202"/>
      <c r="J4763" s="61"/>
    </row>
    <row r="4764" spans="1:10" s="27" customFormat="1" ht="15" x14ac:dyDescent="0.25">
      <c r="A4764" s="62"/>
      <c r="B4764" s="62"/>
      <c r="C4764" s="63"/>
      <c r="D4764" s="63"/>
      <c r="E4764" s="61"/>
      <c r="F4764" s="61"/>
      <c r="G4764" s="61"/>
      <c r="H4764" s="61"/>
      <c r="I4764" s="202"/>
      <c r="J4764" s="61"/>
    </row>
    <row r="4765" spans="1:10" s="27" customFormat="1" ht="15" x14ac:dyDescent="0.25">
      <c r="A4765" s="62"/>
      <c r="B4765" s="62"/>
      <c r="C4765" s="63"/>
      <c r="D4765" s="63"/>
      <c r="E4765" s="61"/>
      <c r="F4765" s="61"/>
      <c r="G4765" s="61"/>
      <c r="H4765" s="61"/>
      <c r="I4765" s="202"/>
      <c r="J4765" s="61"/>
    </row>
    <row r="4766" spans="1:10" s="27" customFormat="1" ht="15" x14ac:dyDescent="0.25">
      <c r="A4766" s="62"/>
      <c r="B4766" s="62"/>
      <c r="C4766" s="63"/>
      <c r="D4766" s="63"/>
      <c r="E4766" s="61"/>
      <c r="F4766" s="61"/>
      <c r="G4766" s="61"/>
      <c r="H4766" s="61"/>
      <c r="I4766" s="202"/>
      <c r="J4766" s="61"/>
    </row>
    <row r="4767" spans="1:10" s="27" customFormat="1" ht="15" x14ac:dyDescent="0.25">
      <c r="A4767" s="62"/>
      <c r="B4767" s="62"/>
      <c r="C4767" s="63"/>
      <c r="D4767" s="63"/>
      <c r="E4767" s="61"/>
      <c r="F4767" s="61"/>
      <c r="G4767" s="61"/>
      <c r="H4767" s="61"/>
      <c r="I4767" s="202"/>
      <c r="J4767" s="61"/>
    </row>
    <row r="4768" spans="1:10" s="27" customFormat="1" ht="15" x14ac:dyDescent="0.25">
      <c r="A4768" s="62"/>
      <c r="B4768" s="62"/>
      <c r="C4768" s="63"/>
      <c r="D4768" s="63"/>
      <c r="E4768" s="61"/>
      <c r="F4768" s="61"/>
      <c r="G4768" s="61"/>
      <c r="H4768" s="61"/>
      <c r="I4768" s="202"/>
      <c r="J4768" s="61"/>
    </row>
    <row r="4769" spans="1:10" s="27" customFormat="1" ht="15" x14ac:dyDescent="0.25">
      <c r="A4769" s="62"/>
      <c r="B4769" s="62"/>
      <c r="C4769" s="63"/>
      <c r="D4769" s="63"/>
      <c r="E4769" s="61"/>
      <c r="F4769" s="61"/>
      <c r="G4769" s="61"/>
      <c r="H4769" s="61"/>
      <c r="I4769" s="202"/>
      <c r="J4769" s="61"/>
    </row>
    <row r="4770" spans="1:10" s="27" customFormat="1" ht="15" x14ac:dyDescent="0.25">
      <c r="A4770" s="62"/>
      <c r="B4770" s="62"/>
      <c r="C4770" s="63"/>
      <c r="D4770" s="63"/>
      <c r="E4770" s="61"/>
      <c r="F4770" s="61"/>
      <c r="G4770" s="61"/>
      <c r="H4770" s="61"/>
      <c r="I4770" s="202"/>
      <c r="J4770" s="61"/>
    </row>
    <row r="4771" spans="1:10" s="27" customFormat="1" ht="15" x14ac:dyDescent="0.25">
      <c r="A4771" s="62"/>
      <c r="B4771" s="62"/>
      <c r="C4771" s="63"/>
      <c r="D4771" s="63"/>
      <c r="E4771" s="61"/>
      <c r="F4771" s="61"/>
      <c r="G4771" s="61"/>
      <c r="H4771" s="61"/>
      <c r="I4771" s="202"/>
      <c r="J4771" s="61"/>
    </row>
    <row r="4772" spans="1:10" s="27" customFormat="1" ht="15" x14ac:dyDescent="0.25">
      <c r="A4772" s="62"/>
      <c r="B4772" s="62"/>
      <c r="C4772" s="63"/>
      <c r="D4772" s="63"/>
      <c r="E4772" s="61"/>
      <c r="F4772" s="61"/>
      <c r="G4772" s="61"/>
      <c r="H4772" s="61"/>
      <c r="I4772" s="202"/>
      <c r="J4772" s="61"/>
    </row>
    <row r="4773" spans="1:10" s="27" customFormat="1" ht="15" x14ac:dyDescent="0.25">
      <c r="A4773" s="62"/>
      <c r="B4773" s="62"/>
      <c r="C4773" s="63"/>
      <c r="D4773" s="63"/>
      <c r="E4773" s="61"/>
      <c r="F4773" s="61"/>
      <c r="G4773" s="61"/>
      <c r="H4773" s="61"/>
      <c r="I4773" s="202"/>
      <c r="J4773" s="61"/>
    </row>
    <row r="4774" spans="1:10" s="27" customFormat="1" ht="15" x14ac:dyDescent="0.25">
      <c r="A4774" s="62"/>
      <c r="B4774" s="62"/>
      <c r="C4774" s="63"/>
      <c r="D4774" s="63"/>
      <c r="E4774" s="61"/>
      <c r="F4774" s="61"/>
      <c r="G4774" s="61"/>
      <c r="H4774" s="61"/>
      <c r="I4774" s="202"/>
      <c r="J4774" s="61"/>
    </row>
    <row r="4775" spans="1:10" s="27" customFormat="1" ht="15" x14ac:dyDescent="0.25">
      <c r="A4775" s="62"/>
      <c r="B4775" s="62"/>
      <c r="C4775" s="63"/>
      <c r="D4775" s="63"/>
      <c r="E4775" s="61"/>
      <c r="F4775" s="61"/>
      <c r="G4775" s="61"/>
      <c r="H4775" s="61"/>
      <c r="I4775" s="202"/>
      <c r="J4775" s="61"/>
    </row>
    <row r="4776" spans="1:10" s="27" customFormat="1" ht="15" x14ac:dyDescent="0.25">
      <c r="A4776" s="62"/>
      <c r="B4776" s="62"/>
      <c r="C4776" s="63"/>
      <c r="D4776" s="63"/>
      <c r="E4776" s="61"/>
      <c r="F4776" s="61"/>
      <c r="G4776" s="61"/>
      <c r="H4776" s="61"/>
      <c r="I4776" s="202"/>
      <c r="J4776" s="61"/>
    </row>
    <row r="4777" spans="1:10" s="27" customFormat="1" ht="15" x14ac:dyDescent="0.25">
      <c r="A4777" s="62"/>
      <c r="B4777" s="62"/>
      <c r="C4777" s="63"/>
      <c r="D4777" s="63"/>
      <c r="E4777" s="61"/>
      <c r="F4777" s="61"/>
      <c r="G4777" s="61"/>
      <c r="H4777" s="61"/>
      <c r="I4777" s="202"/>
      <c r="J4777" s="61"/>
    </row>
    <row r="4778" spans="1:10" s="27" customFormat="1" ht="15" x14ac:dyDescent="0.25">
      <c r="A4778" s="62"/>
      <c r="B4778" s="62"/>
      <c r="C4778" s="63"/>
      <c r="D4778" s="63"/>
      <c r="E4778" s="61"/>
      <c r="F4778" s="61"/>
      <c r="G4778" s="61"/>
      <c r="H4778" s="61"/>
      <c r="I4778" s="202"/>
      <c r="J4778" s="61"/>
    </row>
    <row r="4779" spans="1:10" s="27" customFormat="1" ht="15" x14ac:dyDescent="0.25">
      <c r="A4779" s="62"/>
      <c r="B4779" s="62"/>
      <c r="C4779" s="63"/>
      <c r="D4779" s="63"/>
      <c r="E4779" s="61"/>
      <c r="F4779" s="61"/>
      <c r="G4779" s="61"/>
      <c r="H4779" s="61"/>
      <c r="I4779" s="202"/>
      <c r="J4779" s="61"/>
    </row>
    <row r="4780" spans="1:10" s="27" customFormat="1" ht="15" x14ac:dyDescent="0.25">
      <c r="A4780" s="62"/>
      <c r="B4780" s="62"/>
      <c r="C4780" s="63"/>
      <c r="D4780" s="63"/>
      <c r="E4780" s="61"/>
      <c r="F4780" s="61"/>
      <c r="G4780" s="61"/>
      <c r="H4780" s="61"/>
      <c r="I4780" s="202"/>
      <c r="J4780" s="61"/>
    </row>
    <row r="4781" spans="1:10" s="27" customFormat="1" ht="15" x14ac:dyDescent="0.25">
      <c r="A4781" s="62"/>
      <c r="B4781" s="62"/>
      <c r="C4781" s="63"/>
      <c r="D4781" s="63"/>
      <c r="E4781" s="61"/>
      <c r="F4781" s="61"/>
      <c r="G4781" s="61"/>
      <c r="H4781" s="61"/>
      <c r="I4781" s="202"/>
      <c r="J4781" s="61"/>
    </row>
    <row r="4782" spans="1:10" s="27" customFormat="1" ht="15" x14ac:dyDescent="0.25">
      <c r="A4782" s="62"/>
      <c r="B4782" s="62"/>
      <c r="C4782" s="63"/>
      <c r="D4782" s="63"/>
      <c r="E4782" s="61"/>
      <c r="F4782" s="61"/>
      <c r="G4782" s="61"/>
      <c r="H4782" s="61"/>
      <c r="I4782" s="202"/>
      <c r="J4782" s="61"/>
    </row>
    <row r="4783" spans="1:10" s="27" customFormat="1" ht="15" x14ac:dyDescent="0.25">
      <c r="A4783" s="62"/>
      <c r="B4783" s="62"/>
      <c r="C4783" s="63"/>
      <c r="D4783" s="63"/>
      <c r="E4783" s="61"/>
      <c r="F4783" s="61"/>
      <c r="G4783" s="61"/>
      <c r="H4783" s="61"/>
      <c r="I4783" s="202"/>
      <c r="J4783" s="61"/>
    </row>
    <row r="4784" spans="1:10" s="27" customFormat="1" ht="15" x14ac:dyDescent="0.25">
      <c r="A4784" s="62"/>
      <c r="B4784" s="62"/>
      <c r="C4784" s="63"/>
      <c r="D4784" s="63"/>
      <c r="E4784" s="61"/>
      <c r="F4784" s="61"/>
      <c r="G4784" s="61"/>
      <c r="H4784" s="61"/>
      <c r="I4784" s="202"/>
      <c r="J4784" s="61"/>
    </row>
    <row r="4785" spans="1:10" s="27" customFormat="1" ht="15" x14ac:dyDescent="0.25">
      <c r="A4785" s="62"/>
      <c r="B4785" s="62"/>
      <c r="C4785" s="63"/>
      <c r="D4785" s="63"/>
      <c r="E4785" s="61"/>
      <c r="F4785" s="61"/>
      <c r="G4785" s="61"/>
      <c r="H4785" s="61"/>
      <c r="I4785" s="202"/>
      <c r="J4785" s="61"/>
    </row>
    <row r="4786" spans="1:10" s="27" customFormat="1" ht="15" x14ac:dyDescent="0.25">
      <c r="A4786" s="62"/>
      <c r="B4786" s="62"/>
      <c r="C4786" s="63"/>
      <c r="D4786" s="63"/>
      <c r="E4786" s="61"/>
      <c r="F4786" s="61"/>
      <c r="G4786" s="61"/>
      <c r="H4786" s="61"/>
      <c r="I4786" s="202"/>
      <c r="J4786" s="61"/>
    </row>
    <row r="4787" spans="1:10" s="27" customFormat="1" ht="15" x14ac:dyDescent="0.25">
      <c r="A4787" s="62"/>
      <c r="B4787" s="62"/>
      <c r="C4787" s="63"/>
      <c r="D4787" s="63"/>
      <c r="E4787" s="61"/>
      <c r="F4787" s="61"/>
      <c r="G4787" s="61"/>
      <c r="H4787" s="61"/>
      <c r="I4787" s="202"/>
      <c r="J4787" s="61"/>
    </row>
    <row r="4788" spans="1:10" s="27" customFormat="1" ht="15" x14ac:dyDescent="0.25">
      <c r="A4788" s="62"/>
      <c r="B4788" s="62"/>
      <c r="C4788" s="63"/>
      <c r="D4788" s="63"/>
      <c r="E4788" s="61"/>
      <c r="F4788" s="61"/>
      <c r="G4788" s="61"/>
      <c r="H4788" s="61"/>
      <c r="I4788" s="202"/>
      <c r="J4788" s="61"/>
    </row>
    <row r="4789" spans="1:10" s="27" customFormat="1" ht="15" x14ac:dyDescent="0.25">
      <c r="A4789" s="62"/>
      <c r="B4789" s="62"/>
      <c r="C4789" s="63"/>
      <c r="D4789" s="63"/>
      <c r="E4789" s="61"/>
      <c r="F4789" s="61"/>
      <c r="G4789" s="61"/>
      <c r="H4789" s="61"/>
      <c r="I4789" s="202"/>
      <c r="J4789" s="61"/>
    </row>
    <row r="4790" spans="1:10" s="27" customFormat="1" ht="15" x14ac:dyDescent="0.25">
      <c r="A4790" s="62"/>
      <c r="B4790" s="62"/>
      <c r="C4790" s="63"/>
      <c r="D4790" s="63"/>
      <c r="E4790" s="61"/>
      <c r="F4790" s="61"/>
      <c r="G4790" s="61"/>
      <c r="H4790" s="61"/>
      <c r="I4790" s="202"/>
      <c r="J4790" s="61"/>
    </row>
    <row r="4791" spans="1:10" s="27" customFormat="1" ht="15" x14ac:dyDescent="0.25">
      <c r="A4791" s="62"/>
      <c r="B4791" s="62"/>
      <c r="C4791" s="63"/>
      <c r="D4791" s="63"/>
      <c r="E4791" s="61"/>
      <c r="F4791" s="61"/>
      <c r="G4791" s="61"/>
      <c r="H4791" s="61"/>
      <c r="I4791" s="202"/>
      <c r="J4791" s="61"/>
    </row>
    <row r="4792" spans="1:10" s="27" customFormat="1" ht="15" x14ac:dyDescent="0.25">
      <c r="A4792" s="62"/>
      <c r="B4792" s="62"/>
      <c r="C4792" s="63"/>
      <c r="D4792" s="63"/>
      <c r="E4792" s="61"/>
      <c r="F4792" s="61"/>
      <c r="G4792" s="61"/>
      <c r="H4792" s="61"/>
      <c r="I4792" s="202"/>
      <c r="J4792" s="61"/>
    </row>
    <row r="4793" spans="1:10" s="27" customFormat="1" ht="15" x14ac:dyDescent="0.25">
      <c r="A4793" s="62"/>
      <c r="B4793" s="62"/>
      <c r="C4793" s="63"/>
      <c r="D4793" s="63"/>
      <c r="E4793" s="61"/>
      <c r="F4793" s="61"/>
      <c r="G4793" s="61"/>
      <c r="H4793" s="61"/>
      <c r="I4793" s="202"/>
      <c r="J4793" s="61"/>
    </row>
    <row r="4794" spans="1:10" s="27" customFormat="1" ht="15" x14ac:dyDescent="0.25">
      <c r="A4794" s="62"/>
      <c r="B4794" s="62"/>
      <c r="C4794" s="63"/>
      <c r="D4794" s="63"/>
      <c r="E4794" s="61"/>
      <c r="F4794" s="61"/>
      <c r="G4794" s="61"/>
      <c r="H4794" s="61"/>
      <c r="I4794" s="202"/>
      <c r="J4794" s="61"/>
    </row>
    <row r="4795" spans="1:10" s="27" customFormat="1" ht="15" x14ac:dyDescent="0.25">
      <c r="A4795" s="62"/>
      <c r="B4795" s="62"/>
      <c r="C4795" s="63"/>
      <c r="D4795" s="63"/>
      <c r="E4795" s="61"/>
      <c r="F4795" s="61"/>
      <c r="G4795" s="61"/>
      <c r="H4795" s="61"/>
      <c r="I4795" s="202"/>
      <c r="J4795" s="61"/>
    </row>
    <row r="4796" spans="1:10" s="27" customFormat="1" ht="15" x14ac:dyDescent="0.25">
      <c r="A4796" s="62"/>
      <c r="B4796" s="62"/>
      <c r="C4796" s="63"/>
      <c r="D4796" s="63"/>
      <c r="E4796" s="61"/>
      <c r="F4796" s="61"/>
      <c r="G4796" s="61"/>
      <c r="H4796" s="61"/>
      <c r="I4796" s="202"/>
      <c r="J4796" s="61"/>
    </row>
    <row r="4797" spans="1:10" s="27" customFormat="1" ht="15" x14ac:dyDescent="0.25">
      <c r="A4797" s="62"/>
      <c r="B4797" s="62"/>
      <c r="C4797" s="63"/>
      <c r="D4797" s="63"/>
      <c r="E4797" s="61"/>
      <c r="F4797" s="61"/>
      <c r="G4797" s="61"/>
      <c r="H4797" s="61"/>
      <c r="I4797" s="202"/>
      <c r="J4797" s="61"/>
    </row>
    <row r="4798" spans="1:10" s="27" customFormat="1" ht="15" x14ac:dyDescent="0.25">
      <c r="A4798" s="62"/>
      <c r="B4798" s="62"/>
      <c r="C4798" s="63"/>
      <c r="D4798" s="63"/>
      <c r="E4798" s="61"/>
      <c r="F4798" s="61"/>
      <c r="G4798" s="61"/>
      <c r="H4798" s="61"/>
      <c r="I4798" s="202"/>
      <c r="J4798" s="61"/>
    </row>
    <row r="4799" spans="1:10" s="27" customFormat="1" ht="15" x14ac:dyDescent="0.25">
      <c r="A4799" s="62"/>
      <c r="B4799" s="62"/>
      <c r="C4799" s="63"/>
      <c r="D4799" s="63"/>
      <c r="E4799" s="61"/>
      <c r="F4799" s="61"/>
      <c r="G4799" s="61"/>
      <c r="H4799" s="61"/>
      <c r="I4799" s="202"/>
      <c r="J4799" s="61"/>
    </row>
    <row r="4800" spans="1:10" s="27" customFormat="1" ht="15" x14ac:dyDescent="0.25">
      <c r="A4800" s="62"/>
      <c r="B4800" s="62"/>
      <c r="C4800" s="63"/>
      <c r="D4800" s="63"/>
      <c r="E4800" s="61"/>
      <c r="F4800" s="61"/>
      <c r="G4800" s="61"/>
      <c r="H4800" s="61"/>
      <c r="I4800" s="202"/>
      <c r="J4800" s="61"/>
    </row>
    <row r="4801" spans="1:10" s="27" customFormat="1" ht="15" x14ac:dyDescent="0.25">
      <c r="A4801" s="62"/>
      <c r="B4801" s="62"/>
      <c r="C4801" s="63"/>
      <c r="D4801" s="63"/>
      <c r="E4801" s="61"/>
      <c r="F4801" s="61"/>
      <c r="G4801" s="61"/>
      <c r="H4801" s="61"/>
      <c r="I4801" s="202"/>
      <c r="J4801" s="61"/>
    </row>
    <row r="4802" spans="1:10" s="27" customFormat="1" ht="15" x14ac:dyDescent="0.25">
      <c r="A4802" s="62"/>
      <c r="B4802" s="62"/>
      <c r="C4802" s="63"/>
      <c r="D4802" s="63"/>
      <c r="E4802" s="61"/>
      <c r="F4802" s="61"/>
      <c r="G4802" s="61"/>
      <c r="H4802" s="61"/>
      <c r="I4802" s="202"/>
      <c r="J4802" s="61"/>
    </row>
    <row r="4803" spans="1:10" s="27" customFormat="1" ht="15" x14ac:dyDescent="0.25">
      <c r="A4803" s="62"/>
      <c r="B4803" s="62"/>
      <c r="C4803" s="63"/>
      <c r="D4803" s="63"/>
      <c r="E4803" s="61"/>
      <c r="F4803" s="61"/>
      <c r="G4803" s="61"/>
      <c r="H4803" s="61"/>
      <c r="I4803" s="202"/>
      <c r="J4803" s="61"/>
    </row>
    <row r="4804" spans="1:10" s="27" customFormat="1" ht="15" x14ac:dyDescent="0.25">
      <c r="A4804" s="62"/>
      <c r="B4804" s="62"/>
      <c r="C4804" s="63"/>
      <c r="D4804" s="63"/>
      <c r="E4804" s="61"/>
      <c r="F4804" s="61"/>
      <c r="G4804" s="61"/>
      <c r="H4804" s="61"/>
      <c r="I4804" s="202"/>
      <c r="J4804" s="61"/>
    </row>
    <row r="4805" spans="1:10" s="27" customFormat="1" ht="15" x14ac:dyDescent="0.25">
      <c r="A4805" s="62"/>
      <c r="B4805" s="62"/>
      <c r="C4805" s="63"/>
      <c r="D4805" s="63"/>
      <c r="E4805" s="61"/>
      <c r="F4805" s="61"/>
      <c r="G4805" s="61"/>
      <c r="H4805" s="61"/>
      <c r="I4805" s="202"/>
      <c r="J4805" s="61"/>
    </row>
    <row r="4806" spans="1:10" s="27" customFormat="1" ht="15" x14ac:dyDescent="0.25">
      <c r="A4806" s="62"/>
      <c r="B4806" s="62"/>
      <c r="C4806" s="63"/>
      <c r="D4806" s="63"/>
      <c r="E4806" s="61"/>
      <c r="F4806" s="61"/>
      <c r="G4806" s="61"/>
      <c r="H4806" s="61"/>
      <c r="I4806" s="202"/>
      <c r="J4806" s="61"/>
    </row>
    <row r="4807" spans="1:10" s="27" customFormat="1" ht="15" x14ac:dyDescent="0.25">
      <c r="A4807" s="62"/>
      <c r="B4807" s="62"/>
      <c r="C4807" s="63"/>
      <c r="D4807" s="63"/>
      <c r="E4807" s="61"/>
      <c r="F4807" s="61"/>
      <c r="G4807" s="61"/>
      <c r="H4807" s="61"/>
      <c r="I4807" s="202"/>
      <c r="J4807" s="61"/>
    </row>
    <row r="4808" spans="1:10" s="27" customFormat="1" ht="15" x14ac:dyDescent="0.25">
      <c r="A4808" s="62"/>
      <c r="B4808" s="62"/>
      <c r="C4808" s="63"/>
      <c r="D4808" s="63"/>
      <c r="E4808" s="61"/>
      <c r="F4808" s="61"/>
      <c r="G4808" s="61"/>
      <c r="H4808" s="61"/>
      <c r="I4808" s="202"/>
      <c r="J4808" s="61"/>
    </row>
    <row r="4809" spans="1:10" s="27" customFormat="1" ht="15" x14ac:dyDescent="0.25">
      <c r="A4809" s="62"/>
      <c r="B4809" s="62"/>
      <c r="C4809" s="63"/>
      <c r="D4809" s="63"/>
      <c r="E4809" s="61"/>
      <c r="F4809" s="61"/>
      <c r="G4809" s="61"/>
      <c r="H4809" s="61"/>
      <c r="I4809" s="202"/>
      <c r="J4809" s="61"/>
    </row>
    <row r="4810" spans="1:10" s="27" customFormat="1" ht="15" x14ac:dyDescent="0.25">
      <c r="A4810" s="62"/>
      <c r="B4810" s="62"/>
      <c r="C4810" s="63"/>
      <c r="D4810" s="63"/>
      <c r="E4810" s="61"/>
      <c r="F4810" s="61"/>
      <c r="G4810" s="61"/>
      <c r="H4810" s="61"/>
      <c r="I4810" s="202"/>
      <c r="J4810" s="61"/>
    </row>
    <row r="4811" spans="1:10" s="27" customFormat="1" ht="15" x14ac:dyDescent="0.25">
      <c r="A4811" s="62"/>
      <c r="B4811" s="62"/>
      <c r="C4811" s="63"/>
      <c r="D4811" s="63"/>
      <c r="E4811" s="61"/>
      <c r="F4811" s="61"/>
      <c r="G4811" s="61"/>
      <c r="H4811" s="61"/>
      <c r="I4811" s="202"/>
      <c r="J4811" s="61"/>
    </row>
    <row r="4812" spans="1:10" s="27" customFormat="1" ht="15" x14ac:dyDescent="0.25">
      <c r="A4812" s="62"/>
      <c r="B4812" s="62"/>
      <c r="C4812" s="63"/>
      <c r="D4812" s="63"/>
      <c r="E4812" s="61"/>
      <c r="F4812" s="61"/>
      <c r="G4812" s="61"/>
      <c r="H4812" s="61"/>
      <c r="I4812" s="202"/>
      <c r="J4812" s="61"/>
    </row>
    <row r="4813" spans="1:10" s="27" customFormat="1" ht="15" x14ac:dyDescent="0.25">
      <c r="A4813" s="62"/>
      <c r="B4813" s="62"/>
      <c r="C4813" s="63"/>
      <c r="D4813" s="63"/>
      <c r="E4813" s="61"/>
      <c r="F4813" s="61"/>
      <c r="G4813" s="61"/>
      <c r="H4813" s="61"/>
      <c r="I4813" s="202"/>
      <c r="J4813" s="61"/>
    </row>
    <row r="4814" spans="1:10" s="27" customFormat="1" ht="15" x14ac:dyDescent="0.25">
      <c r="A4814" s="62"/>
      <c r="B4814" s="62"/>
      <c r="C4814" s="63"/>
      <c r="D4814" s="63"/>
      <c r="E4814" s="61"/>
      <c r="F4814" s="61"/>
      <c r="G4814" s="61"/>
      <c r="H4814" s="61"/>
      <c r="I4814" s="202"/>
      <c r="J4814" s="61"/>
    </row>
    <row r="4815" spans="1:10" s="27" customFormat="1" ht="15" x14ac:dyDescent="0.25">
      <c r="A4815" s="62"/>
      <c r="B4815" s="62"/>
      <c r="C4815" s="63"/>
      <c r="D4815" s="63"/>
      <c r="E4815" s="61"/>
      <c r="F4815" s="61"/>
      <c r="G4815" s="61"/>
      <c r="H4815" s="61"/>
      <c r="I4815" s="202"/>
      <c r="J4815" s="61"/>
    </row>
    <row r="4816" spans="1:10" s="27" customFormat="1" ht="15" x14ac:dyDescent="0.25">
      <c r="A4816" s="62"/>
      <c r="B4816" s="62"/>
      <c r="C4816" s="63"/>
      <c r="D4816" s="63"/>
      <c r="E4816" s="61"/>
      <c r="F4816" s="61"/>
      <c r="G4816" s="61"/>
      <c r="H4816" s="61"/>
      <c r="I4816" s="202"/>
      <c r="J4816" s="61"/>
    </row>
    <row r="4817" spans="1:10" s="27" customFormat="1" ht="15" x14ac:dyDescent="0.25">
      <c r="A4817" s="62"/>
      <c r="B4817" s="62"/>
      <c r="C4817" s="63"/>
      <c r="D4817" s="63"/>
      <c r="E4817" s="61"/>
      <c r="F4817" s="61"/>
      <c r="G4817" s="61"/>
      <c r="H4817" s="61"/>
      <c r="I4817" s="202"/>
      <c r="J4817" s="61"/>
    </row>
    <row r="4818" spans="1:10" s="27" customFormat="1" ht="15" x14ac:dyDescent="0.25">
      <c r="A4818" s="62"/>
      <c r="B4818" s="62"/>
      <c r="C4818" s="63"/>
      <c r="D4818" s="63"/>
      <c r="E4818" s="61"/>
      <c r="F4818" s="61"/>
      <c r="G4818" s="61"/>
      <c r="H4818" s="61"/>
      <c r="I4818" s="202"/>
      <c r="J4818" s="61"/>
    </row>
    <row r="4819" spans="1:10" s="27" customFormat="1" ht="15" x14ac:dyDescent="0.25">
      <c r="A4819" s="62"/>
      <c r="B4819" s="62"/>
      <c r="C4819" s="63"/>
      <c r="D4819" s="63"/>
      <c r="E4819" s="61"/>
      <c r="F4819" s="61"/>
      <c r="G4819" s="61"/>
      <c r="H4819" s="61"/>
      <c r="I4819" s="202"/>
      <c r="J4819" s="61"/>
    </row>
    <row r="4820" spans="1:10" s="27" customFormat="1" ht="15" x14ac:dyDescent="0.25">
      <c r="A4820" s="62"/>
      <c r="B4820" s="62"/>
      <c r="C4820" s="63"/>
      <c r="D4820" s="63"/>
      <c r="E4820" s="61"/>
      <c r="F4820" s="61"/>
      <c r="G4820" s="61"/>
      <c r="H4820" s="61"/>
      <c r="I4820" s="202"/>
      <c r="J4820" s="61"/>
    </row>
    <row r="4821" spans="1:10" s="27" customFormat="1" ht="15" x14ac:dyDescent="0.25">
      <c r="A4821" s="62"/>
      <c r="B4821" s="62"/>
      <c r="C4821" s="63"/>
      <c r="D4821" s="63"/>
      <c r="E4821" s="61"/>
      <c r="F4821" s="61"/>
      <c r="G4821" s="61"/>
      <c r="H4821" s="61"/>
      <c r="I4821" s="202"/>
      <c r="J4821" s="61"/>
    </row>
    <row r="4822" spans="1:10" s="27" customFormat="1" ht="15" x14ac:dyDescent="0.25">
      <c r="A4822" s="62"/>
      <c r="B4822" s="62"/>
      <c r="C4822" s="63"/>
      <c r="D4822" s="63"/>
      <c r="E4822" s="61"/>
      <c r="F4822" s="61"/>
      <c r="G4822" s="61"/>
      <c r="H4822" s="61"/>
      <c r="I4822" s="202"/>
      <c r="J4822" s="61"/>
    </row>
    <row r="4823" spans="1:10" s="27" customFormat="1" ht="15" x14ac:dyDescent="0.25">
      <c r="A4823" s="62"/>
      <c r="B4823" s="62"/>
      <c r="C4823" s="63"/>
      <c r="D4823" s="63"/>
      <c r="E4823" s="61"/>
      <c r="F4823" s="61"/>
      <c r="G4823" s="61"/>
      <c r="H4823" s="61"/>
      <c r="I4823" s="202"/>
      <c r="J4823" s="61"/>
    </row>
    <row r="4824" spans="1:10" s="27" customFormat="1" ht="15" x14ac:dyDescent="0.25">
      <c r="A4824" s="62"/>
      <c r="B4824" s="62"/>
      <c r="C4824" s="63"/>
      <c r="D4824" s="63"/>
      <c r="E4824" s="61"/>
      <c r="F4824" s="61"/>
      <c r="G4824" s="61"/>
      <c r="H4824" s="61"/>
      <c r="I4824" s="202"/>
      <c r="J4824" s="61"/>
    </row>
    <row r="4825" spans="1:10" s="27" customFormat="1" ht="15" x14ac:dyDescent="0.25">
      <c r="A4825" s="62"/>
      <c r="B4825" s="62"/>
      <c r="C4825" s="63"/>
      <c r="D4825" s="63"/>
      <c r="E4825" s="61"/>
      <c r="F4825" s="61"/>
      <c r="G4825" s="61"/>
      <c r="H4825" s="61"/>
      <c r="I4825" s="202"/>
      <c r="J4825" s="61"/>
    </row>
    <row r="4826" spans="1:10" s="27" customFormat="1" ht="15" x14ac:dyDescent="0.25">
      <c r="A4826" s="62"/>
      <c r="B4826" s="62"/>
      <c r="C4826" s="63"/>
      <c r="D4826" s="63"/>
      <c r="E4826" s="61"/>
      <c r="F4826" s="61"/>
      <c r="G4826" s="61"/>
      <c r="H4826" s="61"/>
      <c r="I4826" s="202"/>
      <c r="J4826" s="61"/>
    </row>
    <row r="4827" spans="1:10" s="27" customFormat="1" ht="15" x14ac:dyDescent="0.25">
      <c r="A4827" s="62"/>
      <c r="B4827" s="62"/>
      <c r="C4827" s="63"/>
      <c r="D4827" s="63"/>
      <c r="E4827" s="61"/>
      <c r="F4827" s="61"/>
      <c r="G4827" s="61"/>
      <c r="H4827" s="61"/>
      <c r="I4827" s="202"/>
      <c r="J4827" s="61"/>
    </row>
    <row r="4828" spans="1:10" s="27" customFormat="1" ht="15" x14ac:dyDescent="0.25">
      <c r="A4828" s="62"/>
      <c r="B4828" s="62"/>
      <c r="C4828" s="63"/>
      <c r="D4828" s="63"/>
      <c r="E4828" s="61"/>
      <c r="F4828" s="61"/>
      <c r="G4828" s="61"/>
      <c r="H4828" s="61"/>
      <c r="I4828" s="202"/>
      <c r="J4828" s="61"/>
    </row>
    <row r="4829" spans="1:10" s="27" customFormat="1" ht="15" x14ac:dyDescent="0.25">
      <c r="A4829" s="62"/>
      <c r="B4829" s="62"/>
      <c r="C4829" s="63"/>
      <c r="D4829" s="63"/>
      <c r="E4829" s="61"/>
      <c r="F4829" s="61"/>
      <c r="G4829" s="61"/>
      <c r="H4829" s="61"/>
      <c r="I4829" s="202"/>
      <c r="J4829" s="61"/>
    </row>
    <row r="4830" spans="1:10" s="27" customFormat="1" ht="15" x14ac:dyDescent="0.25">
      <c r="A4830" s="62"/>
      <c r="B4830" s="62"/>
      <c r="C4830" s="63"/>
      <c r="D4830" s="63"/>
      <c r="E4830" s="61"/>
      <c r="F4830" s="61"/>
      <c r="G4830" s="61"/>
      <c r="H4830" s="61"/>
      <c r="I4830" s="202"/>
      <c r="J4830" s="61"/>
    </row>
    <row r="4831" spans="1:10" s="27" customFormat="1" ht="15" x14ac:dyDescent="0.25">
      <c r="A4831" s="62"/>
      <c r="B4831" s="62"/>
      <c r="C4831" s="63"/>
      <c r="D4831" s="63"/>
      <c r="E4831" s="61"/>
      <c r="F4831" s="61"/>
      <c r="G4831" s="61"/>
      <c r="H4831" s="61"/>
      <c r="I4831" s="202"/>
      <c r="J4831" s="61"/>
    </row>
    <row r="4832" spans="1:10" s="27" customFormat="1" ht="15" x14ac:dyDescent="0.25">
      <c r="A4832" s="62"/>
      <c r="B4832" s="62"/>
      <c r="C4832" s="63"/>
      <c r="D4832" s="63"/>
      <c r="E4832" s="61"/>
      <c r="F4832" s="61"/>
      <c r="G4832" s="61"/>
      <c r="H4832" s="61"/>
      <c r="I4832" s="202"/>
      <c r="J4832" s="61"/>
    </row>
    <row r="4833" spans="1:10" s="27" customFormat="1" ht="15" x14ac:dyDescent="0.25">
      <c r="A4833" s="62"/>
      <c r="B4833" s="62"/>
      <c r="C4833" s="63"/>
      <c r="D4833" s="63"/>
      <c r="E4833" s="61"/>
      <c r="F4833" s="61"/>
      <c r="G4833" s="61"/>
      <c r="H4833" s="61"/>
      <c r="I4833" s="202"/>
      <c r="J4833" s="61"/>
    </row>
    <row r="4834" spans="1:10" s="27" customFormat="1" ht="15" x14ac:dyDescent="0.25">
      <c r="A4834" s="62"/>
      <c r="B4834" s="62"/>
      <c r="C4834" s="63"/>
      <c r="D4834" s="63"/>
      <c r="E4834" s="61"/>
      <c r="F4834" s="61"/>
      <c r="G4834" s="61"/>
      <c r="H4834" s="61"/>
      <c r="I4834" s="202"/>
      <c r="J4834" s="61"/>
    </row>
    <row r="4835" spans="1:10" s="27" customFormat="1" ht="15" x14ac:dyDescent="0.25">
      <c r="A4835" s="62"/>
      <c r="B4835" s="62"/>
      <c r="C4835" s="63"/>
      <c r="D4835" s="63"/>
      <c r="E4835" s="61"/>
      <c r="F4835" s="61"/>
      <c r="G4835" s="61"/>
      <c r="H4835" s="61"/>
      <c r="I4835" s="202"/>
      <c r="J4835" s="61"/>
    </row>
    <row r="4836" spans="1:10" s="27" customFormat="1" ht="15" x14ac:dyDescent="0.25">
      <c r="A4836" s="62"/>
      <c r="B4836" s="62"/>
      <c r="C4836" s="63"/>
      <c r="D4836" s="63"/>
      <c r="E4836" s="61"/>
      <c r="F4836" s="61"/>
      <c r="G4836" s="61"/>
      <c r="H4836" s="61"/>
      <c r="I4836" s="202"/>
      <c r="J4836" s="61"/>
    </row>
    <row r="4837" spans="1:10" s="27" customFormat="1" ht="15" x14ac:dyDescent="0.25">
      <c r="A4837" s="62"/>
      <c r="B4837" s="62"/>
      <c r="C4837" s="63"/>
      <c r="D4837" s="63"/>
      <c r="E4837" s="61"/>
      <c r="F4837" s="61"/>
      <c r="G4837" s="61"/>
      <c r="H4837" s="61"/>
      <c r="I4837" s="202"/>
      <c r="J4837" s="61"/>
    </row>
    <row r="4838" spans="1:10" s="27" customFormat="1" ht="15" x14ac:dyDescent="0.25">
      <c r="A4838" s="62"/>
      <c r="B4838" s="62"/>
      <c r="C4838" s="63"/>
      <c r="D4838" s="63"/>
      <c r="E4838" s="61"/>
      <c r="F4838" s="61"/>
      <c r="G4838" s="61"/>
      <c r="H4838" s="61"/>
      <c r="I4838" s="202"/>
      <c r="J4838" s="61"/>
    </row>
    <row r="4839" spans="1:10" s="27" customFormat="1" ht="15" x14ac:dyDescent="0.25">
      <c r="A4839" s="62"/>
      <c r="B4839" s="62"/>
      <c r="C4839" s="63"/>
      <c r="D4839" s="63"/>
      <c r="E4839" s="61"/>
      <c r="F4839" s="61"/>
      <c r="G4839" s="61"/>
      <c r="H4839" s="61"/>
      <c r="I4839" s="202"/>
      <c r="J4839" s="61"/>
    </row>
    <row r="4840" spans="1:10" s="27" customFormat="1" ht="15" x14ac:dyDescent="0.25">
      <c r="A4840" s="62"/>
      <c r="B4840" s="62"/>
      <c r="C4840" s="63"/>
      <c r="D4840" s="63"/>
      <c r="E4840" s="61"/>
      <c r="F4840" s="61"/>
      <c r="G4840" s="61"/>
      <c r="H4840" s="61"/>
      <c r="I4840" s="202"/>
      <c r="J4840" s="61"/>
    </row>
    <row r="4841" spans="1:10" s="27" customFormat="1" ht="15" x14ac:dyDescent="0.25">
      <c r="A4841" s="62"/>
      <c r="B4841" s="62"/>
      <c r="C4841" s="63"/>
      <c r="D4841" s="63"/>
      <c r="E4841" s="61"/>
      <c r="F4841" s="61"/>
      <c r="G4841" s="61"/>
      <c r="H4841" s="61"/>
      <c r="I4841" s="202"/>
      <c r="J4841" s="61"/>
    </row>
    <row r="4842" spans="1:10" s="27" customFormat="1" ht="15" x14ac:dyDescent="0.25">
      <c r="A4842" s="62"/>
      <c r="B4842" s="62"/>
      <c r="C4842" s="63"/>
      <c r="D4842" s="63"/>
      <c r="E4842" s="61"/>
      <c r="F4842" s="61"/>
      <c r="G4842" s="61"/>
      <c r="H4842" s="61"/>
      <c r="I4842" s="202"/>
      <c r="J4842" s="61"/>
    </row>
    <row r="4843" spans="1:10" s="27" customFormat="1" ht="15" x14ac:dyDescent="0.25">
      <c r="A4843" s="62"/>
      <c r="B4843" s="62"/>
      <c r="C4843" s="63"/>
      <c r="D4843" s="63"/>
      <c r="E4843" s="61"/>
      <c r="F4843" s="61"/>
      <c r="G4843" s="61"/>
      <c r="H4843" s="61"/>
      <c r="I4843" s="202"/>
      <c r="J4843" s="61"/>
    </row>
    <row r="4844" spans="1:10" s="27" customFormat="1" ht="15" x14ac:dyDescent="0.25">
      <c r="A4844" s="62"/>
      <c r="B4844" s="62"/>
      <c r="C4844" s="63"/>
      <c r="D4844" s="63"/>
      <c r="E4844" s="61"/>
      <c r="F4844" s="61"/>
      <c r="G4844" s="61"/>
      <c r="H4844" s="61"/>
      <c r="I4844" s="202"/>
      <c r="J4844" s="61"/>
    </row>
    <row r="4845" spans="1:10" s="27" customFormat="1" ht="15" x14ac:dyDescent="0.25">
      <c r="A4845" s="62"/>
      <c r="B4845" s="62"/>
      <c r="C4845" s="63"/>
      <c r="D4845" s="63"/>
      <c r="E4845" s="61"/>
      <c r="F4845" s="61"/>
      <c r="G4845" s="61"/>
      <c r="H4845" s="61"/>
      <c r="I4845" s="202"/>
      <c r="J4845" s="61"/>
    </row>
    <row r="4846" spans="1:10" s="27" customFormat="1" ht="15" x14ac:dyDescent="0.25">
      <c r="A4846" s="62"/>
      <c r="B4846" s="62"/>
      <c r="C4846" s="63"/>
      <c r="D4846" s="63"/>
      <c r="E4846" s="61"/>
      <c r="F4846" s="61"/>
      <c r="G4846" s="61"/>
      <c r="H4846" s="61"/>
      <c r="I4846" s="202"/>
      <c r="J4846" s="61"/>
    </row>
    <row r="4847" spans="1:10" s="27" customFormat="1" ht="15" x14ac:dyDescent="0.25">
      <c r="A4847" s="62"/>
      <c r="B4847" s="62"/>
      <c r="C4847" s="63"/>
      <c r="D4847" s="63"/>
      <c r="E4847" s="61"/>
      <c r="F4847" s="61"/>
      <c r="G4847" s="61"/>
      <c r="H4847" s="61"/>
      <c r="I4847" s="202"/>
      <c r="J4847" s="61"/>
    </row>
    <row r="4848" spans="1:10" s="27" customFormat="1" ht="15" x14ac:dyDescent="0.25">
      <c r="A4848" s="62"/>
      <c r="B4848" s="62"/>
      <c r="C4848" s="63"/>
      <c r="D4848" s="63"/>
      <c r="E4848" s="61"/>
      <c r="F4848" s="61"/>
      <c r="G4848" s="61"/>
      <c r="H4848" s="61"/>
      <c r="I4848" s="202"/>
      <c r="J4848" s="61"/>
    </row>
    <row r="4849" spans="1:10" s="27" customFormat="1" ht="15" x14ac:dyDescent="0.25">
      <c r="A4849" s="62"/>
      <c r="B4849" s="62"/>
      <c r="C4849" s="63"/>
      <c r="D4849" s="63"/>
      <c r="E4849" s="61"/>
      <c r="F4849" s="61"/>
      <c r="G4849" s="61"/>
      <c r="H4849" s="61"/>
      <c r="I4849" s="202"/>
      <c r="J4849" s="61"/>
    </row>
    <row r="4850" spans="1:10" s="27" customFormat="1" ht="15" x14ac:dyDescent="0.25">
      <c r="A4850" s="62"/>
      <c r="B4850" s="62"/>
      <c r="C4850" s="63"/>
      <c r="D4850" s="63"/>
      <c r="E4850" s="61"/>
      <c r="F4850" s="61"/>
      <c r="G4850" s="61"/>
      <c r="H4850" s="61"/>
      <c r="I4850" s="202"/>
      <c r="J4850" s="61"/>
    </row>
    <row r="4851" spans="1:10" s="27" customFormat="1" ht="15" x14ac:dyDescent="0.25">
      <c r="A4851" s="62"/>
      <c r="B4851" s="62"/>
      <c r="C4851" s="63"/>
      <c r="D4851" s="63"/>
      <c r="E4851" s="61"/>
      <c r="F4851" s="61"/>
      <c r="G4851" s="61"/>
      <c r="H4851" s="61"/>
      <c r="I4851" s="202"/>
      <c r="J4851" s="61"/>
    </row>
    <row r="4852" spans="1:10" s="27" customFormat="1" ht="15" x14ac:dyDescent="0.25">
      <c r="A4852" s="62"/>
      <c r="B4852" s="62"/>
      <c r="C4852" s="63"/>
      <c r="D4852" s="63"/>
      <c r="E4852" s="61"/>
      <c r="F4852" s="61"/>
      <c r="G4852" s="61"/>
      <c r="H4852" s="61"/>
      <c r="I4852" s="202"/>
      <c r="J4852" s="61"/>
    </row>
    <row r="4853" spans="1:10" s="27" customFormat="1" ht="15" x14ac:dyDescent="0.25">
      <c r="A4853" s="62"/>
      <c r="B4853" s="62"/>
      <c r="C4853" s="63"/>
      <c r="D4853" s="63"/>
      <c r="E4853" s="61"/>
      <c r="F4853" s="61"/>
      <c r="G4853" s="61"/>
      <c r="H4853" s="61"/>
      <c r="I4853" s="202"/>
      <c r="J4853" s="61"/>
    </row>
    <row r="4854" spans="1:10" s="27" customFormat="1" ht="15" x14ac:dyDescent="0.25">
      <c r="A4854" s="62"/>
      <c r="B4854" s="62"/>
      <c r="C4854" s="63"/>
      <c r="D4854" s="63"/>
      <c r="E4854" s="61"/>
      <c r="F4854" s="61"/>
      <c r="G4854" s="61"/>
      <c r="H4854" s="61"/>
      <c r="I4854" s="202"/>
      <c r="J4854" s="61"/>
    </row>
    <row r="4855" spans="1:10" s="27" customFormat="1" ht="15" x14ac:dyDescent="0.25">
      <c r="A4855" s="62"/>
      <c r="B4855" s="62"/>
      <c r="C4855" s="63"/>
      <c r="D4855" s="63"/>
      <c r="E4855" s="61"/>
      <c r="F4855" s="61"/>
      <c r="G4855" s="61"/>
      <c r="H4855" s="61"/>
      <c r="I4855" s="202"/>
      <c r="J4855" s="61"/>
    </row>
    <row r="4856" spans="1:10" s="27" customFormat="1" ht="15" x14ac:dyDescent="0.25">
      <c r="A4856" s="62"/>
      <c r="B4856" s="62"/>
      <c r="C4856" s="63"/>
      <c r="D4856" s="63"/>
      <c r="E4856" s="61"/>
      <c r="F4856" s="61"/>
      <c r="G4856" s="61"/>
      <c r="H4856" s="61"/>
      <c r="I4856" s="202"/>
      <c r="J4856" s="61"/>
    </row>
    <row r="4857" spans="1:10" s="27" customFormat="1" ht="15" x14ac:dyDescent="0.25">
      <c r="A4857" s="62"/>
      <c r="B4857" s="62"/>
      <c r="C4857" s="63"/>
      <c r="D4857" s="63"/>
      <c r="E4857" s="61"/>
      <c r="F4857" s="61"/>
      <c r="G4857" s="61"/>
      <c r="H4857" s="61"/>
      <c r="I4857" s="202"/>
      <c r="J4857" s="61"/>
    </row>
    <row r="4858" spans="1:10" s="27" customFormat="1" ht="15" x14ac:dyDescent="0.25">
      <c r="A4858" s="62"/>
      <c r="B4858" s="62"/>
      <c r="C4858" s="63"/>
      <c r="D4858" s="63"/>
      <c r="E4858" s="61"/>
      <c r="F4858" s="61"/>
      <c r="G4858" s="61"/>
      <c r="H4858" s="61"/>
      <c r="I4858" s="202"/>
      <c r="J4858" s="61"/>
    </row>
    <row r="4859" spans="1:10" s="27" customFormat="1" ht="15" x14ac:dyDescent="0.25">
      <c r="A4859" s="62"/>
      <c r="B4859" s="62"/>
      <c r="C4859" s="63"/>
      <c r="D4859" s="63"/>
      <c r="E4859" s="61"/>
      <c r="F4859" s="61"/>
      <c r="G4859" s="61"/>
      <c r="H4859" s="61"/>
      <c r="I4859" s="202"/>
      <c r="J4859" s="61"/>
    </row>
    <row r="4860" spans="1:10" s="27" customFormat="1" ht="15" x14ac:dyDescent="0.25">
      <c r="A4860" s="62"/>
      <c r="B4860" s="62"/>
      <c r="C4860" s="63"/>
      <c r="D4860" s="63"/>
      <c r="E4860" s="61"/>
      <c r="F4860" s="61"/>
      <c r="G4860" s="61"/>
      <c r="H4860" s="61"/>
      <c r="I4860" s="202"/>
      <c r="J4860" s="61"/>
    </row>
    <row r="4861" spans="1:10" s="27" customFormat="1" ht="15" x14ac:dyDescent="0.25">
      <c r="A4861" s="62"/>
      <c r="B4861" s="62"/>
      <c r="C4861" s="63"/>
      <c r="D4861" s="63"/>
      <c r="E4861" s="61"/>
      <c r="F4861" s="61"/>
      <c r="G4861" s="61"/>
      <c r="H4861" s="61"/>
      <c r="I4861" s="202"/>
      <c r="J4861" s="61"/>
    </row>
    <row r="4862" spans="1:10" s="27" customFormat="1" ht="15" x14ac:dyDescent="0.25">
      <c r="A4862" s="62"/>
      <c r="B4862" s="62"/>
      <c r="C4862" s="63"/>
      <c r="D4862" s="63"/>
      <c r="E4862" s="61"/>
      <c r="F4862" s="61"/>
      <c r="G4862" s="61"/>
      <c r="H4862" s="61"/>
      <c r="I4862" s="202"/>
      <c r="J4862" s="61"/>
    </row>
    <row r="4863" spans="1:10" s="27" customFormat="1" ht="15" x14ac:dyDescent="0.25">
      <c r="A4863" s="62"/>
      <c r="B4863" s="62"/>
      <c r="C4863" s="63"/>
      <c r="D4863" s="63"/>
      <c r="E4863" s="61"/>
      <c r="F4863" s="61"/>
      <c r="G4863" s="61"/>
      <c r="H4863" s="61"/>
      <c r="I4863" s="202"/>
      <c r="J4863" s="61"/>
    </row>
    <row r="4864" spans="1:10" s="27" customFormat="1" ht="15" x14ac:dyDescent="0.25">
      <c r="A4864" s="62"/>
      <c r="B4864" s="62"/>
      <c r="C4864" s="63"/>
      <c r="D4864" s="63"/>
      <c r="E4864" s="61"/>
      <c r="F4864" s="61"/>
      <c r="G4864" s="61"/>
      <c r="H4864" s="61"/>
      <c r="I4864" s="202"/>
      <c r="J4864" s="61"/>
    </row>
    <row r="4865" spans="1:10" s="27" customFormat="1" ht="15" x14ac:dyDescent="0.25">
      <c r="A4865" s="62"/>
      <c r="B4865" s="62"/>
      <c r="C4865" s="63"/>
      <c r="D4865" s="63"/>
      <c r="E4865" s="61"/>
      <c r="F4865" s="61"/>
      <c r="G4865" s="61"/>
      <c r="H4865" s="61"/>
      <c r="I4865" s="202"/>
      <c r="J4865" s="61"/>
    </row>
    <row r="4866" spans="1:10" s="27" customFormat="1" ht="15" x14ac:dyDescent="0.25">
      <c r="A4866" s="62"/>
      <c r="B4866" s="62"/>
      <c r="C4866" s="63"/>
      <c r="D4866" s="63"/>
      <c r="E4866" s="61"/>
      <c r="F4866" s="61"/>
      <c r="G4866" s="61"/>
      <c r="H4866" s="61"/>
      <c r="I4866" s="202"/>
      <c r="J4866" s="61"/>
    </row>
    <row r="4867" spans="1:10" s="27" customFormat="1" ht="15" x14ac:dyDescent="0.25">
      <c r="A4867" s="62"/>
      <c r="B4867" s="62"/>
      <c r="C4867" s="63"/>
      <c r="D4867" s="63"/>
      <c r="E4867" s="61"/>
      <c r="F4867" s="61"/>
      <c r="G4867" s="61"/>
      <c r="H4867" s="61"/>
      <c r="I4867" s="202"/>
      <c r="J4867" s="61"/>
    </row>
    <row r="4868" spans="1:10" s="27" customFormat="1" ht="15" x14ac:dyDescent="0.25">
      <c r="A4868" s="62"/>
      <c r="B4868" s="62"/>
      <c r="C4868" s="63"/>
      <c r="D4868" s="63"/>
      <c r="E4868" s="61"/>
      <c r="F4868" s="61"/>
      <c r="G4868" s="61"/>
      <c r="H4868" s="61"/>
      <c r="I4868" s="202"/>
      <c r="J4868" s="61"/>
    </row>
    <row r="4869" spans="1:10" s="27" customFormat="1" ht="15" x14ac:dyDescent="0.25">
      <c r="A4869" s="62"/>
      <c r="B4869" s="62"/>
      <c r="C4869" s="63"/>
      <c r="D4869" s="63"/>
      <c r="E4869" s="61"/>
      <c r="F4869" s="61"/>
      <c r="G4869" s="61"/>
      <c r="H4869" s="61"/>
      <c r="I4869" s="202"/>
      <c r="J4869" s="61"/>
    </row>
    <row r="4870" spans="1:10" s="27" customFormat="1" ht="15" x14ac:dyDescent="0.25">
      <c r="A4870" s="62"/>
      <c r="B4870" s="62"/>
      <c r="C4870" s="63"/>
      <c r="D4870" s="63"/>
      <c r="E4870" s="61"/>
      <c r="F4870" s="61"/>
      <c r="G4870" s="61"/>
      <c r="H4870" s="61"/>
      <c r="I4870" s="202"/>
      <c r="J4870" s="61"/>
    </row>
    <row r="4871" spans="1:10" s="27" customFormat="1" ht="15" x14ac:dyDescent="0.25">
      <c r="A4871" s="62"/>
      <c r="B4871" s="62"/>
      <c r="C4871" s="63"/>
      <c r="D4871" s="63"/>
      <c r="E4871" s="61"/>
      <c r="F4871" s="61"/>
      <c r="G4871" s="61"/>
      <c r="H4871" s="61"/>
      <c r="I4871" s="202"/>
      <c r="J4871" s="61"/>
    </row>
    <row r="4872" spans="1:10" s="27" customFormat="1" ht="15" x14ac:dyDescent="0.25">
      <c r="A4872" s="62"/>
      <c r="B4872" s="62"/>
      <c r="C4872" s="63"/>
      <c r="D4872" s="63"/>
      <c r="E4872" s="61"/>
      <c r="F4872" s="61"/>
      <c r="G4872" s="61"/>
      <c r="H4872" s="61"/>
      <c r="I4872" s="202"/>
      <c r="J4872" s="61"/>
    </row>
    <row r="4873" spans="1:10" s="27" customFormat="1" ht="15" x14ac:dyDescent="0.25">
      <c r="A4873" s="62"/>
      <c r="B4873" s="62"/>
      <c r="C4873" s="63"/>
      <c r="D4873" s="63"/>
      <c r="E4873" s="61"/>
      <c r="F4873" s="61"/>
      <c r="G4873" s="61"/>
      <c r="H4873" s="61"/>
      <c r="I4873" s="202"/>
      <c r="J4873" s="61"/>
    </row>
    <row r="4874" spans="1:10" s="27" customFormat="1" ht="15" x14ac:dyDescent="0.25">
      <c r="A4874" s="62"/>
      <c r="B4874" s="62"/>
      <c r="C4874" s="63"/>
      <c r="D4874" s="63"/>
      <c r="E4874" s="61"/>
      <c r="F4874" s="61"/>
      <c r="G4874" s="61"/>
      <c r="H4874" s="61"/>
      <c r="I4874" s="202"/>
      <c r="J4874" s="61"/>
    </row>
    <row r="4875" spans="1:10" s="27" customFormat="1" ht="15" x14ac:dyDescent="0.25">
      <c r="A4875" s="62"/>
      <c r="B4875" s="62"/>
      <c r="C4875" s="63"/>
      <c r="D4875" s="63"/>
      <c r="E4875" s="61"/>
      <c r="F4875" s="61"/>
      <c r="G4875" s="61"/>
      <c r="H4875" s="61"/>
      <c r="I4875" s="202"/>
      <c r="J4875" s="61"/>
    </row>
    <row r="4876" spans="1:10" s="27" customFormat="1" ht="15" x14ac:dyDescent="0.25">
      <c r="A4876" s="62"/>
      <c r="B4876" s="62"/>
      <c r="C4876" s="63"/>
      <c r="D4876" s="63"/>
      <c r="E4876" s="61"/>
      <c r="F4876" s="61"/>
      <c r="G4876" s="61"/>
      <c r="H4876" s="61"/>
      <c r="I4876" s="202"/>
      <c r="J4876" s="61"/>
    </row>
    <row r="4877" spans="1:10" s="27" customFormat="1" ht="15" x14ac:dyDescent="0.25">
      <c r="A4877" s="62"/>
      <c r="B4877" s="62"/>
      <c r="C4877" s="63"/>
      <c r="D4877" s="63"/>
      <c r="E4877" s="61"/>
      <c r="F4877" s="61"/>
      <c r="G4877" s="61"/>
      <c r="H4877" s="61"/>
      <c r="I4877" s="202"/>
      <c r="J4877" s="61"/>
    </row>
    <row r="4878" spans="1:10" s="27" customFormat="1" ht="15" x14ac:dyDescent="0.25">
      <c r="A4878" s="62"/>
      <c r="B4878" s="62"/>
      <c r="C4878" s="63"/>
      <c r="D4878" s="63"/>
      <c r="E4878" s="61"/>
      <c r="F4878" s="61"/>
      <c r="G4878" s="61"/>
      <c r="H4878" s="61"/>
      <c r="I4878" s="202"/>
      <c r="J4878" s="61"/>
    </row>
    <row r="4879" spans="1:10" s="27" customFormat="1" ht="15" x14ac:dyDescent="0.25">
      <c r="A4879" s="62"/>
      <c r="B4879" s="62"/>
      <c r="C4879" s="63"/>
      <c r="D4879" s="63"/>
      <c r="E4879" s="61"/>
      <c r="F4879" s="61"/>
      <c r="G4879" s="61"/>
      <c r="H4879" s="61"/>
      <c r="I4879" s="202"/>
      <c r="J4879" s="61"/>
    </row>
    <row r="4880" spans="1:10" s="27" customFormat="1" ht="15" x14ac:dyDescent="0.25">
      <c r="A4880" s="62"/>
      <c r="B4880" s="62"/>
      <c r="C4880" s="63"/>
      <c r="D4880" s="63"/>
      <c r="E4880" s="61"/>
      <c r="F4880" s="61"/>
      <c r="G4880" s="61"/>
      <c r="H4880" s="61"/>
      <c r="I4880" s="202"/>
      <c r="J4880" s="61"/>
    </row>
    <row r="4881" spans="1:10" s="27" customFormat="1" ht="15" x14ac:dyDescent="0.25">
      <c r="A4881" s="62"/>
      <c r="B4881" s="62"/>
      <c r="C4881" s="63"/>
      <c r="D4881" s="63"/>
      <c r="E4881" s="61"/>
      <c r="F4881" s="61"/>
      <c r="G4881" s="61"/>
      <c r="H4881" s="61"/>
      <c r="I4881" s="202"/>
      <c r="J4881" s="61"/>
    </row>
    <row r="4882" spans="1:10" s="27" customFormat="1" ht="15" x14ac:dyDescent="0.25">
      <c r="A4882" s="62"/>
      <c r="B4882" s="62"/>
      <c r="C4882" s="63"/>
      <c r="D4882" s="63"/>
      <c r="E4882" s="61"/>
      <c r="F4882" s="61"/>
      <c r="G4882" s="61"/>
      <c r="H4882" s="61"/>
      <c r="I4882" s="202"/>
      <c r="J4882" s="61"/>
    </row>
    <row r="4883" spans="1:10" s="27" customFormat="1" ht="15" x14ac:dyDescent="0.25">
      <c r="A4883" s="62"/>
      <c r="B4883" s="62"/>
      <c r="C4883" s="63"/>
      <c r="D4883" s="63"/>
      <c r="E4883" s="61"/>
      <c r="F4883" s="61"/>
      <c r="G4883" s="61"/>
      <c r="H4883" s="61"/>
      <c r="I4883" s="202"/>
      <c r="J4883" s="61"/>
    </row>
    <row r="4884" spans="1:10" s="27" customFormat="1" ht="15" x14ac:dyDescent="0.25">
      <c r="A4884" s="62"/>
      <c r="B4884" s="62"/>
      <c r="C4884" s="63"/>
      <c r="D4884" s="63"/>
      <c r="E4884" s="61"/>
      <c r="F4884" s="61"/>
      <c r="G4884" s="61"/>
      <c r="H4884" s="61"/>
      <c r="I4884" s="202"/>
      <c r="J4884" s="61"/>
    </row>
    <row r="4885" spans="1:10" s="27" customFormat="1" ht="15" x14ac:dyDescent="0.25">
      <c r="A4885" s="62"/>
      <c r="B4885" s="62"/>
      <c r="C4885" s="63"/>
      <c r="D4885" s="63"/>
      <c r="E4885" s="61"/>
      <c r="F4885" s="61"/>
      <c r="G4885" s="61"/>
      <c r="H4885" s="61"/>
      <c r="I4885" s="202"/>
      <c r="J4885" s="61"/>
    </row>
    <row r="4886" spans="1:10" s="27" customFormat="1" ht="15" x14ac:dyDescent="0.25">
      <c r="A4886" s="62"/>
      <c r="B4886" s="62"/>
      <c r="C4886" s="63"/>
      <c r="D4886" s="63"/>
      <c r="E4886" s="61"/>
      <c r="F4886" s="61"/>
      <c r="G4886" s="61"/>
      <c r="H4886" s="61"/>
      <c r="I4886" s="202"/>
      <c r="J4886" s="61"/>
    </row>
    <row r="4887" spans="1:10" s="27" customFormat="1" ht="15" x14ac:dyDescent="0.25">
      <c r="A4887" s="62"/>
      <c r="B4887" s="62"/>
      <c r="C4887" s="63"/>
      <c r="D4887" s="63"/>
      <c r="E4887" s="61"/>
      <c r="F4887" s="61"/>
      <c r="G4887" s="61"/>
      <c r="H4887" s="61"/>
      <c r="I4887" s="202"/>
      <c r="J4887" s="61"/>
    </row>
    <row r="4888" spans="1:10" s="27" customFormat="1" ht="15" x14ac:dyDescent="0.25">
      <c r="A4888" s="62"/>
      <c r="B4888" s="62"/>
      <c r="C4888" s="63"/>
      <c r="D4888" s="63"/>
      <c r="E4888" s="61"/>
      <c r="F4888" s="61"/>
      <c r="G4888" s="61"/>
      <c r="H4888" s="61"/>
      <c r="I4888" s="202"/>
      <c r="J4888" s="61"/>
    </row>
    <row r="4889" spans="1:10" s="27" customFormat="1" ht="15" x14ac:dyDescent="0.25">
      <c r="A4889" s="62"/>
      <c r="B4889" s="62"/>
      <c r="C4889" s="63"/>
      <c r="D4889" s="63"/>
      <c r="E4889" s="61"/>
      <c r="F4889" s="61"/>
      <c r="G4889" s="61"/>
      <c r="H4889" s="61"/>
      <c r="I4889" s="202"/>
      <c r="J4889" s="61"/>
    </row>
    <row r="4890" spans="1:10" s="27" customFormat="1" ht="15" x14ac:dyDescent="0.25">
      <c r="A4890" s="62"/>
      <c r="B4890" s="62"/>
      <c r="C4890" s="63"/>
      <c r="D4890" s="63"/>
      <c r="E4890" s="61"/>
      <c r="F4890" s="61"/>
      <c r="G4890" s="61"/>
      <c r="H4890" s="61"/>
      <c r="I4890" s="202"/>
      <c r="J4890" s="61"/>
    </row>
    <row r="4891" spans="1:10" s="27" customFormat="1" ht="15" x14ac:dyDescent="0.25">
      <c r="A4891" s="62"/>
      <c r="B4891" s="62"/>
      <c r="C4891" s="63"/>
      <c r="D4891" s="63"/>
      <c r="E4891" s="61"/>
      <c r="F4891" s="61"/>
      <c r="G4891" s="61"/>
      <c r="H4891" s="61"/>
      <c r="I4891" s="202"/>
      <c r="J4891" s="61"/>
    </row>
    <row r="4892" spans="1:10" s="27" customFormat="1" ht="15" x14ac:dyDescent="0.25">
      <c r="A4892" s="62"/>
      <c r="B4892" s="62"/>
      <c r="C4892" s="63"/>
      <c r="D4892" s="63"/>
      <c r="E4892" s="61"/>
      <c r="F4892" s="61"/>
      <c r="G4892" s="61"/>
      <c r="H4892" s="61"/>
      <c r="I4892" s="202"/>
      <c r="J4892" s="61"/>
    </row>
    <row r="4893" spans="1:10" s="27" customFormat="1" ht="15" x14ac:dyDescent="0.25">
      <c r="A4893" s="62"/>
      <c r="B4893" s="62"/>
      <c r="C4893" s="63"/>
      <c r="D4893" s="63"/>
      <c r="E4893" s="61"/>
      <c r="F4893" s="61"/>
      <c r="G4893" s="61"/>
      <c r="H4893" s="61"/>
      <c r="I4893" s="202"/>
      <c r="J4893" s="61"/>
    </row>
    <row r="4894" spans="1:10" s="27" customFormat="1" ht="15" x14ac:dyDescent="0.25">
      <c r="A4894" s="62"/>
      <c r="B4894" s="62"/>
      <c r="C4894" s="63"/>
      <c r="D4894" s="63"/>
      <c r="E4894" s="61"/>
      <c r="F4894" s="61"/>
      <c r="G4894" s="61"/>
      <c r="H4894" s="61"/>
      <c r="I4894" s="202"/>
      <c r="J4894" s="61"/>
    </row>
    <row r="4895" spans="1:10" s="27" customFormat="1" ht="15" x14ac:dyDescent="0.25">
      <c r="A4895" s="62"/>
      <c r="B4895" s="62"/>
      <c r="C4895" s="63"/>
      <c r="D4895" s="63"/>
      <c r="E4895" s="61"/>
      <c r="F4895" s="61"/>
      <c r="G4895" s="61"/>
      <c r="H4895" s="61"/>
      <c r="I4895" s="202"/>
      <c r="J4895" s="61"/>
    </row>
    <row r="4896" spans="1:10" s="27" customFormat="1" ht="15" x14ac:dyDescent="0.25">
      <c r="A4896" s="62"/>
      <c r="B4896" s="62"/>
      <c r="C4896" s="63"/>
      <c r="D4896" s="63"/>
      <c r="E4896" s="61"/>
      <c r="F4896" s="61"/>
      <c r="G4896" s="61"/>
      <c r="H4896" s="61"/>
      <c r="I4896" s="202"/>
      <c r="J4896" s="61"/>
    </row>
    <row r="4897" spans="1:10" s="27" customFormat="1" ht="15" x14ac:dyDescent="0.25">
      <c r="A4897" s="62"/>
      <c r="B4897" s="62"/>
      <c r="C4897" s="63"/>
      <c r="D4897" s="63"/>
      <c r="E4897" s="61"/>
      <c r="F4897" s="61"/>
      <c r="G4897" s="61"/>
      <c r="H4897" s="61"/>
      <c r="I4897" s="202"/>
      <c r="J4897" s="61"/>
    </row>
    <row r="4898" spans="1:10" s="27" customFormat="1" ht="15" x14ac:dyDescent="0.25">
      <c r="A4898" s="62"/>
      <c r="B4898" s="62"/>
      <c r="C4898" s="63"/>
      <c r="D4898" s="63"/>
      <c r="E4898" s="61"/>
      <c r="F4898" s="61"/>
      <c r="G4898" s="61"/>
      <c r="H4898" s="61"/>
      <c r="I4898" s="202"/>
      <c r="J4898" s="61"/>
    </row>
    <row r="4899" spans="1:10" s="27" customFormat="1" ht="15" x14ac:dyDescent="0.25">
      <c r="A4899" s="62"/>
      <c r="B4899" s="62"/>
      <c r="C4899" s="63"/>
      <c r="D4899" s="63"/>
      <c r="E4899" s="61"/>
      <c r="F4899" s="61"/>
      <c r="G4899" s="61"/>
      <c r="H4899" s="61"/>
      <c r="I4899" s="202"/>
      <c r="J4899" s="61"/>
    </row>
    <row r="4900" spans="1:10" s="27" customFormat="1" ht="15" x14ac:dyDescent="0.25">
      <c r="A4900" s="62"/>
      <c r="B4900" s="62"/>
      <c r="C4900" s="63"/>
      <c r="D4900" s="63"/>
      <c r="E4900" s="61"/>
      <c r="F4900" s="61"/>
      <c r="G4900" s="61"/>
      <c r="H4900" s="61"/>
      <c r="I4900" s="202"/>
      <c r="J4900" s="61"/>
    </row>
    <row r="4901" spans="1:10" s="27" customFormat="1" ht="15" x14ac:dyDescent="0.25">
      <c r="A4901" s="62"/>
      <c r="B4901" s="62"/>
      <c r="C4901" s="63"/>
      <c r="D4901" s="63"/>
      <c r="E4901" s="61"/>
      <c r="F4901" s="61"/>
      <c r="G4901" s="61"/>
      <c r="H4901" s="61"/>
      <c r="I4901" s="202"/>
      <c r="J4901" s="61"/>
    </row>
    <row r="4902" spans="1:10" s="27" customFormat="1" ht="15" x14ac:dyDescent="0.25">
      <c r="A4902" s="62"/>
      <c r="B4902" s="62"/>
      <c r="C4902" s="63"/>
      <c r="D4902" s="63"/>
      <c r="E4902" s="61"/>
      <c r="F4902" s="61"/>
      <c r="G4902" s="61"/>
      <c r="H4902" s="61"/>
      <c r="I4902" s="202"/>
      <c r="J4902" s="61"/>
    </row>
    <row r="4903" spans="1:10" s="27" customFormat="1" ht="15" x14ac:dyDescent="0.25">
      <c r="A4903" s="62"/>
      <c r="B4903" s="62"/>
      <c r="C4903" s="63"/>
      <c r="D4903" s="63"/>
      <c r="E4903" s="61"/>
      <c r="F4903" s="61"/>
      <c r="G4903" s="61"/>
      <c r="H4903" s="61"/>
      <c r="I4903" s="202"/>
      <c r="J4903" s="61"/>
    </row>
    <row r="4904" spans="1:10" s="27" customFormat="1" ht="15" x14ac:dyDescent="0.25">
      <c r="A4904" s="62"/>
      <c r="B4904" s="62"/>
      <c r="C4904" s="63"/>
      <c r="D4904" s="63"/>
      <c r="E4904" s="61"/>
      <c r="F4904" s="61"/>
      <c r="G4904" s="61"/>
      <c r="H4904" s="61"/>
      <c r="I4904" s="202"/>
      <c r="J4904" s="61"/>
    </row>
    <row r="4905" spans="1:10" s="27" customFormat="1" ht="15" x14ac:dyDescent="0.25">
      <c r="A4905" s="62"/>
      <c r="B4905" s="62"/>
      <c r="C4905" s="63"/>
      <c r="D4905" s="63"/>
      <c r="E4905" s="61"/>
      <c r="F4905" s="61"/>
      <c r="G4905" s="61"/>
      <c r="H4905" s="61"/>
      <c r="I4905" s="202"/>
      <c r="J4905" s="61"/>
    </row>
    <row r="4906" spans="1:10" s="27" customFormat="1" ht="15" x14ac:dyDescent="0.25">
      <c r="A4906" s="62"/>
      <c r="B4906" s="62"/>
      <c r="C4906" s="63"/>
      <c r="D4906" s="63"/>
      <c r="E4906" s="61"/>
      <c r="F4906" s="61"/>
      <c r="G4906" s="61"/>
      <c r="H4906" s="61"/>
      <c r="I4906" s="202"/>
      <c r="J4906" s="61"/>
    </row>
    <row r="4907" spans="1:10" s="27" customFormat="1" ht="15" x14ac:dyDescent="0.25">
      <c r="A4907" s="62"/>
      <c r="B4907" s="62"/>
      <c r="C4907" s="63"/>
      <c r="D4907" s="63"/>
      <c r="E4907" s="61"/>
      <c r="F4907" s="61"/>
      <c r="G4907" s="61"/>
      <c r="H4907" s="61"/>
      <c r="I4907" s="202"/>
      <c r="J4907" s="61"/>
    </row>
    <row r="4908" spans="1:10" s="27" customFormat="1" ht="15" x14ac:dyDescent="0.25">
      <c r="A4908" s="62"/>
      <c r="B4908" s="62"/>
      <c r="C4908" s="63"/>
      <c r="D4908" s="63"/>
      <c r="E4908" s="61"/>
      <c r="F4908" s="61"/>
      <c r="G4908" s="61"/>
      <c r="H4908" s="61"/>
      <c r="I4908" s="202"/>
      <c r="J4908" s="61"/>
    </row>
    <row r="4909" spans="1:10" s="27" customFormat="1" ht="15" x14ac:dyDescent="0.25">
      <c r="A4909" s="62"/>
      <c r="B4909" s="62"/>
      <c r="C4909" s="63"/>
      <c r="D4909" s="63"/>
      <c r="E4909" s="61"/>
      <c r="F4909" s="61"/>
      <c r="G4909" s="61"/>
      <c r="H4909" s="61"/>
      <c r="I4909" s="202"/>
      <c r="J4909" s="61"/>
    </row>
    <row r="4910" spans="1:10" s="27" customFormat="1" ht="15" x14ac:dyDescent="0.25">
      <c r="A4910" s="62"/>
      <c r="B4910" s="62"/>
      <c r="C4910" s="63"/>
      <c r="D4910" s="63"/>
      <c r="E4910" s="61"/>
      <c r="F4910" s="61"/>
      <c r="G4910" s="61"/>
      <c r="H4910" s="61"/>
      <c r="I4910" s="202"/>
      <c r="J4910" s="61"/>
    </row>
    <row r="4911" spans="1:10" s="27" customFormat="1" ht="15" x14ac:dyDescent="0.25">
      <c r="A4911" s="62"/>
      <c r="B4911" s="62"/>
      <c r="C4911" s="63"/>
      <c r="D4911" s="63"/>
      <c r="E4911" s="61"/>
      <c r="F4911" s="61"/>
      <c r="G4911" s="61"/>
      <c r="H4911" s="61"/>
      <c r="I4911" s="202"/>
      <c r="J4911" s="61"/>
    </row>
    <row r="4912" spans="1:10" s="27" customFormat="1" ht="15" x14ac:dyDescent="0.25">
      <c r="A4912" s="62"/>
      <c r="B4912" s="62"/>
      <c r="C4912" s="63"/>
      <c r="D4912" s="63"/>
      <c r="E4912" s="61"/>
      <c r="F4912" s="61"/>
      <c r="G4912" s="61"/>
      <c r="H4912" s="61"/>
      <c r="I4912" s="202"/>
      <c r="J4912" s="61"/>
    </row>
    <row r="4913" spans="1:10" s="27" customFormat="1" ht="15" x14ac:dyDescent="0.25">
      <c r="A4913" s="62"/>
      <c r="B4913" s="62"/>
      <c r="C4913" s="63"/>
      <c r="D4913" s="63"/>
      <c r="E4913" s="61"/>
      <c r="F4913" s="61"/>
      <c r="G4913" s="61"/>
      <c r="H4913" s="61"/>
      <c r="I4913" s="202"/>
      <c r="J4913" s="61"/>
    </row>
    <row r="4914" spans="1:10" s="27" customFormat="1" ht="15" x14ac:dyDescent="0.25">
      <c r="A4914" s="62"/>
      <c r="B4914" s="62"/>
      <c r="C4914" s="63"/>
      <c r="D4914" s="63"/>
      <c r="E4914" s="61"/>
      <c r="F4914" s="61"/>
      <c r="G4914" s="61"/>
      <c r="H4914" s="61"/>
      <c r="I4914" s="202"/>
      <c r="J4914" s="61"/>
    </row>
    <row r="4915" spans="1:10" s="27" customFormat="1" ht="15" x14ac:dyDescent="0.25">
      <c r="A4915" s="62"/>
      <c r="B4915" s="62"/>
      <c r="C4915" s="63"/>
      <c r="D4915" s="63"/>
      <c r="E4915" s="61"/>
      <c r="F4915" s="61"/>
      <c r="G4915" s="61"/>
      <c r="H4915" s="61"/>
      <c r="I4915" s="202"/>
      <c r="J4915" s="61"/>
    </row>
    <row r="4916" spans="1:10" s="27" customFormat="1" ht="15" x14ac:dyDescent="0.25">
      <c r="A4916" s="62"/>
      <c r="B4916" s="62"/>
      <c r="C4916" s="63"/>
      <c r="D4916" s="63"/>
      <c r="E4916" s="61"/>
      <c r="F4916" s="61"/>
      <c r="G4916" s="61"/>
      <c r="H4916" s="61"/>
      <c r="I4916" s="202"/>
      <c r="J4916" s="61"/>
    </row>
    <row r="4917" spans="1:10" s="27" customFormat="1" ht="15" x14ac:dyDescent="0.25">
      <c r="A4917" s="62"/>
      <c r="B4917" s="62"/>
      <c r="C4917" s="63"/>
      <c r="D4917" s="63"/>
      <c r="E4917" s="61"/>
      <c r="F4917" s="61"/>
      <c r="G4917" s="61"/>
      <c r="H4917" s="61"/>
      <c r="I4917" s="202"/>
      <c r="J4917" s="61"/>
    </row>
    <row r="4918" spans="1:10" s="27" customFormat="1" ht="15" x14ac:dyDescent="0.25">
      <c r="A4918" s="62"/>
      <c r="B4918" s="62"/>
      <c r="C4918" s="63"/>
      <c r="D4918" s="63"/>
      <c r="E4918" s="61"/>
      <c r="F4918" s="61"/>
      <c r="G4918" s="61"/>
      <c r="H4918" s="61"/>
      <c r="I4918" s="202"/>
      <c r="J4918" s="61"/>
    </row>
    <row r="4919" spans="1:10" s="27" customFormat="1" ht="15" x14ac:dyDescent="0.25">
      <c r="A4919" s="62"/>
      <c r="B4919" s="62"/>
      <c r="C4919" s="63"/>
      <c r="D4919" s="63"/>
      <c r="E4919" s="61"/>
      <c r="F4919" s="61"/>
      <c r="G4919" s="61"/>
      <c r="H4919" s="61"/>
      <c r="I4919" s="202"/>
      <c r="J4919" s="61"/>
    </row>
    <row r="4920" spans="1:10" s="27" customFormat="1" ht="15" x14ac:dyDescent="0.25">
      <c r="A4920" s="62"/>
      <c r="B4920" s="62"/>
      <c r="C4920" s="63"/>
      <c r="D4920" s="63"/>
      <c r="E4920" s="61"/>
      <c r="F4920" s="61"/>
      <c r="G4920" s="61"/>
      <c r="H4920" s="61"/>
      <c r="I4920" s="202"/>
      <c r="J4920" s="61"/>
    </row>
    <row r="4921" spans="1:10" s="27" customFormat="1" ht="15" x14ac:dyDescent="0.25">
      <c r="A4921" s="62"/>
      <c r="B4921" s="62"/>
      <c r="C4921" s="63"/>
      <c r="D4921" s="63"/>
      <c r="E4921" s="61"/>
      <c r="F4921" s="61"/>
      <c r="G4921" s="61"/>
      <c r="H4921" s="61"/>
      <c r="I4921" s="202"/>
      <c r="J4921" s="61"/>
    </row>
    <row r="4922" spans="1:10" s="27" customFormat="1" ht="15" x14ac:dyDescent="0.25">
      <c r="A4922" s="62"/>
      <c r="B4922" s="62"/>
      <c r="C4922" s="63"/>
      <c r="D4922" s="63"/>
      <c r="E4922" s="61"/>
      <c r="F4922" s="61"/>
      <c r="G4922" s="61"/>
      <c r="H4922" s="61"/>
      <c r="I4922" s="202"/>
      <c r="J4922" s="61"/>
    </row>
    <row r="4923" spans="1:10" s="27" customFormat="1" ht="15" x14ac:dyDescent="0.25">
      <c r="A4923" s="62"/>
      <c r="B4923" s="62"/>
      <c r="C4923" s="63"/>
      <c r="D4923" s="63"/>
      <c r="E4923" s="61"/>
      <c r="F4923" s="61"/>
      <c r="G4923" s="61"/>
      <c r="H4923" s="61"/>
      <c r="I4923" s="202"/>
      <c r="J4923" s="61"/>
    </row>
    <row r="4924" spans="1:10" s="27" customFormat="1" ht="15" x14ac:dyDescent="0.25">
      <c r="A4924" s="62"/>
      <c r="B4924" s="62"/>
      <c r="C4924" s="63"/>
      <c r="D4924" s="63"/>
      <c r="E4924" s="61"/>
      <c r="F4924" s="61"/>
      <c r="G4924" s="61"/>
      <c r="H4924" s="61"/>
      <c r="I4924" s="202"/>
      <c r="J4924" s="61"/>
    </row>
    <row r="4925" spans="1:10" s="27" customFormat="1" ht="15" x14ac:dyDescent="0.25">
      <c r="A4925" s="62"/>
      <c r="B4925" s="62"/>
      <c r="C4925" s="63"/>
      <c r="D4925" s="63"/>
      <c r="E4925" s="61"/>
      <c r="F4925" s="61"/>
      <c r="G4925" s="61"/>
      <c r="H4925" s="61"/>
      <c r="I4925" s="202"/>
      <c r="J4925" s="61"/>
    </row>
    <row r="4926" spans="1:10" s="27" customFormat="1" ht="15" x14ac:dyDescent="0.25">
      <c r="A4926" s="62"/>
      <c r="B4926" s="62"/>
      <c r="C4926" s="63"/>
      <c r="D4926" s="63"/>
      <c r="E4926" s="61"/>
      <c r="F4926" s="61"/>
      <c r="G4926" s="61"/>
      <c r="H4926" s="61"/>
      <c r="I4926" s="202"/>
      <c r="J4926" s="61"/>
    </row>
    <row r="4927" spans="1:10" s="27" customFormat="1" ht="15" x14ac:dyDescent="0.25">
      <c r="A4927" s="62"/>
      <c r="B4927" s="62"/>
      <c r="C4927" s="63"/>
      <c r="D4927" s="63"/>
      <c r="E4927" s="61"/>
      <c r="F4927" s="61"/>
      <c r="G4927" s="61"/>
      <c r="H4927" s="61"/>
      <c r="I4927" s="202"/>
      <c r="J4927" s="61"/>
    </row>
    <row r="4928" spans="1:10" s="27" customFormat="1" ht="15" x14ac:dyDescent="0.25">
      <c r="A4928" s="62"/>
      <c r="B4928" s="62"/>
      <c r="C4928" s="63"/>
      <c r="D4928" s="63"/>
      <c r="E4928" s="61"/>
      <c r="F4928" s="61"/>
      <c r="G4928" s="61"/>
      <c r="H4928" s="61"/>
      <c r="I4928" s="202"/>
      <c r="J4928" s="61"/>
    </row>
    <row r="4929" spans="1:10" s="27" customFormat="1" ht="15" x14ac:dyDescent="0.25">
      <c r="A4929" s="62"/>
      <c r="B4929" s="62"/>
      <c r="C4929" s="63"/>
      <c r="D4929" s="63"/>
      <c r="E4929" s="61"/>
      <c r="F4929" s="61"/>
      <c r="G4929" s="61"/>
      <c r="H4929" s="61"/>
      <c r="I4929" s="202"/>
      <c r="J4929" s="61"/>
    </row>
    <row r="4930" spans="1:10" s="27" customFormat="1" ht="15" x14ac:dyDescent="0.25">
      <c r="A4930" s="62"/>
      <c r="B4930" s="62"/>
      <c r="C4930" s="63"/>
      <c r="D4930" s="63"/>
      <c r="E4930" s="61"/>
      <c r="F4930" s="61"/>
      <c r="G4930" s="61"/>
      <c r="H4930" s="61"/>
      <c r="I4930" s="202"/>
      <c r="J4930" s="61"/>
    </row>
    <row r="4931" spans="1:10" s="27" customFormat="1" ht="15" x14ac:dyDescent="0.25">
      <c r="A4931" s="62"/>
      <c r="B4931" s="62"/>
      <c r="C4931" s="63"/>
      <c r="D4931" s="63"/>
      <c r="E4931" s="61"/>
      <c r="F4931" s="61"/>
      <c r="G4931" s="61"/>
      <c r="H4931" s="61"/>
      <c r="I4931" s="202"/>
      <c r="J4931" s="61"/>
    </row>
    <row r="4932" spans="1:10" s="27" customFormat="1" ht="15" x14ac:dyDescent="0.25">
      <c r="A4932" s="62"/>
      <c r="B4932" s="62"/>
      <c r="C4932" s="63"/>
      <c r="D4932" s="63"/>
      <c r="E4932" s="61"/>
      <c r="F4932" s="61"/>
      <c r="G4932" s="61"/>
      <c r="H4932" s="61"/>
      <c r="I4932" s="202"/>
      <c r="J4932" s="61"/>
    </row>
    <row r="4933" spans="1:10" s="27" customFormat="1" ht="15" x14ac:dyDescent="0.25">
      <c r="A4933" s="62"/>
      <c r="B4933" s="62"/>
      <c r="C4933" s="63"/>
      <c r="D4933" s="63"/>
      <c r="E4933" s="61"/>
      <c r="F4933" s="61"/>
      <c r="G4933" s="61"/>
      <c r="H4933" s="61"/>
      <c r="I4933" s="202"/>
      <c r="J4933" s="61"/>
    </row>
    <row r="4934" spans="1:10" s="27" customFormat="1" ht="15" x14ac:dyDescent="0.25">
      <c r="A4934" s="62"/>
      <c r="B4934" s="62"/>
      <c r="C4934" s="63"/>
      <c r="D4934" s="63"/>
      <c r="E4934" s="61"/>
      <c r="F4934" s="61"/>
      <c r="G4934" s="61"/>
      <c r="H4934" s="61"/>
      <c r="I4934" s="202"/>
      <c r="J4934" s="61"/>
    </row>
    <row r="4935" spans="1:10" s="27" customFormat="1" ht="15" x14ac:dyDescent="0.25">
      <c r="A4935" s="62"/>
      <c r="B4935" s="62"/>
      <c r="C4935" s="63"/>
      <c r="D4935" s="63"/>
      <c r="E4935" s="61"/>
      <c r="F4935" s="61"/>
      <c r="G4935" s="61"/>
      <c r="H4935" s="61"/>
      <c r="I4935" s="202"/>
      <c r="J4935" s="61"/>
    </row>
    <row r="4936" spans="1:10" s="27" customFormat="1" ht="15" x14ac:dyDescent="0.25">
      <c r="A4936" s="62"/>
      <c r="B4936" s="62"/>
      <c r="C4936" s="63"/>
      <c r="D4936" s="63"/>
      <c r="E4936" s="61"/>
      <c r="F4936" s="61"/>
      <c r="G4936" s="61"/>
      <c r="H4936" s="61"/>
      <c r="I4936" s="202"/>
      <c r="J4936" s="61"/>
    </row>
    <row r="4937" spans="1:10" s="27" customFormat="1" ht="15" x14ac:dyDescent="0.25">
      <c r="A4937" s="62"/>
      <c r="B4937" s="62"/>
      <c r="C4937" s="63"/>
      <c r="D4937" s="63"/>
      <c r="E4937" s="61"/>
      <c r="F4937" s="61"/>
      <c r="G4937" s="61"/>
      <c r="H4937" s="61"/>
      <c r="I4937" s="202"/>
      <c r="J4937" s="61"/>
    </row>
    <row r="4938" spans="1:10" s="27" customFormat="1" ht="15" x14ac:dyDescent="0.25">
      <c r="A4938" s="62"/>
      <c r="B4938" s="62"/>
      <c r="C4938" s="63"/>
      <c r="D4938" s="63"/>
      <c r="E4938" s="61"/>
      <c r="F4938" s="61"/>
      <c r="G4938" s="61"/>
      <c r="H4938" s="61"/>
      <c r="I4938" s="202"/>
      <c r="J4938" s="61"/>
    </row>
    <row r="4939" spans="1:10" s="27" customFormat="1" ht="15" x14ac:dyDescent="0.25">
      <c r="A4939" s="62"/>
      <c r="B4939" s="62"/>
      <c r="C4939" s="63"/>
      <c r="D4939" s="63"/>
      <c r="E4939" s="61"/>
      <c r="F4939" s="61"/>
      <c r="G4939" s="61"/>
      <c r="H4939" s="61"/>
      <c r="I4939" s="202"/>
      <c r="J4939" s="61"/>
    </row>
    <row r="4940" spans="1:10" s="27" customFormat="1" ht="15" x14ac:dyDescent="0.25">
      <c r="A4940" s="62"/>
      <c r="B4940" s="62"/>
      <c r="C4940" s="63"/>
      <c r="D4940" s="63"/>
      <c r="E4940" s="61"/>
      <c r="F4940" s="61"/>
      <c r="G4940" s="61"/>
      <c r="H4940" s="61"/>
      <c r="I4940" s="202"/>
      <c r="J4940" s="61"/>
    </row>
    <row r="4941" spans="1:10" s="27" customFormat="1" ht="15" x14ac:dyDescent="0.25">
      <c r="A4941" s="62"/>
      <c r="B4941" s="62"/>
      <c r="C4941" s="63"/>
      <c r="D4941" s="63"/>
      <c r="E4941" s="61"/>
      <c r="F4941" s="61"/>
      <c r="G4941" s="61"/>
      <c r="H4941" s="61"/>
      <c r="I4941" s="202"/>
      <c r="J4941" s="61"/>
    </row>
    <row r="4942" spans="1:10" s="27" customFormat="1" ht="15" x14ac:dyDescent="0.25">
      <c r="A4942" s="62"/>
      <c r="B4942" s="62"/>
      <c r="C4942" s="63"/>
      <c r="D4942" s="63"/>
      <c r="E4942" s="61"/>
      <c r="F4942" s="61"/>
      <c r="G4942" s="61"/>
      <c r="H4942" s="61"/>
      <c r="I4942" s="202"/>
      <c r="J4942" s="61"/>
    </row>
    <row r="4943" spans="1:10" s="27" customFormat="1" ht="15" x14ac:dyDescent="0.25">
      <c r="A4943" s="62"/>
      <c r="B4943" s="62"/>
      <c r="C4943" s="63"/>
      <c r="D4943" s="63"/>
      <c r="E4943" s="61"/>
      <c r="F4943" s="61"/>
      <c r="G4943" s="61"/>
      <c r="H4943" s="61"/>
      <c r="I4943" s="202"/>
      <c r="J4943" s="61"/>
    </row>
    <row r="4944" spans="1:10" s="27" customFormat="1" ht="15" x14ac:dyDescent="0.25">
      <c r="A4944" s="62"/>
      <c r="B4944" s="62"/>
      <c r="C4944" s="63"/>
      <c r="D4944" s="63"/>
      <c r="E4944" s="61"/>
      <c r="F4944" s="61"/>
      <c r="G4944" s="61"/>
      <c r="H4944" s="61"/>
      <c r="I4944" s="202"/>
      <c r="J4944" s="61"/>
    </row>
    <row r="4945" spans="1:10" s="27" customFormat="1" ht="15" x14ac:dyDescent="0.25">
      <c r="A4945" s="62"/>
      <c r="B4945" s="62"/>
      <c r="C4945" s="63"/>
      <c r="D4945" s="63"/>
      <c r="E4945" s="61"/>
      <c r="F4945" s="61"/>
      <c r="G4945" s="61"/>
      <c r="H4945" s="61"/>
      <c r="I4945" s="202"/>
      <c r="J4945" s="61"/>
    </row>
    <row r="4946" spans="1:10" s="27" customFormat="1" ht="15" x14ac:dyDescent="0.25">
      <c r="A4946" s="62"/>
      <c r="B4946" s="62"/>
      <c r="C4946" s="63"/>
      <c r="D4946" s="63"/>
      <c r="E4946" s="61"/>
      <c r="F4946" s="61"/>
      <c r="G4946" s="61"/>
      <c r="H4946" s="61"/>
      <c r="I4946" s="202"/>
      <c r="J4946" s="61"/>
    </row>
    <row r="4947" spans="1:10" s="27" customFormat="1" ht="15" x14ac:dyDescent="0.25">
      <c r="A4947" s="62"/>
      <c r="B4947" s="62"/>
      <c r="C4947" s="63"/>
      <c r="D4947" s="63"/>
      <c r="E4947" s="61"/>
      <c r="F4947" s="61"/>
      <c r="G4947" s="61"/>
      <c r="H4947" s="61"/>
      <c r="I4947" s="202"/>
      <c r="J4947" s="61"/>
    </row>
    <row r="4948" spans="1:10" s="27" customFormat="1" ht="15" x14ac:dyDescent="0.25">
      <c r="A4948" s="62"/>
      <c r="B4948" s="62"/>
      <c r="C4948" s="63"/>
      <c r="D4948" s="63"/>
      <c r="E4948" s="61"/>
      <c r="F4948" s="61"/>
      <c r="G4948" s="61"/>
      <c r="H4948" s="61"/>
      <c r="I4948" s="202"/>
      <c r="J4948" s="61"/>
    </row>
    <row r="4949" spans="1:10" s="27" customFormat="1" ht="15" x14ac:dyDescent="0.25">
      <c r="A4949" s="62"/>
      <c r="B4949" s="62"/>
      <c r="C4949" s="63"/>
      <c r="D4949" s="63"/>
      <c r="E4949" s="61"/>
      <c r="F4949" s="61"/>
      <c r="G4949" s="61"/>
      <c r="H4949" s="61"/>
      <c r="I4949" s="202"/>
      <c r="J4949" s="61"/>
    </row>
    <row r="4950" spans="1:10" s="27" customFormat="1" ht="15" x14ac:dyDescent="0.25">
      <c r="A4950" s="62"/>
      <c r="B4950" s="62"/>
      <c r="C4950" s="63"/>
      <c r="D4950" s="63"/>
      <c r="E4950" s="61"/>
      <c r="F4950" s="61"/>
      <c r="G4950" s="61"/>
      <c r="H4950" s="61"/>
      <c r="I4950" s="202"/>
      <c r="J4950" s="61"/>
    </row>
    <row r="4951" spans="1:10" s="27" customFormat="1" ht="15" x14ac:dyDescent="0.25">
      <c r="A4951" s="62"/>
      <c r="B4951" s="62"/>
      <c r="C4951" s="63"/>
      <c r="D4951" s="63"/>
      <c r="E4951" s="61"/>
      <c r="F4951" s="61"/>
      <c r="G4951" s="61"/>
      <c r="H4951" s="61"/>
      <c r="I4951" s="202"/>
      <c r="J4951" s="61"/>
    </row>
    <row r="4952" spans="1:10" s="27" customFormat="1" ht="15" x14ac:dyDescent="0.25">
      <c r="A4952" s="62"/>
      <c r="B4952" s="62"/>
      <c r="C4952" s="63"/>
      <c r="D4952" s="63"/>
      <c r="E4952" s="61"/>
      <c r="F4952" s="61"/>
      <c r="G4952" s="61"/>
      <c r="H4952" s="61"/>
      <c r="I4952" s="202"/>
      <c r="J4952" s="61"/>
    </row>
    <row r="4953" spans="1:10" s="27" customFormat="1" ht="15" x14ac:dyDescent="0.25">
      <c r="A4953" s="62"/>
      <c r="B4953" s="62"/>
      <c r="C4953" s="63"/>
      <c r="D4953" s="63"/>
      <c r="E4953" s="61"/>
      <c r="F4953" s="61"/>
      <c r="G4953" s="61"/>
      <c r="H4953" s="61"/>
      <c r="I4953" s="202"/>
      <c r="J4953" s="61"/>
    </row>
    <row r="4954" spans="1:10" s="27" customFormat="1" ht="15" x14ac:dyDescent="0.25">
      <c r="A4954" s="62"/>
      <c r="B4954" s="62"/>
      <c r="C4954" s="63"/>
      <c r="D4954" s="63"/>
      <c r="E4954" s="61"/>
      <c r="F4954" s="61"/>
      <c r="G4954" s="61"/>
      <c r="H4954" s="61"/>
      <c r="I4954" s="202"/>
      <c r="J4954" s="61"/>
    </row>
    <row r="4955" spans="1:10" s="27" customFormat="1" ht="15" x14ac:dyDescent="0.25">
      <c r="A4955" s="62"/>
      <c r="B4955" s="62"/>
      <c r="C4955" s="63"/>
      <c r="D4955" s="63"/>
      <c r="E4955" s="61"/>
      <c r="F4955" s="61"/>
      <c r="G4955" s="61"/>
      <c r="H4955" s="61"/>
      <c r="I4955" s="202"/>
      <c r="J4955" s="61"/>
    </row>
    <row r="4956" spans="1:10" s="27" customFormat="1" ht="15" x14ac:dyDescent="0.25">
      <c r="A4956" s="62"/>
      <c r="B4956" s="62"/>
      <c r="C4956" s="63"/>
      <c r="D4956" s="63"/>
      <c r="E4956" s="61"/>
      <c r="F4956" s="61"/>
      <c r="G4956" s="61"/>
      <c r="H4956" s="61"/>
      <c r="I4956" s="202"/>
      <c r="J4956" s="61"/>
    </row>
    <row r="4957" spans="1:10" s="27" customFormat="1" ht="15" x14ac:dyDescent="0.25">
      <c r="A4957" s="62"/>
      <c r="B4957" s="62"/>
      <c r="C4957" s="63"/>
      <c r="D4957" s="63"/>
      <c r="E4957" s="61"/>
      <c r="F4957" s="61"/>
      <c r="G4957" s="61"/>
      <c r="H4957" s="61"/>
      <c r="I4957" s="202"/>
      <c r="J4957" s="61"/>
    </row>
    <row r="4958" spans="1:10" s="27" customFormat="1" ht="15" x14ac:dyDescent="0.25">
      <c r="A4958" s="62"/>
      <c r="B4958" s="62"/>
      <c r="C4958" s="63"/>
      <c r="D4958" s="63"/>
      <c r="E4958" s="61"/>
      <c r="F4958" s="61"/>
      <c r="G4958" s="61"/>
      <c r="H4958" s="61"/>
      <c r="I4958" s="202"/>
      <c r="J4958" s="61"/>
    </row>
    <row r="4959" spans="1:10" s="27" customFormat="1" ht="15" x14ac:dyDescent="0.25">
      <c r="A4959" s="62"/>
      <c r="B4959" s="62"/>
      <c r="C4959" s="63"/>
      <c r="D4959" s="63"/>
      <c r="E4959" s="61"/>
      <c r="F4959" s="61"/>
      <c r="G4959" s="61"/>
      <c r="H4959" s="61"/>
      <c r="I4959" s="202"/>
      <c r="J4959" s="61"/>
    </row>
    <row r="4960" spans="1:10" s="27" customFormat="1" ht="15" x14ac:dyDescent="0.25">
      <c r="A4960" s="62"/>
      <c r="B4960" s="62"/>
      <c r="C4960" s="63"/>
      <c r="D4960" s="63"/>
      <c r="E4960" s="61"/>
      <c r="F4960" s="61"/>
      <c r="G4960" s="61"/>
      <c r="H4960" s="61"/>
      <c r="I4960" s="202"/>
      <c r="J4960" s="61"/>
    </row>
    <row r="4961" spans="1:10" s="27" customFormat="1" ht="15" x14ac:dyDescent="0.25">
      <c r="A4961" s="62"/>
      <c r="B4961" s="62"/>
      <c r="C4961" s="63"/>
      <c r="D4961" s="63"/>
      <c r="E4961" s="61"/>
      <c r="F4961" s="61"/>
      <c r="G4961" s="61"/>
      <c r="H4961" s="61"/>
      <c r="I4961" s="202"/>
      <c r="J4961" s="61"/>
    </row>
    <row r="4962" spans="1:10" s="27" customFormat="1" ht="15" x14ac:dyDescent="0.25">
      <c r="A4962" s="62"/>
      <c r="B4962" s="62"/>
      <c r="C4962" s="63"/>
      <c r="D4962" s="63"/>
      <c r="E4962" s="61"/>
      <c r="F4962" s="61"/>
      <c r="G4962" s="61"/>
      <c r="H4962" s="61"/>
      <c r="I4962" s="202"/>
      <c r="J4962" s="61"/>
    </row>
    <row r="4963" spans="1:10" s="27" customFormat="1" ht="15" x14ac:dyDescent="0.25">
      <c r="A4963" s="62"/>
      <c r="B4963" s="62"/>
      <c r="C4963" s="63"/>
      <c r="D4963" s="63"/>
      <c r="E4963" s="61"/>
      <c r="F4963" s="61"/>
      <c r="G4963" s="61"/>
      <c r="H4963" s="61"/>
      <c r="I4963" s="202"/>
      <c r="J4963" s="61"/>
    </row>
    <row r="4964" spans="1:10" s="27" customFormat="1" ht="15" x14ac:dyDescent="0.25">
      <c r="A4964" s="62"/>
      <c r="B4964" s="62"/>
      <c r="C4964" s="63"/>
      <c r="D4964" s="63"/>
      <c r="E4964" s="61"/>
      <c r="F4964" s="61"/>
      <c r="G4964" s="61"/>
      <c r="H4964" s="61"/>
      <c r="I4964" s="202"/>
      <c r="J4964" s="61"/>
    </row>
    <row r="4965" spans="1:10" s="27" customFormat="1" ht="15" x14ac:dyDescent="0.25">
      <c r="A4965" s="62"/>
      <c r="B4965" s="62"/>
      <c r="C4965" s="63"/>
      <c r="D4965" s="63"/>
      <c r="E4965" s="61"/>
      <c r="F4965" s="61"/>
      <c r="G4965" s="61"/>
      <c r="H4965" s="61"/>
      <c r="I4965" s="202"/>
      <c r="J4965" s="61"/>
    </row>
    <row r="4966" spans="1:10" s="27" customFormat="1" ht="15" x14ac:dyDescent="0.25">
      <c r="A4966" s="62"/>
      <c r="B4966" s="62"/>
      <c r="C4966" s="63"/>
      <c r="D4966" s="63"/>
      <c r="E4966" s="61"/>
      <c r="F4966" s="61"/>
      <c r="G4966" s="61"/>
      <c r="H4966" s="61"/>
      <c r="I4966" s="202"/>
      <c r="J4966" s="61"/>
    </row>
    <row r="4967" spans="1:10" s="27" customFormat="1" ht="15" x14ac:dyDescent="0.25">
      <c r="A4967" s="62"/>
      <c r="B4967" s="62"/>
      <c r="C4967" s="63"/>
      <c r="D4967" s="63"/>
      <c r="E4967" s="61"/>
      <c r="F4967" s="61"/>
      <c r="G4967" s="61"/>
      <c r="H4967" s="61"/>
      <c r="I4967" s="202"/>
      <c r="J4967" s="61"/>
    </row>
    <row r="4968" spans="1:10" s="27" customFormat="1" ht="15" x14ac:dyDescent="0.25">
      <c r="A4968" s="62"/>
      <c r="B4968" s="62"/>
      <c r="C4968" s="63"/>
      <c r="D4968" s="63"/>
      <c r="E4968" s="61"/>
      <c r="F4968" s="61"/>
      <c r="G4968" s="61"/>
      <c r="H4968" s="61"/>
      <c r="I4968" s="202"/>
      <c r="J4968" s="61"/>
    </row>
    <row r="4969" spans="1:10" s="27" customFormat="1" ht="15" x14ac:dyDescent="0.25">
      <c r="A4969" s="62"/>
      <c r="B4969" s="62"/>
      <c r="C4969" s="63"/>
      <c r="D4969" s="63"/>
      <c r="E4969" s="61"/>
      <c r="F4969" s="61"/>
      <c r="G4969" s="61"/>
      <c r="H4969" s="61"/>
      <c r="I4969" s="202"/>
      <c r="J4969" s="61"/>
    </row>
    <row r="4970" spans="1:10" s="27" customFormat="1" ht="15" x14ac:dyDescent="0.25">
      <c r="A4970" s="62"/>
      <c r="B4970" s="62"/>
      <c r="C4970" s="63"/>
      <c r="D4970" s="63"/>
      <c r="E4970" s="61"/>
      <c r="F4970" s="61"/>
      <c r="G4970" s="61"/>
      <c r="H4970" s="61"/>
      <c r="I4970" s="202"/>
      <c r="J4970" s="61"/>
    </row>
    <row r="4971" spans="1:10" s="27" customFormat="1" ht="15" x14ac:dyDescent="0.25">
      <c r="A4971" s="62"/>
      <c r="B4971" s="62"/>
      <c r="C4971" s="63"/>
      <c r="D4971" s="63"/>
      <c r="E4971" s="61"/>
      <c r="F4971" s="61"/>
      <c r="G4971" s="61"/>
      <c r="H4971" s="61"/>
      <c r="I4971" s="202"/>
      <c r="J4971" s="61"/>
    </row>
    <row r="4972" spans="1:10" s="27" customFormat="1" ht="15" x14ac:dyDescent="0.25">
      <c r="A4972" s="62"/>
      <c r="B4972" s="62"/>
      <c r="C4972" s="63"/>
      <c r="D4972" s="63"/>
      <c r="E4972" s="61"/>
      <c r="F4972" s="61"/>
      <c r="G4972" s="61"/>
      <c r="H4972" s="61"/>
      <c r="I4972" s="202"/>
      <c r="J4972" s="61"/>
    </row>
    <row r="4973" spans="1:10" s="27" customFormat="1" ht="15" x14ac:dyDescent="0.25">
      <c r="A4973" s="62"/>
      <c r="B4973" s="62"/>
      <c r="C4973" s="63"/>
      <c r="D4973" s="63"/>
      <c r="E4973" s="61"/>
      <c r="F4973" s="61"/>
      <c r="G4973" s="61"/>
      <c r="H4973" s="61"/>
      <c r="I4973" s="202"/>
      <c r="J4973" s="61"/>
    </row>
    <row r="4974" spans="1:10" s="27" customFormat="1" ht="15" x14ac:dyDescent="0.25">
      <c r="A4974" s="62"/>
      <c r="B4974" s="62"/>
      <c r="C4974" s="63"/>
      <c r="D4974" s="63"/>
      <c r="E4974" s="61"/>
      <c r="F4974" s="61"/>
      <c r="G4974" s="61"/>
      <c r="H4974" s="61"/>
      <c r="I4974" s="202"/>
      <c r="J4974" s="61"/>
    </row>
    <row r="4975" spans="1:10" s="27" customFormat="1" ht="15" x14ac:dyDescent="0.25">
      <c r="A4975" s="62"/>
      <c r="B4975" s="62"/>
      <c r="C4975" s="63"/>
      <c r="D4975" s="63"/>
      <c r="E4975" s="61"/>
      <c r="F4975" s="61"/>
      <c r="G4975" s="61"/>
      <c r="H4975" s="61"/>
      <c r="I4975" s="202"/>
      <c r="J4975" s="61"/>
    </row>
    <row r="4976" spans="1:10" s="27" customFormat="1" ht="15" x14ac:dyDescent="0.25">
      <c r="A4976" s="62"/>
      <c r="B4976" s="62"/>
      <c r="C4976" s="63"/>
      <c r="D4976" s="63"/>
      <c r="E4976" s="61"/>
      <c r="F4976" s="61"/>
      <c r="G4976" s="61"/>
      <c r="H4976" s="61"/>
      <c r="I4976" s="202"/>
      <c r="J4976" s="61"/>
    </row>
    <row r="4977" spans="1:10" s="27" customFormat="1" ht="15" x14ac:dyDescent="0.25">
      <c r="A4977" s="62"/>
      <c r="B4977" s="62"/>
      <c r="C4977" s="63"/>
      <c r="D4977" s="63"/>
      <c r="E4977" s="61"/>
      <c r="F4977" s="61"/>
      <c r="G4977" s="61"/>
      <c r="H4977" s="61"/>
      <c r="I4977" s="202"/>
      <c r="J4977" s="61"/>
    </row>
    <row r="4978" spans="1:10" s="27" customFormat="1" ht="15" x14ac:dyDescent="0.25">
      <c r="A4978" s="62"/>
      <c r="B4978" s="62"/>
      <c r="C4978" s="63"/>
      <c r="D4978" s="63"/>
      <c r="E4978" s="61"/>
      <c r="F4978" s="61"/>
      <c r="G4978" s="61"/>
      <c r="H4978" s="61"/>
      <c r="I4978" s="202"/>
      <c r="J4978" s="61"/>
    </row>
    <row r="4979" spans="1:10" s="27" customFormat="1" ht="15" x14ac:dyDescent="0.25">
      <c r="A4979" s="62"/>
      <c r="B4979" s="62"/>
      <c r="C4979" s="63"/>
      <c r="D4979" s="63"/>
      <c r="E4979" s="61"/>
      <c r="F4979" s="61"/>
      <c r="G4979" s="61"/>
      <c r="H4979" s="61"/>
      <c r="I4979" s="202"/>
      <c r="J4979" s="61"/>
    </row>
    <row r="4980" spans="1:10" s="27" customFormat="1" ht="15" x14ac:dyDescent="0.25">
      <c r="A4980" s="62"/>
      <c r="B4980" s="62"/>
      <c r="C4980" s="63"/>
      <c r="D4980" s="63"/>
      <c r="E4980" s="61"/>
      <c r="F4980" s="61"/>
      <c r="G4980" s="61"/>
      <c r="H4980" s="61"/>
      <c r="I4980" s="202"/>
      <c r="J4980" s="61"/>
    </row>
    <row r="4981" spans="1:10" s="27" customFormat="1" ht="15" x14ac:dyDescent="0.25">
      <c r="A4981" s="62"/>
      <c r="B4981" s="62"/>
      <c r="C4981" s="63"/>
      <c r="D4981" s="63"/>
      <c r="E4981" s="61"/>
      <c r="F4981" s="61"/>
      <c r="G4981" s="61"/>
      <c r="H4981" s="61"/>
      <c r="I4981" s="202"/>
      <c r="J4981" s="61"/>
    </row>
    <row r="4982" spans="1:10" s="27" customFormat="1" ht="15" x14ac:dyDescent="0.25">
      <c r="A4982" s="62"/>
      <c r="B4982" s="62"/>
      <c r="C4982" s="63"/>
      <c r="D4982" s="63"/>
      <c r="E4982" s="61"/>
      <c r="F4982" s="61"/>
      <c r="G4982" s="61"/>
      <c r="H4982" s="61"/>
      <c r="I4982" s="202"/>
      <c r="J4982" s="61"/>
    </row>
    <row r="4983" spans="1:10" s="27" customFormat="1" ht="15" x14ac:dyDescent="0.25">
      <c r="A4983" s="62"/>
      <c r="B4983" s="62"/>
      <c r="C4983" s="63"/>
      <c r="D4983" s="63"/>
      <c r="E4983" s="61"/>
      <c r="F4983" s="61"/>
      <c r="G4983" s="61"/>
      <c r="H4983" s="61"/>
      <c r="I4983" s="202"/>
      <c r="J4983" s="61"/>
    </row>
    <row r="4984" spans="1:10" s="27" customFormat="1" ht="15" x14ac:dyDescent="0.25">
      <c r="A4984" s="62"/>
      <c r="B4984" s="62"/>
      <c r="C4984" s="63"/>
      <c r="D4984" s="63"/>
      <c r="E4984" s="61"/>
      <c r="F4984" s="61"/>
      <c r="G4984" s="61"/>
      <c r="H4984" s="61"/>
      <c r="I4984" s="202"/>
      <c r="J4984" s="61"/>
    </row>
    <row r="4985" spans="1:10" s="27" customFormat="1" ht="15" x14ac:dyDescent="0.25">
      <c r="A4985" s="62"/>
      <c r="B4985" s="62"/>
      <c r="C4985" s="63"/>
      <c r="D4985" s="63"/>
      <c r="E4985" s="61"/>
      <c r="F4985" s="61"/>
      <c r="G4985" s="61"/>
      <c r="H4985" s="61"/>
      <c r="I4985" s="202"/>
      <c r="J4985" s="61"/>
    </row>
    <row r="4986" spans="1:10" s="27" customFormat="1" ht="15" x14ac:dyDescent="0.25">
      <c r="A4986" s="62"/>
      <c r="B4986" s="62"/>
      <c r="C4986" s="63"/>
      <c r="D4986" s="63"/>
      <c r="E4986" s="61"/>
      <c r="F4986" s="61"/>
      <c r="G4986" s="61"/>
      <c r="H4986" s="61"/>
      <c r="I4986" s="202"/>
      <c r="J4986" s="61"/>
    </row>
    <row r="4987" spans="1:10" s="27" customFormat="1" ht="15" x14ac:dyDescent="0.25">
      <c r="A4987" s="62"/>
      <c r="B4987" s="62"/>
      <c r="C4987" s="63"/>
      <c r="D4987" s="63"/>
      <c r="E4987" s="61"/>
      <c r="F4987" s="61"/>
      <c r="G4987" s="61"/>
      <c r="H4987" s="61"/>
      <c r="I4987" s="202"/>
      <c r="J4987" s="61"/>
    </row>
    <row r="4988" spans="1:10" s="27" customFormat="1" ht="15" x14ac:dyDescent="0.25">
      <c r="A4988" s="62"/>
      <c r="B4988" s="62"/>
      <c r="C4988" s="63"/>
      <c r="D4988" s="63"/>
      <c r="E4988" s="61"/>
      <c r="F4988" s="61"/>
      <c r="G4988" s="61"/>
      <c r="H4988" s="61"/>
      <c r="I4988" s="202"/>
      <c r="J4988" s="61"/>
    </row>
    <row r="4989" spans="1:10" s="27" customFormat="1" ht="15" x14ac:dyDescent="0.25">
      <c r="A4989" s="62"/>
      <c r="B4989" s="62"/>
      <c r="C4989" s="63"/>
      <c r="D4989" s="63"/>
      <c r="E4989" s="61"/>
      <c r="F4989" s="61"/>
      <c r="G4989" s="61"/>
      <c r="H4989" s="61"/>
      <c r="I4989" s="202"/>
      <c r="J4989" s="61"/>
    </row>
    <row r="4990" spans="1:10" s="27" customFormat="1" ht="15" x14ac:dyDescent="0.25">
      <c r="A4990" s="62"/>
      <c r="B4990" s="62"/>
      <c r="C4990" s="63"/>
      <c r="D4990" s="63"/>
      <c r="E4990" s="61"/>
      <c r="F4990" s="61"/>
      <c r="G4990" s="61"/>
      <c r="H4990" s="61"/>
      <c r="I4990" s="202"/>
      <c r="J4990" s="61"/>
    </row>
    <row r="4991" spans="1:10" s="27" customFormat="1" ht="15" x14ac:dyDescent="0.25">
      <c r="A4991" s="62"/>
      <c r="B4991" s="62"/>
      <c r="C4991" s="63"/>
      <c r="D4991" s="63"/>
      <c r="E4991" s="61"/>
      <c r="F4991" s="61"/>
      <c r="G4991" s="61"/>
      <c r="H4991" s="61"/>
      <c r="I4991" s="202"/>
      <c r="J4991" s="61"/>
    </row>
    <row r="4992" spans="1:10" s="27" customFormat="1" ht="15" x14ac:dyDescent="0.25">
      <c r="A4992" s="62"/>
      <c r="B4992" s="62"/>
      <c r="C4992" s="63"/>
      <c r="D4992" s="63"/>
      <c r="E4992" s="61"/>
      <c r="F4992" s="61"/>
      <c r="G4992" s="61"/>
      <c r="H4992" s="61"/>
      <c r="I4992" s="202"/>
      <c r="J4992" s="61"/>
    </row>
    <row r="4993" spans="1:10" s="27" customFormat="1" ht="15" x14ac:dyDescent="0.25">
      <c r="A4993" s="62"/>
      <c r="B4993" s="62"/>
      <c r="C4993" s="63"/>
      <c r="D4993" s="63"/>
      <c r="E4993" s="61"/>
      <c r="F4993" s="61"/>
      <c r="G4993" s="61"/>
      <c r="H4993" s="61"/>
      <c r="I4993" s="202"/>
      <c r="J4993" s="61"/>
    </row>
    <row r="4994" spans="1:10" s="27" customFormat="1" ht="15" x14ac:dyDescent="0.25">
      <c r="A4994" s="62"/>
      <c r="B4994" s="62"/>
      <c r="C4994" s="63"/>
      <c r="D4994" s="63"/>
      <c r="E4994" s="61"/>
      <c r="F4994" s="61"/>
      <c r="G4994" s="61"/>
      <c r="H4994" s="61"/>
      <c r="I4994" s="202"/>
      <c r="J4994" s="61"/>
    </row>
    <row r="4995" spans="1:10" s="27" customFormat="1" ht="15" x14ac:dyDescent="0.25">
      <c r="A4995" s="62"/>
      <c r="B4995" s="62"/>
      <c r="C4995" s="63"/>
      <c r="D4995" s="63"/>
      <c r="E4995" s="61"/>
      <c r="F4995" s="61"/>
      <c r="G4995" s="61"/>
      <c r="H4995" s="61"/>
      <c r="I4995" s="202"/>
      <c r="J4995" s="61"/>
    </row>
    <row r="4996" spans="1:10" s="27" customFormat="1" ht="15" x14ac:dyDescent="0.25">
      <c r="A4996" s="62"/>
      <c r="B4996" s="62"/>
      <c r="C4996" s="63"/>
      <c r="D4996" s="63"/>
      <c r="E4996" s="61"/>
      <c r="F4996" s="61"/>
      <c r="G4996" s="61"/>
      <c r="H4996" s="61"/>
      <c r="I4996" s="202"/>
      <c r="J4996" s="61"/>
    </row>
    <row r="4997" spans="1:10" s="27" customFormat="1" ht="15" x14ac:dyDescent="0.25">
      <c r="A4997" s="62"/>
      <c r="B4997" s="62"/>
      <c r="C4997" s="63"/>
      <c r="D4997" s="63"/>
      <c r="E4997" s="61"/>
      <c r="F4997" s="61"/>
      <c r="G4997" s="61"/>
      <c r="H4997" s="61"/>
      <c r="I4997" s="202"/>
      <c r="J4997" s="61"/>
    </row>
    <row r="4998" spans="1:10" s="27" customFormat="1" ht="15" x14ac:dyDescent="0.25">
      <c r="A4998" s="62"/>
      <c r="B4998" s="62"/>
      <c r="C4998" s="63"/>
      <c r="D4998" s="63"/>
      <c r="E4998" s="61"/>
      <c r="F4998" s="61"/>
      <c r="G4998" s="61"/>
      <c r="H4998" s="61"/>
      <c r="I4998" s="202"/>
      <c r="J4998" s="61"/>
    </row>
    <row r="4999" spans="1:10" s="27" customFormat="1" ht="15" x14ac:dyDescent="0.25">
      <c r="A4999" s="62"/>
      <c r="B4999" s="62"/>
      <c r="C4999" s="63"/>
      <c r="D4999" s="63"/>
      <c r="E4999" s="61"/>
      <c r="F4999" s="61"/>
      <c r="G4999" s="61"/>
      <c r="H4999" s="61"/>
      <c r="I4999" s="202"/>
      <c r="J4999" s="61"/>
    </row>
    <row r="5000" spans="1:10" s="27" customFormat="1" ht="15" x14ac:dyDescent="0.25">
      <c r="A5000" s="62"/>
      <c r="B5000" s="62"/>
      <c r="C5000" s="63"/>
      <c r="D5000" s="63"/>
      <c r="E5000" s="61"/>
      <c r="F5000" s="61"/>
      <c r="G5000" s="61"/>
      <c r="H5000" s="61"/>
      <c r="I5000" s="202"/>
      <c r="J5000" s="61"/>
    </row>
    <row r="5001" spans="1:10" s="27" customFormat="1" ht="15" x14ac:dyDescent="0.25">
      <c r="A5001" s="62"/>
      <c r="B5001" s="62"/>
      <c r="C5001" s="63"/>
      <c r="D5001" s="63"/>
      <c r="E5001" s="61"/>
      <c r="F5001" s="61"/>
      <c r="G5001" s="61"/>
      <c r="H5001" s="61"/>
      <c r="I5001" s="202"/>
      <c r="J5001" s="61"/>
    </row>
    <row r="5002" spans="1:10" s="27" customFormat="1" ht="15" x14ac:dyDescent="0.25">
      <c r="A5002" s="62"/>
      <c r="B5002" s="62"/>
      <c r="C5002" s="63"/>
      <c r="D5002" s="63"/>
      <c r="E5002" s="61"/>
      <c r="F5002" s="61"/>
      <c r="G5002" s="61"/>
      <c r="H5002" s="61"/>
      <c r="I5002" s="202"/>
      <c r="J5002" s="61"/>
    </row>
    <row r="5003" spans="1:10" s="27" customFormat="1" ht="15" x14ac:dyDescent="0.25">
      <c r="A5003" s="62"/>
      <c r="B5003" s="62"/>
      <c r="C5003" s="63"/>
      <c r="D5003" s="63"/>
      <c r="E5003" s="61"/>
      <c r="F5003" s="61"/>
      <c r="G5003" s="61"/>
      <c r="H5003" s="61"/>
      <c r="I5003" s="202"/>
      <c r="J5003" s="61"/>
    </row>
    <row r="5004" spans="1:10" s="27" customFormat="1" ht="15" x14ac:dyDescent="0.25">
      <c r="A5004" s="62"/>
      <c r="B5004" s="62"/>
      <c r="C5004" s="63"/>
      <c r="D5004" s="63"/>
      <c r="E5004" s="61"/>
      <c r="F5004" s="61"/>
      <c r="G5004" s="61"/>
      <c r="H5004" s="61"/>
      <c r="I5004" s="202"/>
      <c r="J5004" s="61"/>
    </row>
    <row r="5005" spans="1:10" s="27" customFormat="1" ht="15" x14ac:dyDescent="0.25">
      <c r="A5005" s="62"/>
      <c r="B5005" s="62"/>
      <c r="C5005" s="63"/>
      <c r="D5005" s="63"/>
      <c r="E5005" s="61"/>
      <c r="F5005" s="61"/>
      <c r="G5005" s="61"/>
      <c r="H5005" s="61"/>
      <c r="I5005" s="202"/>
      <c r="J5005" s="61"/>
    </row>
    <row r="5006" spans="1:10" s="27" customFormat="1" ht="15" x14ac:dyDescent="0.25">
      <c r="A5006" s="62"/>
      <c r="B5006" s="62"/>
      <c r="C5006" s="63"/>
      <c r="D5006" s="63"/>
      <c r="E5006" s="61"/>
      <c r="F5006" s="61"/>
      <c r="G5006" s="61"/>
      <c r="H5006" s="61"/>
      <c r="I5006" s="202"/>
      <c r="J5006" s="61"/>
    </row>
    <row r="5007" spans="1:10" s="27" customFormat="1" ht="15" x14ac:dyDescent="0.25">
      <c r="A5007" s="62"/>
      <c r="B5007" s="62"/>
      <c r="C5007" s="63"/>
      <c r="D5007" s="63"/>
      <c r="E5007" s="61"/>
      <c r="F5007" s="61"/>
      <c r="G5007" s="61"/>
      <c r="H5007" s="61"/>
      <c r="I5007" s="202"/>
      <c r="J5007" s="61"/>
    </row>
    <row r="5008" spans="1:10" s="27" customFormat="1" ht="15" x14ac:dyDescent="0.25">
      <c r="A5008" s="62"/>
      <c r="B5008" s="62"/>
      <c r="C5008" s="63"/>
      <c r="D5008" s="63"/>
      <c r="E5008" s="61"/>
      <c r="F5008" s="61"/>
      <c r="G5008" s="61"/>
      <c r="H5008" s="61"/>
      <c r="I5008" s="202"/>
      <c r="J5008" s="61"/>
    </row>
    <row r="5009" spans="1:10" s="27" customFormat="1" ht="15" x14ac:dyDescent="0.25">
      <c r="A5009" s="62"/>
      <c r="B5009" s="62"/>
      <c r="C5009" s="63"/>
      <c r="D5009" s="63"/>
      <c r="E5009" s="61"/>
      <c r="F5009" s="61"/>
      <c r="G5009" s="61"/>
      <c r="H5009" s="61"/>
      <c r="I5009" s="202"/>
      <c r="J5009" s="61"/>
    </row>
    <row r="5010" spans="1:10" s="27" customFormat="1" ht="15" x14ac:dyDescent="0.25">
      <c r="A5010" s="62"/>
      <c r="B5010" s="62"/>
      <c r="C5010" s="63"/>
      <c r="D5010" s="63"/>
      <c r="E5010" s="61"/>
      <c r="F5010" s="61"/>
      <c r="G5010" s="61"/>
      <c r="H5010" s="61"/>
      <c r="I5010" s="202"/>
      <c r="J5010" s="61"/>
    </row>
    <row r="5011" spans="1:10" s="27" customFormat="1" ht="15" x14ac:dyDescent="0.25">
      <c r="A5011" s="62"/>
      <c r="B5011" s="62"/>
      <c r="C5011" s="63"/>
      <c r="D5011" s="63"/>
      <c r="E5011" s="61"/>
      <c r="F5011" s="61"/>
      <c r="G5011" s="61"/>
      <c r="H5011" s="61"/>
      <c r="I5011" s="202"/>
      <c r="J5011" s="61"/>
    </row>
    <row r="5012" spans="1:10" s="27" customFormat="1" ht="15" x14ac:dyDescent="0.25">
      <c r="A5012" s="62"/>
      <c r="B5012" s="62"/>
      <c r="C5012" s="63"/>
      <c r="D5012" s="63"/>
      <c r="E5012" s="61"/>
      <c r="F5012" s="61"/>
      <c r="G5012" s="61"/>
      <c r="H5012" s="61"/>
      <c r="I5012" s="202"/>
      <c r="J5012" s="61"/>
    </row>
    <row r="5013" spans="1:10" s="27" customFormat="1" ht="15" x14ac:dyDescent="0.25">
      <c r="A5013" s="62"/>
      <c r="B5013" s="62"/>
      <c r="C5013" s="63"/>
      <c r="D5013" s="63"/>
      <c r="E5013" s="61"/>
      <c r="F5013" s="61"/>
      <c r="G5013" s="61"/>
      <c r="H5013" s="61"/>
      <c r="I5013" s="202"/>
      <c r="J5013" s="61"/>
    </row>
    <row r="5014" spans="1:10" s="27" customFormat="1" ht="15" x14ac:dyDescent="0.25">
      <c r="A5014" s="62"/>
      <c r="B5014" s="62"/>
      <c r="C5014" s="63"/>
      <c r="D5014" s="63"/>
      <c r="E5014" s="61"/>
      <c r="F5014" s="61"/>
      <c r="G5014" s="61"/>
      <c r="H5014" s="61"/>
      <c r="I5014" s="202"/>
      <c r="J5014" s="61"/>
    </row>
    <row r="5015" spans="1:10" s="27" customFormat="1" ht="15" x14ac:dyDescent="0.25">
      <c r="A5015" s="62"/>
      <c r="B5015" s="62"/>
      <c r="C5015" s="63"/>
      <c r="D5015" s="63"/>
      <c r="E5015" s="61"/>
      <c r="F5015" s="61"/>
      <c r="G5015" s="61"/>
      <c r="H5015" s="61"/>
      <c r="I5015" s="202"/>
      <c r="J5015" s="61"/>
    </row>
    <row r="5016" spans="1:10" s="27" customFormat="1" ht="15" x14ac:dyDescent="0.25">
      <c r="A5016" s="62"/>
      <c r="B5016" s="62"/>
      <c r="C5016" s="63"/>
      <c r="D5016" s="63"/>
      <c r="E5016" s="61"/>
      <c r="F5016" s="61"/>
      <c r="G5016" s="61"/>
      <c r="H5016" s="61"/>
      <c r="I5016" s="202"/>
      <c r="J5016" s="61"/>
    </row>
    <row r="5017" spans="1:10" s="27" customFormat="1" ht="15" x14ac:dyDescent="0.25">
      <c r="A5017" s="62"/>
      <c r="B5017" s="62"/>
      <c r="C5017" s="63"/>
      <c r="D5017" s="63"/>
      <c r="E5017" s="61"/>
      <c r="F5017" s="61"/>
      <c r="G5017" s="61"/>
      <c r="H5017" s="61"/>
      <c r="I5017" s="202"/>
      <c r="J5017" s="61"/>
    </row>
    <row r="5018" spans="1:10" s="27" customFormat="1" ht="15" x14ac:dyDescent="0.25">
      <c r="A5018" s="62"/>
      <c r="B5018" s="62"/>
      <c r="C5018" s="63"/>
      <c r="D5018" s="63"/>
      <c r="E5018" s="61"/>
      <c r="F5018" s="61"/>
      <c r="G5018" s="61"/>
      <c r="H5018" s="61"/>
      <c r="I5018" s="202"/>
      <c r="J5018" s="61"/>
    </row>
    <row r="5019" spans="1:10" s="27" customFormat="1" ht="15" x14ac:dyDescent="0.25">
      <c r="A5019" s="62"/>
      <c r="B5019" s="62"/>
      <c r="C5019" s="63"/>
      <c r="D5019" s="63"/>
      <c r="E5019" s="61"/>
      <c r="F5019" s="61"/>
      <c r="G5019" s="61"/>
      <c r="H5019" s="61"/>
      <c r="I5019" s="202"/>
      <c r="J5019" s="61"/>
    </row>
    <row r="5020" spans="1:10" s="27" customFormat="1" ht="15" x14ac:dyDescent="0.25">
      <c r="A5020" s="62"/>
      <c r="B5020" s="62"/>
      <c r="C5020" s="63"/>
      <c r="D5020" s="63"/>
      <c r="E5020" s="61"/>
      <c r="F5020" s="61"/>
      <c r="G5020" s="61"/>
      <c r="H5020" s="61"/>
      <c r="I5020" s="202"/>
      <c r="J5020" s="61"/>
    </row>
    <row r="5021" spans="1:10" s="27" customFormat="1" ht="15" x14ac:dyDescent="0.25">
      <c r="A5021" s="62"/>
      <c r="B5021" s="62"/>
      <c r="C5021" s="63"/>
      <c r="D5021" s="63"/>
      <c r="E5021" s="61"/>
      <c r="F5021" s="61"/>
      <c r="G5021" s="61"/>
      <c r="H5021" s="61"/>
      <c r="I5021" s="202"/>
      <c r="J5021" s="61"/>
    </row>
    <row r="5022" spans="1:10" s="27" customFormat="1" ht="15" x14ac:dyDescent="0.25">
      <c r="A5022" s="62"/>
      <c r="B5022" s="62"/>
      <c r="C5022" s="63"/>
      <c r="D5022" s="63"/>
      <c r="E5022" s="61"/>
      <c r="F5022" s="61"/>
      <c r="G5022" s="61"/>
      <c r="H5022" s="61"/>
      <c r="I5022" s="202"/>
      <c r="J5022" s="61"/>
    </row>
    <row r="5023" spans="1:10" s="27" customFormat="1" ht="15" x14ac:dyDescent="0.25">
      <c r="A5023" s="62"/>
      <c r="B5023" s="62"/>
      <c r="C5023" s="63"/>
      <c r="D5023" s="63"/>
      <c r="E5023" s="61"/>
      <c r="F5023" s="61"/>
      <c r="G5023" s="61"/>
      <c r="H5023" s="61"/>
      <c r="I5023" s="202"/>
      <c r="J5023" s="61"/>
    </row>
    <row r="5024" spans="1:10" s="27" customFormat="1" ht="15" x14ac:dyDescent="0.25">
      <c r="A5024" s="62"/>
      <c r="B5024" s="62"/>
      <c r="C5024" s="63"/>
      <c r="D5024" s="63"/>
      <c r="E5024" s="61"/>
      <c r="F5024" s="61"/>
      <c r="G5024" s="61"/>
      <c r="H5024" s="61"/>
      <c r="I5024" s="202"/>
      <c r="J5024" s="61"/>
    </row>
    <row r="5025" spans="1:10" s="27" customFormat="1" ht="15" x14ac:dyDescent="0.25">
      <c r="A5025" s="62"/>
      <c r="B5025" s="62"/>
      <c r="C5025" s="63"/>
      <c r="D5025" s="63"/>
      <c r="E5025" s="61"/>
      <c r="F5025" s="61"/>
      <c r="G5025" s="61"/>
      <c r="H5025" s="61"/>
      <c r="I5025" s="202"/>
      <c r="J5025" s="61"/>
    </row>
    <row r="5026" spans="1:10" s="27" customFormat="1" ht="15" x14ac:dyDescent="0.25">
      <c r="A5026" s="62"/>
      <c r="B5026" s="62"/>
      <c r="C5026" s="63"/>
      <c r="D5026" s="63"/>
      <c r="E5026" s="61"/>
      <c r="F5026" s="61"/>
      <c r="G5026" s="61"/>
      <c r="H5026" s="61"/>
      <c r="I5026" s="202"/>
      <c r="J5026" s="61"/>
    </row>
    <row r="5027" spans="1:10" s="27" customFormat="1" ht="15" x14ac:dyDescent="0.25">
      <c r="A5027" s="62"/>
      <c r="B5027" s="62"/>
      <c r="C5027" s="63"/>
      <c r="D5027" s="63"/>
      <c r="E5027" s="61"/>
      <c r="F5027" s="61"/>
      <c r="G5027" s="61"/>
      <c r="H5027" s="61"/>
      <c r="I5027" s="202"/>
      <c r="J5027" s="61"/>
    </row>
    <row r="5028" spans="1:10" s="27" customFormat="1" ht="15" x14ac:dyDescent="0.25">
      <c r="A5028" s="62"/>
      <c r="B5028" s="62"/>
      <c r="C5028" s="63"/>
      <c r="D5028" s="63"/>
      <c r="E5028" s="61"/>
      <c r="F5028" s="61"/>
      <c r="G5028" s="61"/>
      <c r="H5028" s="61"/>
      <c r="I5028" s="202"/>
      <c r="J5028" s="61"/>
    </row>
    <row r="5029" spans="1:10" s="27" customFormat="1" ht="15" x14ac:dyDescent="0.25">
      <c r="A5029" s="62"/>
      <c r="B5029" s="62"/>
      <c r="C5029" s="63"/>
      <c r="D5029" s="63"/>
      <c r="E5029" s="61"/>
      <c r="F5029" s="61"/>
      <c r="G5029" s="61"/>
      <c r="H5029" s="61"/>
      <c r="I5029" s="202"/>
      <c r="J5029" s="61"/>
    </row>
    <row r="5030" spans="1:10" s="27" customFormat="1" ht="15" x14ac:dyDescent="0.25">
      <c r="A5030" s="62"/>
      <c r="B5030" s="62"/>
      <c r="C5030" s="63"/>
      <c r="D5030" s="63"/>
      <c r="E5030" s="61"/>
      <c r="F5030" s="61"/>
      <c r="G5030" s="61"/>
      <c r="H5030" s="61"/>
      <c r="I5030" s="202"/>
      <c r="J5030" s="61"/>
    </row>
    <row r="5031" spans="1:10" s="27" customFormat="1" ht="15" x14ac:dyDescent="0.25">
      <c r="A5031" s="62"/>
      <c r="B5031" s="62"/>
      <c r="C5031" s="63"/>
      <c r="D5031" s="63"/>
      <c r="E5031" s="61"/>
      <c r="F5031" s="61"/>
      <c r="G5031" s="61"/>
      <c r="H5031" s="61"/>
      <c r="I5031" s="202"/>
      <c r="J5031" s="61"/>
    </row>
    <row r="5032" spans="1:10" s="27" customFormat="1" ht="15" x14ac:dyDescent="0.25">
      <c r="A5032" s="62"/>
      <c r="B5032" s="62"/>
      <c r="C5032" s="63"/>
      <c r="D5032" s="63"/>
      <c r="E5032" s="61"/>
      <c r="F5032" s="61"/>
      <c r="G5032" s="61"/>
      <c r="H5032" s="61"/>
      <c r="I5032" s="202"/>
      <c r="J5032" s="61"/>
    </row>
    <row r="5033" spans="1:10" s="27" customFormat="1" ht="15" x14ac:dyDescent="0.25">
      <c r="A5033" s="62"/>
      <c r="B5033" s="62"/>
      <c r="C5033" s="63"/>
      <c r="D5033" s="63"/>
      <c r="E5033" s="61"/>
      <c r="F5033" s="61"/>
      <c r="G5033" s="61"/>
      <c r="H5033" s="61"/>
      <c r="I5033" s="202"/>
      <c r="J5033" s="61"/>
    </row>
    <row r="5034" spans="1:10" s="27" customFormat="1" ht="15" x14ac:dyDescent="0.25">
      <c r="A5034" s="62"/>
      <c r="B5034" s="62"/>
      <c r="C5034" s="63"/>
      <c r="D5034" s="63"/>
      <c r="E5034" s="61"/>
      <c r="F5034" s="61"/>
      <c r="G5034" s="61"/>
      <c r="H5034" s="61"/>
      <c r="I5034" s="202"/>
      <c r="J5034" s="61"/>
    </row>
    <row r="5035" spans="1:10" s="27" customFormat="1" ht="15" x14ac:dyDescent="0.25">
      <c r="A5035" s="62"/>
      <c r="B5035" s="62"/>
      <c r="C5035" s="63"/>
      <c r="D5035" s="63"/>
      <c r="E5035" s="61"/>
      <c r="F5035" s="61"/>
      <c r="G5035" s="61"/>
      <c r="H5035" s="61"/>
      <c r="I5035" s="202"/>
      <c r="J5035" s="61"/>
    </row>
    <row r="5036" spans="1:10" s="27" customFormat="1" ht="15" x14ac:dyDescent="0.25">
      <c r="A5036" s="62"/>
      <c r="B5036" s="62"/>
      <c r="C5036" s="63"/>
      <c r="D5036" s="63"/>
      <c r="E5036" s="61"/>
      <c r="F5036" s="61"/>
      <c r="G5036" s="61"/>
      <c r="H5036" s="61"/>
      <c r="I5036" s="202"/>
      <c r="J5036" s="61"/>
    </row>
    <row r="5037" spans="1:10" s="27" customFormat="1" ht="15" x14ac:dyDescent="0.25">
      <c r="A5037" s="62"/>
      <c r="B5037" s="62"/>
      <c r="C5037" s="63"/>
      <c r="D5037" s="63"/>
      <c r="E5037" s="61"/>
      <c r="F5037" s="61"/>
      <c r="G5037" s="61"/>
      <c r="H5037" s="61"/>
      <c r="I5037" s="202"/>
      <c r="J5037" s="61"/>
    </row>
    <row r="5038" spans="1:10" s="27" customFormat="1" ht="15" x14ac:dyDescent="0.25">
      <c r="A5038" s="62"/>
      <c r="B5038" s="62"/>
      <c r="C5038" s="63"/>
      <c r="D5038" s="63"/>
      <c r="E5038" s="61"/>
      <c r="F5038" s="61"/>
      <c r="G5038" s="61"/>
      <c r="H5038" s="61"/>
      <c r="I5038" s="202"/>
      <c r="J5038" s="61"/>
    </row>
    <row r="5039" spans="1:10" s="27" customFormat="1" ht="15" x14ac:dyDescent="0.25">
      <c r="A5039" s="62"/>
      <c r="B5039" s="62"/>
      <c r="C5039" s="63"/>
      <c r="D5039" s="63"/>
      <c r="E5039" s="61"/>
      <c r="F5039" s="61"/>
      <c r="G5039" s="61"/>
      <c r="H5039" s="61"/>
      <c r="I5039" s="202"/>
      <c r="J5039" s="61"/>
    </row>
    <row r="5040" spans="1:10" s="27" customFormat="1" ht="15" x14ac:dyDescent="0.25">
      <c r="A5040" s="62"/>
      <c r="B5040" s="62"/>
      <c r="C5040" s="63"/>
      <c r="D5040" s="63"/>
      <c r="E5040" s="61"/>
      <c r="F5040" s="61"/>
      <c r="G5040" s="61"/>
      <c r="H5040" s="61"/>
      <c r="I5040" s="202"/>
      <c r="J5040" s="61"/>
    </row>
    <row r="5041" spans="1:10" s="27" customFormat="1" ht="15" x14ac:dyDescent="0.25">
      <c r="A5041" s="62"/>
      <c r="B5041" s="62"/>
      <c r="C5041" s="63"/>
      <c r="D5041" s="63"/>
      <c r="E5041" s="61"/>
      <c r="F5041" s="61"/>
      <c r="G5041" s="61"/>
      <c r="H5041" s="61"/>
      <c r="I5041" s="202"/>
      <c r="J5041" s="61"/>
    </row>
    <row r="5042" spans="1:10" s="27" customFormat="1" ht="15" x14ac:dyDescent="0.25">
      <c r="A5042" s="62"/>
      <c r="B5042" s="62"/>
      <c r="C5042" s="63"/>
      <c r="D5042" s="63"/>
      <c r="E5042" s="61"/>
      <c r="F5042" s="61"/>
      <c r="G5042" s="61"/>
      <c r="H5042" s="61"/>
      <c r="I5042" s="202"/>
      <c r="J5042" s="61"/>
    </row>
    <row r="5043" spans="1:10" s="27" customFormat="1" ht="15" x14ac:dyDescent="0.25">
      <c r="A5043" s="62"/>
      <c r="B5043" s="62"/>
      <c r="C5043" s="63"/>
      <c r="D5043" s="63"/>
      <c r="E5043" s="61"/>
      <c r="F5043" s="61"/>
      <c r="G5043" s="61"/>
      <c r="H5043" s="61"/>
      <c r="I5043" s="202"/>
      <c r="J5043" s="61"/>
    </row>
    <row r="5044" spans="1:10" s="27" customFormat="1" ht="15" x14ac:dyDescent="0.25">
      <c r="A5044" s="62"/>
      <c r="B5044" s="62"/>
      <c r="C5044" s="63"/>
      <c r="D5044" s="63"/>
      <c r="E5044" s="61"/>
      <c r="F5044" s="61"/>
      <c r="G5044" s="61"/>
      <c r="H5044" s="61"/>
      <c r="I5044" s="202"/>
      <c r="J5044" s="61"/>
    </row>
    <row r="5045" spans="1:10" s="27" customFormat="1" ht="15" x14ac:dyDescent="0.25">
      <c r="A5045" s="62"/>
      <c r="B5045" s="62"/>
      <c r="C5045" s="63"/>
      <c r="D5045" s="63"/>
      <c r="E5045" s="61"/>
      <c r="F5045" s="61"/>
      <c r="G5045" s="61"/>
      <c r="H5045" s="61"/>
      <c r="I5045" s="202"/>
      <c r="J5045" s="61"/>
    </row>
    <row r="5046" spans="1:10" s="27" customFormat="1" ht="15" x14ac:dyDescent="0.25">
      <c r="A5046" s="62"/>
      <c r="B5046" s="62"/>
      <c r="C5046" s="63"/>
      <c r="D5046" s="63"/>
      <c r="E5046" s="61"/>
      <c r="F5046" s="61"/>
      <c r="G5046" s="61"/>
      <c r="H5046" s="61"/>
      <c r="I5046" s="202"/>
      <c r="J5046" s="61"/>
    </row>
    <row r="5047" spans="1:10" s="27" customFormat="1" ht="15" x14ac:dyDescent="0.25">
      <c r="A5047" s="62"/>
      <c r="B5047" s="62"/>
      <c r="C5047" s="63"/>
      <c r="D5047" s="63"/>
      <c r="E5047" s="61"/>
      <c r="F5047" s="61"/>
      <c r="G5047" s="61"/>
      <c r="H5047" s="61"/>
      <c r="I5047" s="202"/>
      <c r="J5047" s="61"/>
    </row>
    <row r="5048" spans="1:10" s="27" customFormat="1" ht="15" x14ac:dyDescent="0.25">
      <c r="A5048" s="62"/>
      <c r="B5048" s="62"/>
      <c r="C5048" s="63"/>
      <c r="D5048" s="63"/>
      <c r="E5048" s="61"/>
      <c r="F5048" s="61"/>
      <c r="G5048" s="61"/>
      <c r="H5048" s="61"/>
      <c r="I5048" s="202"/>
      <c r="J5048" s="61"/>
    </row>
    <row r="5049" spans="1:10" s="27" customFormat="1" ht="15" x14ac:dyDescent="0.25">
      <c r="A5049" s="62"/>
      <c r="B5049" s="62"/>
      <c r="C5049" s="63"/>
      <c r="D5049" s="63"/>
      <c r="E5049" s="61"/>
      <c r="F5049" s="61"/>
      <c r="G5049" s="61"/>
      <c r="H5049" s="61"/>
      <c r="I5049" s="202"/>
      <c r="J5049" s="61"/>
    </row>
    <row r="5050" spans="1:10" s="27" customFormat="1" ht="15" x14ac:dyDescent="0.25">
      <c r="A5050" s="62"/>
      <c r="B5050" s="62"/>
      <c r="C5050" s="63"/>
      <c r="D5050" s="63"/>
      <c r="E5050" s="61"/>
      <c r="F5050" s="61"/>
      <c r="G5050" s="61"/>
      <c r="H5050" s="61"/>
      <c r="I5050" s="202"/>
      <c r="J5050" s="61"/>
    </row>
    <row r="5051" spans="1:10" s="27" customFormat="1" ht="15" x14ac:dyDescent="0.25">
      <c r="A5051" s="62"/>
      <c r="B5051" s="62"/>
      <c r="C5051" s="63"/>
      <c r="D5051" s="63"/>
      <c r="E5051" s="61"/>
      <c r="F5051" s="61"/>
      <c r="G5051" s="61"/>
      <c r="H5051" s="61"/>
      <c r="I5051" s="202"/>
      <c r="J5051" s="61"/>
    </row>
    <row r="5052" spans="1:10" s="27" customFormat="1" ht="15" x14ac:dyDescent="0.25">
      <c r="A5052" s="62"/>
      <c r="B5052" s="62"/>
      <c r="C5052" s="63"/>
      <c r="D5052" s="63"/>
      <c r="E5052" s="61"/>
      <c r="F5052" s="61"/>
      <c r="G5052" s="61"/>
      <c r="H5052" s="61"/>
      <c r="I5052" s="202"/>
      <c r="J5052" s="61"/>
    </row>
    <row r="5053" spans="1:10" s="27" customFormat="1" ht="15" x14ac:dyDescent="0.25">
      <c r="A5053" s="62"/>
      <c r="B5053" s="62"/>
      <c r="C5053" s="63"/>
      <c r="D5053" s="63"/>
      <c r="E5053" s="61"/>
      <c r="F5053" s="61"/>
      <c r="G5053" s="61"/>
      <c r="H5053" s="61"/>
      <c r="I5053" s="202"/>
      <c r="J5053" s="61"/>
    </row>
    <row r="5054" spans="1:10" s="27" customFormat="1" ht="15" x14ac:dyDescent="0.25">
      <c r="A5054" s="62"/>
      <c r="B5054" s="62"/>
      <c r="C5054" s="63"/>
      <c r="D5054" s="63"/>
      <c r="E5054" s="61"/>
      <c r="F5054" s="61"/>
      <c r="G5054" s="61"/>
      <c r="H5054" s="61"/>
      <c r="I5054" s="202"/>
      <c r="J5054" s="61"/>
    </row>
    <row r="5055" spans="1:10" s="27" customFormat="1" ht="15" x14ac:dyDescent="0.25">
      <c r="A5055" s="62"/>
      <c r="B5055" s="62"/>
      <c r="C5055" s="63"/>
      <c r="D5055" s="63"/>
      <c r="E5055" s="61"/>
      <c r="F5055" s="61"/>
      <c r="G5055" s="61"/>
      <c r="H5055" s="61"/>
      <c r="I5055" s="202"/>
      <c r="J5055" s="61"/>
    </row>
    <row r="5056" spans="1:10" s="27" customFormat="1" ht="15" x14ac:dyDescent="0.25">
      <c r="A5056" s="62"/>
      <c r="B5056" s="62"/>
      <c r="C5056" s="63"/>
      <c r="D5056" s="63"/>
      <c r="E5056" s="61"/>
      <c r="F5056" s="61"/>
      <c r="G5056" s="61"/>
      <c r="H5056" s="61"/>
      <c r="I5056" s="202"/>
      <c r="J5056" s="61"/>
    </row>
    <row r="5057" spans="1:10" s="27" customFormat="1" ht="15" x14ac:dyDescent="0.25">
      <c r="A5057" s="62"/>
      <c r="B5057" s="62"/>
      <c r="C5057" s="63"/>
      <c r="D5057" s="63"/>
      <c r="E5057" s="61"/>
      <c r="F5057" s="61"/>
      <c r="G5057" s="61"/>
      <c r="H5057" s="61"/>
      <c r="I5057" s="202"/>
      <c r="J5057" s="61"/>
    </row>
    <row r="5058" spans="1:10" s="27" customFormat="1" ht="15" x14ac:dyDescent="0.25">
      <c r="A5058" s="62"/>
      <c r="B5058" s="62"/>
      <c r="C5058" s="63"/>
      <c r="D5058" s="63"/>
      <c r="E5058" s="61"/>
      <c r="F5058" s="61"/>
      <c r="G5058" s="61"/>
      <c r="H5058" s="61"/>
      <c r="I5058" s="202"/>
      <c r="J5058" s="61"/>
    </row>
    <row r="5059" spans="1:10" s="27" customFormat="1" ht="15" x14ac:dyDescent="0.25">
      <c r="A5059" s="62"/>
      <c r="B5059" s="62"/>
      <c r="C5059" s="63"/>
      <c r="D5059" s="63"/>
      <c r="E5059" s="61"/>
      <c r="F5059" s="61"/>
      <c r="G5059" s="61"/>
      <c r="H5059" s="61"/>
      <c r="I5059" s="202"/>
      <c r="J5059" s="61"/>
    </row>
    <row r="5060" spans="1:10" s="27" customFormat="1" ht="15" x14ac:dyDescent="0.25">
      <c r="A5060" s="62"/>
      <c r="B5060" s="62"/>
      <c r="C5060" s="63"/>
      <c r="D5060" s="63"/>
      <c r="E5060" s="61"/>
      <c r="F5060" s="61"/>
      <c r="G5060" s="61"/>
      <c r="H5060" s="61"/>
      <c r="I5060" s="202"/>
      <c r="J5060" s="61"/>
    </row>
    <row r="5061" spans="1:10" s="27" customFormat="1" ht="15" x14ac:dyDescent="0.25">
      <c r="A5061" s="62"/>
      <c r="B5061" s="62"/>
      <c r="C5061" s="63"/>
      <c r="D5061" s="63"/>
      <c r="E5061" s="61"/>
      <c r="F5061" s="61"/>
      <c r="G5061" s="61"/>
      <c r="H5061" s="61"/>
      <c r="I5061" s="202"/>
      <c r="J5061" s="61"/>
    </row>
    <row r="5062" spans="1:10" s="27" customFormat="1" ht="15" x14ac:dyDescent="0.25">
      <c r="A5062" s="62"/>
      <c r="B5062" s="62"/>
      <c r="C5062" s="63"/>
      <c r="D5062" s="63"/>
      <c r="E5062" s="61"/>
      <c r="F5062" s="61"/>
      <c r="G5062" s="61"/>
      <c r="H5062" s="61"/>
      <c r="I5062" s="202"/>
      <c r="J5062" s="61"/>
    </row>
    <row r="5063" spans="1:10" s="27" customFormat="1" ht="15" x14ac:dyDescent="0.25">
      <c r="A5063" s="62"/>
      <c r="B5063" s="62"/>
      <c r="C5063" s="63"/>
      <c r="D5063" s="63"/>
      <c r="E5063" s="61"/>
      <c r="F5063" s="61"/>
      <c r="G5063" s="61"/>
      <c r="H5063" s="61"/>
      <c r="I5063" s="202"/>
      <c r="J5063" s="61"/>
    </row>
    <row r="5064" spans="1:10" s="27" customFormat="1" ht="15" x14ac:dyDescent="0.25">
      <c r="A5064" s="62"/>
      <c r="B5064" s="62"/>
      <c r="C5064" s="63"/>
      <c r="D5064" s="63"/>
      <c r="E5064" s="61"/>
      <c r="F5064" s="61"/>
      <c r="G5064" s="61"/>
      <c r="H5064" s="61"/>
      <c r="I5064" s="202"/>
      <c r="J5064" s="61"/>
    </row>
    <row r="5065" spans="1:10" s="27" customFormat="1" ht="15" x14ac:dyDescent="0.25">
      <c r="A5065" s="62"/>
      <c r="B5065" s="62"/>
      <c r="C5065" s="63"/>
      <c r="D5065" s="63"/>
      <c r="E5065" s="61"/>
      <c r="F5065" s="61"/>
      <c r="G5065" s="61"/>
      <c r="H5065" s="61"/>
      <c r="I5065" s="202"/>
      <c r="J5065" s="61"/>
    </row>
    <row r="5066" spans="1:10" s="27" customFormat="1" ht="15" x14ac:dyDescent="0.25">
      <c r="A5066" s="62"/>
      <c r="B5066" s="62"/>
      <c r="C5066" s="63"/>
      <c r="D5066" s="63"/>
      <c r="E5066" s="61"/>
      <c r="F5066" s="61"/>
      <c r="G5066" s="61"/>
      <c r="H5066" s="61"/>
      <c r="I5066" s="202"/>
      <c r="J5066" s="61"/>
    </row>
    <row r="5067" spans="1:10" s="27" customFormat="1" ht="15" x14ac:dyDescent="0.25">
      <c r="A5067" s="62"/>
      <c r="B5067" s="62"/>
      <c r="C5067" s="63"/>
      <c r="D5067" s="63"/>
      <c r="E5067" s="61"/>
      <c r="F5067" s="61"/>
      <c r="G5067" s="61"/>
      <c r="H5067" s="61"/>
      <c r="I5067" s="202"/>
      <c r="J5067" s="61"/>
    </row>
    <row r="5068" spans="1:10" s="27" customFormat="1" ht="15" x14ac:dyDescent="0.25">
      <c r="A5068" s="62"/>
      <c r="B5068" s="62"/>
      <c r="C5068" s="63"/>
      <c r="D5068" s="63"/>
      <c r="E5068" s="61"/>
      <c r="F5068" s="61"/>
      <c r="G5068" s="61"/>
      <c r="H5068" s="61"/>
      <c r="I5068" s="202"/>
      <c r="J5068" s="61"/>
    </row>
    <row r="5069" spans="1:10" s="27" customFormat="1" ht="15" x14ac:dyDescent="0.25">
      <c r="A5069" s="62"/>
      <c r="B5069" s="62"/>
      <c r="C5069" s="63"/>
      <c r="D5069" s="63"/>
      <c r="E5069" s="61"/>
      <c r="F5069" s="61"/>
      <c r="G5069" s="61"/>
      <c r="H5069" s="61"/>
      <c r="I5069" s="202"/>
      <c r="J5069" s="61"/>
    </row>
    <row r="5070" spans="1:10" s="27" customFormat="1" ht="15" x14ac:dyDescent="0.25">
      <c r="A5070" s="62"/>
      <c r="B5070" s="62"/>
      <c r="C5070" s="63"/>
      <c r="D5070" s="63"/>
      <c r="E5070" s="61"/>
      <c r="F5070" s="61"/>
      <c r="G5070" s="61"/>
      <c r="H5070" s="61"/>
      <c r="I5070" s="202"/>
      <c r="J5070" s="61"/>
    </row>
    <row r="5071" spans="1:10" s="27" customFormat="1" ht="15" x14ac:dyDescent="0.25">
      <c r="A5071" s="62"/>
      <c r="B5071" s="62"/>
      <c r="C5071" s="63"/>
      <c r="D5071" s="63"/>
      <c r="E5071" s="61"/>
      <c r="F5071" s="61"/>
      <c r="G5071" s="61"/>
      <c r="H5071" s="61"/>
      <c r="I5071" s="202"/>
      <c r="J5071" s="61"/>
    </row>
    <row r="5072" spans="1:10" s="27" customFormat="1" ht="15" x14ac:dyDescent="0.25">
      <c r="A5072" s="62"/>
      <c r="B5072" s="62"/>
      <c r="C5072" s="63"/>
      <c r="D5072" s="63"/>
      <c r="E5072" s="61"/>
      <c r="F5072" s="61"/>
      <c r="G5072" s="61"/>
      <c r="H5072" s="61"/>
      <c r="I5072" s="202"/>
      <c r="J5072" s="61"/>
    </row>
    <row r="5073" spans="1:10" s="27" customFormat="1" ht="15" x14ac:dyDescent="0.25">
      <c r="A5073" s="62"/>
      <c r="B5073" s="62"/>
      <c r="C5073" s="63"/>
      <c r="D5073" s="63"/>
      <c r="E5073" s="61"/>
      <c r="F5073" s="61"/>
      <c r="G5073" s="61"/>
      <c r="H5073" s="61"/>
      <c r="I5073" s="202"/>
      <c r="J5073" s="61"/>
    </row>
    <row r="5074" spans="1:10" s="27" customFormat="1" ht="15" x14ac:dyDescent="0.25">
      <c r="A5074" s="62"/>
      <c r="B5074" s="62"/>
      <c r="C5074" s="63"/>
      <c r="D5074" s="63"/>
      <c r="E5074" s="61"/>
      <c r="F5074" s="61"/>
      <c r="G5074" s="61"/>
      <c r="H5074" s="61"/>
      <c r="I5074" s="202"/>
      <c r="J5074" s="61"/>
    </row>
    <row r="5075" spans="1:10" s="27" customFormat="1" ht="15" x14ac:dyDescent="0.25">
      <c r="A5075" s="62"/>
      <c r="B5075" s="62"/>
      <c r="C5075" s="63"/>
      <c r="D5075" s="63"/>
      <c r="E5075" s="61"/>
      <c r="F5075" s="61"/>
      <c r="G5075" s="61"/>
      <c r="H5075" s="61"/>
      <c r="I5075" s="202"/>
      <c r="J5075" s="61"/>
    </row>
    <row r="5076" spans="1:10" s="27" customFormat="1" ht="15" x14ac:dyDescent="0.25">
      <c r="A5076" s="62"/>
      <c r="B5076" s="62"/>
      <c r="C5076" s="63"/>
      <c r="D5076" s="63"/>
      <c r="E5076" s="61"/>
      <c r="F5076" s="61"/>
      <c r="G5076" s="61"/>
      <c r="H5076" s="61"/>
      <c r="I5076" s="202">
        <f t="shared" ref="I5076:I5094" si="202">G5076</f>
        <v>0</v>
      </c>
      <c r="J5076" s="61"/>
    </row>
    <row r="5077" spans="1:10" s="27" customFormat="1" ht="15" x14ac:dyDescent="0.25">
      <c r="A5077" s="62"/>
      <c r="B5077" s="62"/>
      <c r="C5077" s="63"/>
      <c r="D5077" s="63"/>
      <c r="E5077" s="61"/>
      <c r="F5077" s="61"/>
      <c r="G5077" s="61"/>
      <c r="H5077" s="61"/>
      <c r="I5077" s="202">
        <f t="shared" si="202"/>
        <v>0</v>
      </c>
      <c r="J5077" s="61"/>
    </row>
    <row r="5078" spans="1:10" s="27" customFormat="1" ht="15" x14ac:dyDescent="0.25">
      <c r="A5078" s="62"/>
      <c r="B5078" s="62"/>
      <c r="C5078" s="63"/>
      <c r="D5078" s="63"/>
      <c r="E5078" s="61"/>
      <c r="F5078" s="61"/>
      <c r="G5078" s="61"/>
      <c r="H5078" s="61"/>
      <c r="I5078" s="202">
        <f t="shared" si="202"/>
        <v>0</v>
      </c>
      <c r="J5078" s="61"/>
    </row>
    <row r="5079" spans="1:10" s="27" customFormat="1" ht="15" x14ac:dyDescent="0.25">
      <c r="A5079" s="62"/>
      <c r="B5079" s="62"/>
      <c r="C5079" s="63"/>
      <c r="D5079" s="63"/>
      <c r="E5079" s="61"/>
      <c r="F5079" s="61"/>
      <c r="G5079" s="61"/>
      <c r="H5079" s="61"/>
      <c r="I5079" s="202">
        <f t="shared" si="202"/>
        <v>0</v>
      </c>
      <c r="J5079" s="61"/>
    </row>
    <row r="5080" spans="1:10" s="27" customFormat="1" ht="15" x14ac:dyDescent="0.25">
      <c r="A5080" s="62"/>
      <c r="B5080" s="62"/>
      <c r="C5080" s="63"/>
      <c r="D5080" s="63"/>
      <c r="E5080" s="61"/>
      <c r="F5080" s="61"/>
      <c r="G5080" s="61"/>
      <c r="H5080" s="61"/>
      <c r="I5080" s="202">
        <f t="shared" si="202"/>
        <v>0</v>
      </c>
      <c r="J5080" s="61"/>
    </row>
    <row r="5081" spans="1:10" s="27" customFormat="1" ht="15" x14ac:dyDescent="0.25">
      <c r="A5081" s="62"/>
      <c r="B5081" s="62"/>
      <c r="C5081" s="63"/>
      <c r="D5081" s="63"/>
      <c r="E5081" s="61"/>
      <c r="F5081" s="61"/>
      <c r="G5081" s="61"/>
      <c r="H5081" s="61"/>
      <c r="I5081" s="202">
        <f t="shared" si="202"/>
        <v>0</v>
      </c>
      <c r="J5081" s="61"/>
    </row>
    <row r="5082" spans="1:10" s="27" customFormat="1" ht="15" x14ac:dyDescent="0.25">
      <c r="A5082" s="62"/>
      <c r="B5082" s="62"/>
      <c r="C5082" s="63"/>
      <c r="D5082" s="63"/>
      <c r="E5082" s="61"/>
      <c r="F5082" s="61"/>
      <c r="G5082" s="61"/>
      <c r="H5082" s="61"/>
      <c r="I5082" s="202">
        <f t="shared" si="202"/>
        <v>0</v>
      </c>
      <c r="J5082" s="61"/>
    </row>
    <row r="5083" spans="1:10" s="27" customFormat="1" ht="15" x14ac:dyDescent="0.25">
      <c r="A5083" s="62"/>
      <c r="B5083" s="62"/>
      <c r="C5083" s="63"/>
      <c r="D5083" s="63"/>
      <c r="E5083" s="61"/>
      <c r="F5083" s="61"/>
      <c r="G5083" s="61"/>
      <c r="H5083" s="61"/>
      <c r="I5083" s="202">
        <f t="shared" si="202"/>
        <v>0</v>
      </c>
      <c r="J5083" s="61"/>
    </row>
    <row r="5084" spans="1:10" s="27" customFormat="1" ht="15" x14ac:dyDescent="0.25">
      <c r="A5084" s="62"/>
      <c r="B5084" s="62"/>
      <c r="C5084" s="63"/>
      <c r="D5084" s="63"/>
      <c r="E5084" s="61"/>
      <c r="F5084" s="61"/>
      <c r="G5084" s="61"/>
      <c r="H5084" s="61"/>
      <c r="I5084" s="202">
        <f t="shared" si="202"/>
        <v>0</v>
      </c>
      <c r="J5084" s="61"/>
    </row>
    <row r="5085" spans="1:10" s="27" customFormat="1" ht="15" x14ac:dyDescent="0.25">
      <c r="A5085" s="62"/>
      <c r="B5085" s="62"/>
      <c r="C5085" s="63"/>
      <c r="D5085" s="63"/>
      <c r="E5085" s="61"/>
      <c r="F5085" s="61"/>
      <c r="G5085" s="61"/>
      <c r="H5085" s="61"/>
      <c r="I5085" s="202">
        <f t="shared" si="202"/>
        <v>0</v>
      </c>
      <c r="J5085" s="61"/>
    </row>
    <row r="5086" spans="1:10" s="27" customFormat="1" ht="15" x14ac:dyDescent="0.25">
      <c r="A5086" s="62"/>
      <c r="B5086" s="62"/>
      <c r="C5086" s="63"/>
      <c r="D5086" s="63"/>
      <c r="E5086" s="61"/>
      <c r="F5086" s="61"/>
      <c r="G5086" s="61"/>
      <c r="H5086" s="61"/>
      <c r="I5086" s="202">
        <f t="shared" si="202"/>
        <v>0</v>
      </c>
      <c r="J5086" s="61"/>
    </row>
    <row r="5087" spans="1:10" s="27" customFormat="1" ht="15" x14ac:dyDescent="0.25">
      <c r="A5087" s="62"/>
      <c r="B5087" s="62"/>
      <c r="C5087" s="63"/>
      <c r="D5087" s="63"/>
      <c r="E5087" s="61"/>
      <c r="F5087" s="61"/>
      <c r="G5087" s="61"/>
      <c r="H5087" s="61"/>
      <c r="I5087" s="202">
        <f t="shared" si="202"/>
        <v>0</v>
      </c>
      <c r="J5087" s="61"/>
    </row>
    <row r="5088" spans="1:10" s="27" customFormat="1" ht="15" x14ac:dyDescent="0.25">
      <c r="A5088" s="62"/>
      <c r="B5088" s="62"/>
      <c r="C5088" s="63"/>
      <c r="D5088" s="63"/>
      <c r="E5088" s="61"/>
      <c r="F5088" s="61"/>
      <c r="G5088" s="61"/>
      <c r="H5088" s="61"/>
      <c r="I5088" s="202">
        <f t="shared" si="202"/>
        <v>0</v>
      </c>
      <c r="J5088" s="61"/>
    </row>
    <row r="5089" spans="1:10" s="27" customFormat="1" ht="15" x14ac:dyDescent="0.25">
      <c r="A5089" s="62"/>
      <c r="B5089" s="62"/>
      <c r="C5089" s="63"/>
      <c r="D5089" s="63"/>
      <c r="E5089" s="61"/>
      <c r="F5089" s="61"/>
      <c r="G5089" s="61"/>
      <c r="H5089" s="61"/>
      <c r="I5089" s="202">
        <f t="shared" si="202"/>
        <v>0</v>
      </c>
      <c r="J5089" s="61"/>
    </row>
    <row r="5090" spans="1:10" s="27" customFormat="1" ht="15" x14ac:dyDescent="0.25">
      <c r="A5090" s="62"/>
      <c r="B5090" s="62"/>
      <c r="C5090" s="63"/>
      <c r="D5090" s="63"/>
      <c r="E5090" s="61"/>
      <c r="F5090" s="61"/>
      <c r="G5090" s="61"/>
      <c r="H5090" s="61"/>
      <c r="I5090" s="202">
        <f t="shared" si="202"/>
        <v>0</v>
      </c>
      <c r="J5090" s="61"/>
    </row>
    <row r="5091" spans="1:10" s="27" customFormat="1" ht="15" x14ac:dyDescent="0.25">
      <c r="A5091" s="62"/>
      <c r="B5091" s="62"/>
      <c r="C5091" s="63"/>
      <c r="D5091" s="63"/>
      <c r="E5091" s="61"/>
      <c r="F5091" s="61"/>
      <c r="G5091" s="61"/>
      <c r="H5091" s="61"/>
      <c r="I5091" s="202">
        <f t="shared" si="202"/>
        <v>0</v>
      </c>
      <c r="J5091" s="61"/>
    </row>
    <row r="5092" spans="1:10" s="27" customFormat="1" ht="15" x14ac:dyDescent="0.25">
      <c r="A5092" s="62"/>
      <c r="B5092" s="62"/>
      <c r="C5092" s="63"/>
      <c r="D5092" s="63"/>
      <c r="E5092" s="61"/>
      <c r="F5092" s="61"/>
      <c r="G5092" s="61"/>
      <c r="H5092" s="61"/>
      <c r="I5092" s="202">
        <f t="shared" si="202"/>
        <v>0</v>
      </c>
      <c r="J5092" s="61"/>
    </row>
    <row r="5093" spans="1:10" s="27" customFormat="1" ht="15" x14ac:dyDescent="0.25">
      <c r="A5093" s="62"/>
      <c r="B5093" s="62"/>
      <c r="C5093" s="63"/>
      <c r="D5093" s="63"/>
      <c r="E5093" s="61"/>
      <c r="F5093" s="61"/>
      <c r="G5093" s="61"/>
      <c r="H5093" s="61"/>
      <c r="I5093" s="202">
        <f t="shared" si="202"/>
        <v>0</v>
      </c>
      <c r="J5093" s="61"/>
    </row>
    <row r="5094" spans="1:10" s="27" customFormat="1" ht="15" x14ac:dyDescent="0.25">
      <c r="A5094" s="62"/>
      <c r="B5094" s="62"/>
      <c r="C5094" s="63"/>
      <c r="D5094" s="63"/>
      <c r="E5094" s="61"/>
      <c r="F5094" s="61"/>
      <c r="G5094" s="61"/>
      <c r="H5094" s="61"/>
      <c r="I5094" s="202">
        <f t="shared" si="202"/>
        <v>0</v>
      </c>
      <c r="J5094" s="61"/>
    </row>
    <row r="5095" spans="1:10" s="27" customFormat="1" ht="15" x14ac:dyDescent="0.25">
      <c r="A5095" s="62"/>
      <c r="B5095" s="62"/>
      <c r="C5095" s="63"/>
      <c r="D5095" s="63"/>
      <c r="E5095" s="61"/>
      <c r="F5095" s="61"/>
      <c r="G5095" s="61"/>
      <c r="H5095" s="61"/>
      <c r="I5095" s="202">
        <f t="shared" ref="I5095:I5158" si="203">G5095</f>
        <v>0</v>
      </c>
      <c r="J5095" s="61"/>
    </row>
    <row r="5096" spans="1:10" s="27" customFormat="1" ht="15" x14ac:dyDescent="0.25">
      <c r="A5096" s="62"/>
      <c r="B5096" s="62"/>
      <c r="C5096" s="63"/>
      <c r="D5096" s="63"/>
      <c r="E5096" s="61"/>
      <c r="F5096" s="61"/>
      <c r="G5096" s="61"/>
      <c r="H5096" s="61"/>
      <c r="I5096" s="202">
        <f t="shared" si="203"/>
        <v>0</v>
      </c>
      <c r="J5096" s="61"/>
    </row>
    <row r="5097" spans="1:10" s="27" customFormat="1" ht="15" x14ac:dyDescent="0.25">
      <c r="A5097" s="62"/>
      <c r="B5097" s="62"/>
      <c r="C5097" s="63"/>
      <c r="D5097" s="63"/>
      <c r="E5097" s="61"/>
      <c r="F5097" s="61"/>
      <c r="G5097" s="61"/>
      <c r="H5097" s="61"/>
      <c r="I5097" s="202">
        <f t="shared" si="203"/>
        <v>0</v>
      </c>
      <c r="J5097" s="61"/>
    </row>
    <row r="5098" spans="1:10" s="27" customFormat="1" ht="15" x14ac:dyDescent="0.25">
      <c r="A5098" s="62"/>
      <c r="B5098" s="62"/>
      <c r="C5098" s="63"/>
      <c r="D5098" s="63"/>
      <c r="E5098" s="61"/>
      <c r="F5098" s="61"/>
      <c r="G5098" s="61"/>
      <c r="H5098" s="61"/>
      <c r="I5098" s="202">
        <f t="shared" si="203"/>
        <v>0</v>
      </c>
      <c r="J5098" s="61"/>
    </row>
    <row r="5099" spans="1:10" s="27" customFormat="1" ht="15" x14ac:dyDescent="0.25">
      <c r="A5099" s="62"/>
      <c r="B5099" s="62"/>
      <c r="C5099" s="63"/>
      <c r="D5099" s="63"/>
      <c r="E5099" s="61"/>
      <c r="F5099" s="61"/>
      <c r="G5099" s="61"/>
      <c r="H5099" s="61"/>
      <c r="I5099" s="202">
        <f t="shared" si="203"/>
        <v>0</v>
      </c>
      <c r="J5099" s="61"/>
    </row>
    <row r="5100" spans="1:10" s="27" customFormat="1" ht="15" x14ac:dyDescent="0.25">
      <c r="A5100" s="62"/>
      <c r="B5100" s="62"/>
      <c r="C5100" s="63"/>
      <c r="D5100" s="63"/>
      <c r="E5100" s="61"/>
      <c r="F5100" s="61"/>
      <c r="G5100" s="61"/>
      <c r="H5100" s="61"/>
      <c r="I5100" s="202">
        <f t="shared" si="203"/>
        <v>0</v>
      </c>
      <c r="J5100" s="61"/>
    </row>
    <row r="5101" spans="1:10" s="27" customFormat="1" ht="15" x14ac:dyDescent="0.25">
      <c r="A5101" s="62"/>
      <c r="B5101" s="62"/>
      <c r="C5101" s="63"/>
      <c r="D5101" s="63"/>
      <c r="E5101" s="61"/>
      <c r="F5101" s="61"/>
      <c r="G5101" s="61"/>
      <c r="H5101" s="61"/>
      <c r="I5101" s="202">
        <f t="shared" si="203"/>
        <v>0</v>
      </c>
      <c r="J5101" s="61"/>
    </row>
    <row r="5102" spans="1:10" s="27" customFormat="1" ht="15" x14ac:dyDescent="0.25">
      <c r="A5102" s="62"/>
      <c r="B5102" s="62"/>
      <c r="C5102" s="63"/>
      <c r="D5102" s="63"/>
      <c r="E5102" s="61"/>
      <c r="F5102" s="61"/>
      <c r="G5102" s="61"/>
      <c r="H5102" s="61"/>
      <c r="I5102" s="202">
        <f t="shared" si="203"/>
        <v>0</v>
      </c>
      <c r="J5102" s="61"/>
    </row>
    <row r="5103" spans="1:10" s="27" customFormat="1" ht="15" x14ac:dyDescent="0.25">
      <c r="A5103" s="62"/>
      <c r="B5103" s="62"/>
      <c r="C5103" s="63"/>
      <c r="D5103" s="63"/>
      <c r="E5103" s="61"/>
      <c r="F5103" s="61"/>
      <c r="G5103" s="61"/>
      <c r="H5103" s="61"/>
      <c r="I5103" s="202">
        <f t="shared" si="203"/>
        <v>0</v>
      </c>
      <c r="J5103" s="61"/>
    </row>
    <row r="5104" spans="1:10" s="27" customFormat="1" ht="15" x14ac:dyDescent="0.25">
      <c r="A5104" s="62"/>
      <c r="B5104" s="62"/>
      <c r="C5104" s="63"/>
      <c r="D5104" s="63"/>
      <c r="E5104" s="61"/>
      <c r="F5104" s="61"/>
      <c r="G5104" s="61"/>
      <c r="H5104" s="61"/>
      <c r="I5104" s="202">
        <f t="shared" si="203"/>
        <v>0</v>
      </c>
      <c r="J5104" s="61"/>
    </row>
    <row r="5105" spans="1:10" s="27" customFormat="1" ht="15" x14ac:dyDescent="0.25">
      <c r="A5105" s="62"/>
      <c r="B5105" s="62"/>
      <c r="C5105" s="63"/>
      <c r="D5105" s="63"/>
      <c r="E5105" s="61"/>
      <c r="F5105" s="61"/>
      <c r="G5105" s="61"/>
      <c r="H5105" s="61"/>
      <c r="I5105" s="202">
        <f t="shared" si="203"/>
        <v>0</v>
      </c>
      <c r="J5105" s="61"/>
    </row>
    <row r="5106" spans="1:10" s="27" customFormat="1" ht="15" x14ac:dyDescent="0.25">
      <c r="A5106" s="62"/>
      <c r="B5106" s="62"/>
      <c r="C5106" s="63"/>
      <c r="D5106" s="63"/>
      <c r="E5106" s="61"/>
      <c r="F5106" s="61"/>
      <c r="G5106" s="61"/>
      <c r="H5106" s="61"/>
      <c r="I5106" s="202">
        <f t="shared" si="203"/>
        <v>0</v>
      </c>
      <c r="J5106" s="61"/>
    </row>
    <row r="5107" spans="1:10" s="27" customFormat="1" ht="15" x14ac:dyDescent="0.25">
      <c r="A5107" s="62"/>
      <c r="B5107" s="62"/>
      <c r="C5107" s="63"/>
      <c r="D5107" s="63"/>
      <c r="E5107" s="61"/>
      <c r="F5107" s="61"/>
      <c r="G5107" s="61"/>
      <c r="H5107" s="61"/>
      <c r="I5107" s="202">
        <f t="shared" si="203"/>
        <v>0</v>
      </c>
      <c r="J5107" s="61"/>
    </row>
    <row r="5108" spans="1:10" s="27" customFormat="1" ht="15" x14ac:dyDescent="0.25">
      <c r="A5108" s="62"/>
      <c r="B5108" s="62"/>
      <c r="C5108" s="63"/>
      <c r="D5108" s="63"/>
      <c r="E5108" s="61"/>
      <c r="F5108" s="61"/>
      <c r="G5108" s="61"/>
      <c r="H5108" s="61"/>
      <c r="I5108" s="202">
        <f t="shared" si="203"/>
        <v>0</v>
      </c>
      <c r="J5108" s="61"/>
    </row>
    <row r="5109" spans="1:10" s="27" customFormat="1" ht="15" x14ac:dyDescent="0.25">
      <c r="A5109" s="62"/>
      <c r="B5109" s="62"/>
      <c r="C5109" s="63"/>
      <c r="D5109" s="63"/>
      <c r="E5109" s="61"/>
      <c r="F5109" s="61"/>
      <c r="G5109" s="61"/>
      <c r="H5109" s="61"/>
      <c r="I5109" s="202">
        <f t="shared" si="203"/>
        <v>0</v>
      </c>
      <c r="J5109" s="61"/>
    </row>
    <row r="5110" spans="1:10" s="27" customFormat="1" ht="15" x14ac:dyDescent="0.25">
      <c r="A5110" s="62"/>
      <c r="B5110" s="62"/>
      <c r="C5110" s="63"/>
      <c r="D5110" s="63"/>
      <c r="E5110" s="61"/>
      <c r="F5110" s="61"/>
      <c r="G5110" s="61"/>
      <c r="H5110" s="61"/>
      <c r="I5110" s="202">
        <f t="shared" si="203"/>
        <v>0</v>
      </c>
      <c r="J5110" s="61"/>
    </row>
    <row r="5111" spans="1:10" s="27" customFormat="1" ht="15" x14ac:dyDescent="0.25">
      <c r="A5111" s="62"/>
      <c r="B5111" s="62"/>
      <c r="C5111" s="63"/>
      <c r="D5111" s="63"/>
      <c r="E5111" s="61"/>
      <c r="F5111" s="61"/>
      <c r="G5111" s="61"/>
      <c r="H5111" s="61"/>
      <c r="I5111" s="202">
        <f t="shared" si="203"/>
        <v>0</v>
      </c>
      <c r="J5111" s="61"/>
    </row>
    <row r="5112" spans="1:10" s="27" customFormat="1" ht="15" x14ac:dyDescent="0.25">
      <c r="A5112" s="62"/>
      <c r="B5112" s="62"/>
      <c r="C5112" s="63"/>
      <c r="D5112" s="63"/>
      <c r="E5112" s="61"/>
      <c r="F5112" s="61"/>
      <c r="G5112" s="61"/>
      <c r="H5112" s="61"/>
      <c r="I5112" s="202">
        <f t="shared" si="203"/>
        <v>0</v>
      </c>
      <c r="J5112" s="61"/>
    </row>
    <row r="5113" spans="1:10" s="27" customFormat="1" ht="15" x14ac:dyDescent="0.25">
      <c r="A5113" s="62"/>
      <c r="B5113" s="62"/>
      <c r="C5113" s="63"/>
      <c r="D5113" s="63"/>
      <c r="E5113" s="61"/>
      <c r="F5113" s="61"/>
      <c r="G5113" s="61"/>
      <c r="H5113" s="61"/>
      <c r="I5113" s="202">
        <f t="shared" si="203"/>
        <v>0</v>
      </c>
      <c r="J5113" s="61"/>
    </row>
    <row r="5114" spans="1:10" s="27" customFormat="1" ht="15" x14ac:dyDescent="0.25">
      <c r="A5114" s="62"/>
      <c r="B5114" s="62"/>
      <c r="C5114" s="63"/>
      <c r="D5114" s="63"/>
      <c r="E5114" s="61"/>
      <c r="F5114" s="61"/>
      <c r="G5114" s="61"/>
      <c r="H5114" s="61"/>
      <c r="I5114" s="202">
        <f t="shared" si="203"/>
        <v>0</v>
      </c>
      <c r="J5114" s="61"/>
    </row>
    <row r="5115" spans="1:10" s="27" customFormat="1" ht="15" x14ac:dyDescent="0.25">
      <c r="A5115" s="62"/>
      <c r="B5115" s="62"/>
      <c r="C5115" s="63"/>
      <c r="D5115" s="63"/>
      <c r="E5115" s="61"/>
      <c r="F5115" s="61"/>
      <c r="G5115" s="61"/>
      <c r="H5115" s="61"/>
      <c r="I5115" s="202">
        <f t="shared" si="203"/>
        <v>0</v>
      </c>
      <c r="J5115" s="61"/>
    </row>
    <row r="5116" spans="1:10" s="27" customFormat="1" ht="15" x14ac:dyDescent="0.25">
      <c r="A5116" s="62"/>
      <c r="B5116" s="62"/>
      <c r="C5116" s="63"/>
      <c r="D5116" s="63"/>
      <c r="E5116" s="61"/>
      <c r="F5116" s="61"/>
      <c r="G5116" s="61"/>
      <c r="H5116" s="61"/>
      <c r="I5116" s="202">
        <f t="shared" si="203"/>
        <v>0</v>
      </c>
      <c r="J5116" s="61"/>
    </row>
    <row r="5117" spans="1:10" s="27" customFormat="1" ht="15" x14ac:dyDescent="0.25">
      <c r="A5117" s="62"/>
      <c r="B5117" s="62"/>
      <c r="C5117" s="63"/>
      <c r="D5117" s="63"/>
      <c r="E5117" s="61"/>
      <c r="F5117" s="61"/>
      <c r="G5117" s="61"/>
      <c r="H5117" s="61"/>
      <c r="I5117" s="202">
        <f t="shared" si="203"/>
        <v>0</v>
      </c>
      <c r="J5117" s="61"/>
    </row>
    <row r="5118" spans="1:10" s="27" customFormat="1" ht="15" x14ac:dyDescent="0.25">
      <c r="A5118" s="62"/>
      <c r="B5118" s="62"/>
      <c r="C5118" s="63"/>
      <c r="D5118" s="63"/>
      <c r="E5118" s="61"/>
      <c r="F5118" s="61"/>
      <c r="G5118" s="61"/>
      <c r="H5118" s="61"/>
      <c r="I5118" s="202">
        <f t="shared" si="203"/>
        <v>0</v>
      </c>
      <c r="J5118" s="61"/>
    </row>
    <row r="5119" spans="1:10" s="27" customFormat="1" ht="15" x14ac:dyDescent="0.25">
      <c r="A5119" s="62"/>
      <c r="B5119" s="62"/>
      <c r="C5119" s="63"/>
      <c r="D5119" s="63"/>
      <c r="E5119" s="61"/>
      <c r="F5119" s="61"/>
      <c r="G5119" s="61"/>
      <c r="H5119" s="61"/>
      <c r="I5119" s="202">
        <f t="shared" si="203"/>
        <v>0</v>
      </c>
      <c r="J5119" s="61"/>
    </row>
    <row r="5120" spans="1:10" s="27" customFormat="1" ht="15" x14ac:dyDescent="0.25">
      <c r="A5120" s="62"/>
      <c r="B5120" s="62"/>
      <c r="C5120" s="63"/>
      <c r="D5120" s="63"/>
      <c r="E5120" s="61"/>
      <c r="F5120" s="61"/>
      <c r="G5120" s="61"/>
      <c r="H5120" s="61"/>
      <c r="I5120" s="202">
        <f t="shared" si="203"/>
        <v>0</v>
      </c>
      <c r="J5120" s="61"/>
    </row>
    <row r="5121" spans="1:10" s="27" customFormat="1" ht="15" x14ac:dyDescent="0.25">
      <c r="A5121" s="62"/>
      <c r="B5121" s="62"/>
      <c r="C5121" s="63"/>
      <c r="D5121" s="63"/>
      <c r="E5121" s="61"/>
      <c r="F5121" s="61"/>
      <c r="G5121" s="61"/>
      <c r="H5121" s="61"/>
      <c r="I5121" s="202">
        <f t="shared" si="203"/>
        <v>0</v>
      </c>
      <c r="J5121" s="61"/>
    </row>
    <row r="5122" spans="1:10" s="27" customFormat="1" ht="15" x14ac:dyDescent="0.25">
      <c r="A5122" s="62"/>
      <c r="B5122" s="62"/>
      <c r="C5122" s="63"/>
      <c r="D5122" s="63"/>
      <c r="E5122" s="61"/>
      <c r="F5122" s="61"/>
      <c r="G5122" s="61"/>
      <c r="H5122" s="61"/>
      <c r="I5122" s="202">
        <f t="shared" si="203"/>
        <v>0</v>
      </c>
      <c r="J5122" s="61"/>
    </row>
    <row r="5123" spans="1:10" s="27" customFormat="1" ht="15" x14ac:dyDescent="0.25">
      <c r="A5123" s="62"/>
      <c r="B5123" s="62"/>
      <c r="C5123" s="63"/>
      <c r="D5123" s="63"/>
      <c r="E5123" s="61"/>
      <c r="F5123" s="61"/>
      <c r="G5123" s="61"/>
      <c r="H5123" s="61"/>
      <c r="I5123" s="202">
        <f t="shared" si="203"/>
        <v>0</v>
      </c>
      <c r="J5123" s="61"/>
    </row>
    <row r="5124" spans="1:10" s="27" customFormat="1" ht="15" x14ac:dyDescent="0.25">
      <c r="A5124" s="62"/>
      <c r="B5124" s="62"/>
      <c r="C5124" s="63"/>
      <c r="D5124" s="63"/>
      <c r="E5124" s="61"/>
      <c r="F5124" s="61"/>
      <c r="G5124" s="61"/>
      <c r="H5124" s="61"/>
      <c r="I5124" s="202">
        <f t="shared" si="203"/>
        <v>0</v>
      </c>
      <c r="J5124" s="61"/>
    </row>
    <row r="5125" spans="1:10" s="27" customFormat="1" ht="15" x14ac:dyDescent="0.25">
      <c r="A5125" s="62"/>
      <c r="B5125" s="62"/>
      <c r="C5125" s="63"/>
      <c r="D5125" s="63"/>
      <c r="E5125" s="61"/>
      <c r="F5125" s="61"/>
      <c r="G5125" s="61"/>
      <c r="H5125" s="61"/>
      <c r="I5125" s="202">
        <f t="shared" si="203"/>
        <v>0</v>
      </c>
      <c r="J5125" s="61"/>
    </row>
    <row r="5126" spans="1:10" s="27" customFormat="1" ht="15" x14ac:dyDescent="0.25">
      <c r="A5126" s="62"/>
      <c r="B5126" s="62"/>
      <c r="C5126" s="63"/>
      <c r="D5126" s="63"/>
      <c r="E5126" s="61"/>
      <c r="F5126" s="61"/>
      <c r="G5126" s="61"/>
      <c r="H5126" s="61"/>
      <c r="I5126" s="202">
        <f t="shared" si="203"/>
        <v>0</v>
      </c>
      <c r="J5126" s="61"/>
    </row>
    <row r="5127" spans="1:10" s="27" customFormat="1" ht="15" x14ac:dyDescent="0.25">
      <c r="A5127" s="62"/>
      <c r="B5127" s="62"/>
      <c r="C5127" s="63"/>
      <c r="D5127" s="63"/>
      <c r="E5127" s="61"/>
      <c r="F5127" s="61"/>
      <c r="G5127" s="61"/>
      <c r="H5127" s="61"/>
      <c r="I5127" s="202">
        <f t="shared" si="203"/>
        <v>0</v>
      </c>
      <c r="J5127" s="61"/>
    </row>
    <row r="5128" spans="1:10" s="27" customFormat="1" ht="15" x14ac:dyDescent="0.25">
      <c r="A5128" s="62"/>
      <c r="B5128" s="62"/>
      <c r="C5128" s="63"/>
      <c r="D5128" s="63"/>
      <c r="E5128" s="61"/>
      <c r="F5128" s="61"/>
      <c r="G5128" s="61"/>
      <c r="H5128" s="61"/>
      <c r="I5128" s="202">
        <f t="shared" si="203"/>
        <v>0</v>
      </c>
      <c r="J5128" s="61"/>
    </row>
    <row r="5129" spans="1:10" s="27" customFormat="1" ht="15" x14ac:dyDescent="0.25">
      <c r="A5129" s="62"/>
      <c r="B5129" s="62"/>
      <c r="C5129" s="63"/>
      <c r="D5129" s="63"/>
      <c r="E5129" s="61"/>
      <c r="F5129" s="61"/>
      <c r="G5129" s="61"/>
      <c r="H5129" s="61"/>
      <c r="I5129" s="202">
        <f t="shared" si="203"/>
        <v>0</v>
      </c>
      <c r="J5129" s="61"/>
    </row>
    <row r="5130" spans="1:10" s="27" customFormat="1" ht="15" x14ac:dyDescent="0.25">
      <c r="A5130" s="62"/>
      <c r="B5130" s="62"/>
      <c r="C5130" s="63"/>
      <c r="D5130" s="63"/>
      <c r="E5130" s="61"/>
      <c r="F5130" s="61"/>
      <c r="G5130" s="61"/>
      <c r="H5130" s="61"/>
      <c r="I5130" s="202">
        <f t="shared" si="203"/>
        <v>0</v>
      </c>
      <c r="J5130" s="61"/>
    </row>
    <row r="5131" spans="1:10" s="27" customFormat="1" ht="15" x14ac:dyDescent="0.25">
      <c r="A5131" s="62"/>
      <c r="B5131" s="62"/>
      <c r="C5131" s="63"/>
      <c r="D5131" s="63"/>
      <c r="E5131" s="61"/>
      <c r="F5131" s="61"/>
      <c r="G5131" s="61"/>
      <c r="H5131" s="61"/>
      <c r="I5131" s="202">
        <f t="shared" si="203"/>
        <v>0</v>
      </c>
      <c r="J5131" s="61"/>
    </row>
    <row r="5132" spans="1:10" s="27" customFormat="1" ht="15" x14ac:dyDescent="0.25">
      <c r="A5132" s="62"/>
      <c r="B5132" s="62"/>
      <c r="C5132" s="63"/>
      <c r="D5132" s="63"/>
      <c r="E5132" s="61"/>
      <c r="F5132" s="61"/>
      <c r="G5132" s="61"/>
      <c r="H5132" s="61"/>
      <c r="I5132" s="202">
        <f t="shared" si="203"/>
        <v>0</v>
      </c>
      <c r="J5132" s="61"/>
    </row>
    <row r="5133" spans="1:10" s="27" customFormat="1" ht="15" x14ac:dyDescent="0.25">
      <c r="A5133" s="62"/>
      <c r="B5133" s="62"/>
      <c r="C5133" s="63"/>
      <c r="D5133" s="63"/>
      <c r="E5133" s="61"/>
      <c r="F5133" s="61"/>
      <c r="G5133" s="61"/>
      <c r="H5133" s="61"/>
      <c r="I5133" s="202">
        <f t="shared" si="203"/>
        <v>0</v>
      </c>
      <c r="J5133" s="61"/>
    </row>
    <row r="5134" spans="1:10" s="27" customFormat="1" ht="15" x14ac:dyDescent="0.25">
      <c r="A5134" s="62"/>
      <c r="B5134" s="62"/>
      <c r="C5134" s="63"/>
      <c r="D5134" s="63"/>
      <c r="E5134" s="61"/>
      <c r="F5134" s="61"/>
      <c r="G5134" s="61"/>
      <c r="H5134" s="61"/>
      <c r="I5134" s="202">
        <f t="shared" si="203"/>
        <v>0</v>
      </c>
      <c r="J5134" s="61"/>
    </row>
    <row r="5135" spans="1:10" s="27" customFormat="1" ht="15" x14ac:dyDescent="0.25">
      <c r="A5135" s="62"/>
      <c r="B5135" s="62"/>
      <c r="C5135" s="63"/>
      <c r="D5135" s="63"/>
      <c r="E5135" s="61"/>
      <c r="F5135" s="61"/>
      <c r="G5135" s="61"/>
      <c r="H5135" s="61"/>
      <c r="I5135" s="202">
        <f t="shared" si="203"/>
        <v>0</v>
      </c>
      <c r="J5135" s="61"/>
    </row>
    <row r="5136" spans="1:10" s="27" customFormat="1" ht="15" x14ac:dyDescent="0.25">
      <c r="A5136" s="62"/>
      <c r="B5136" s="62"/>
      <c r="C5136" s="63"/>
      <c r="D5136" s="63"/>
      <c r="E5136" s="61"/>
      <c r="F5136" s="61"/>
      <c r="G5136" s="61"/>
      <c r="H5136" s="61"/>
      <c r="I5136" s="202">
        <f t="shared" si="203"/>
        <v>0</v>
      </c>
      <c r="J5136" s="61"/>
    </row>
    <row r="5137" spans="1:10" s="27" customFormat="1" ht="15" x14ac:dyDescent="0.25">
      <c r="A5137" s="62"/>
      <c r="B5137" s="62"/>
      <c r="C5137" s="63"/>
      <c r="D5137" s="63"/>
      <c r="E5137" s="61"/>
      <c r="F5137" s="61"/>
      <c r="G5137" s="61"/>
      <c r="H5137" s="61"/>
      <c r="I5137" s="202">
        <f t="shared" si="203"/>
        <v>0</v>
      </c>
      <c r="J5137" s="61"/>
    </row>
    <row r="5138" spans="1:10" s="27" customFormat="1" ht="15" x14ac:dyDescent="0.25">
      <c r="A5138" s="62"/>
      <c r="B5138" s="62"/>
      <c r="C5138" s="63"/>
      <c r="D5138" s="63"/>
      <c r="E5138" s="61"/>
      <c r="F5138" s="61"/>
      <c r="G5138" s="61"/>
      <c r="H5138" s="61"/>
      <c r="I5138" s="202">
        <f t="shared" si="203"/>
        <v>0</v>
      </c>
      <c r="J5138" s="61"/>
    </row>
    <row r="5139" spans="1:10" s="27" customFormat="1" ht="15" x14ac:dyDescent="0.25">
      <c r="A5139" s="62"/>
      <c r="B5139" s="62"/>
      <c r="C5139" s="63"/>
      <c r="D5139" s="63"/>
      <c r="E5139" s="61"/>
      <c r="F5139" s="61"/>
      <c r="G5139" s="61"/>
      <c r="H5139" s="61"/>
      <c r="I5139" s="202">
        <f t="shared" si="203"/>
        <v>0</v>
      </c>
      <c r="J5139" s="61"/>
    </row>
    <row r="5140" spans="1:10" s="27" customFormat="1" ht="15" x14ac:dyDescent="0.25">
      <c r="A5140" s="62"/>
      <c r="B5140" s="62"/>
      <c r="C5140" s="63"/>
      <c r="D5140" s="63"/>
      <c r="E5140" s="61"/>
      <c r="F5140" s="61"/>
      <c r="G5140" s="61"/>
      <c r="H5140" s="61"/>
      <c r="I5140" s="202">
        <f t="shared" si="203"/>
        <v>0</v>
      </c>
      <c r="J5140" s="61"/>
    </row>
    <row r="5141" spans="1:10" s="27" customFormat="1" ht="15" x14ac:dyDescent="0.25">
      <c r="A5141" s="62"/>
      <c r="B5141" s="62"/>
      <c r="C5141" s="63"/>
      <c r="D5141" s="63"/>
      <c r="E5141" s="61"/>
      <c r="F5141" s="61"/>
      <c r="G5141" s="61"/>
      <c r="H5141" s="61"/>
      <c r="I5141" s="202">
        <f t="shared" si="203"/>
        <v>0</v>
      </c>
      <c r="J5141" s="61"/>
    </row>
    <row r="5142" spans="1:10" s="27" customFormat="1" ht="15" x14ac:dyDescent="0.25">
      <c r="A5142" s="62"/>
      <c r="B5142" s="62"/>
      <c r="C5142" s="63"/>
      <c r="D5142" s="63"/>
      <c r="E5142" s="61"/>
      <c r="F5142" s="61"/>
      <c r="G5142" s="61"/>
      <c r="H5142" s="61"/>
      <c r="I5142" s="202">
        <f t="shared" si="203"/>
        <v>0</v>
      </c>
      <c r="J5142" s="61"/>
    </row>
    <row r="5143" spans="1:10" s="27" customFormat="1" ht="15" x14ac:dyDescent="0.25">
      <c r="A5143" s="62"/>
      <c r="B5143" s="62"/>
      <c r="C5143" s="63"/>
      <c r="D5143" s="63"/>
      <c r="E5143" s="61"/>
      <c r="F5143" s="61"/>
      <c r="G5143" s="61"/>
      <c r="H5143" s="61"/>
      <c r="I5143" s="202">
        <f t="shared" si="203"/>
        <v>0</v>
      </c>
      <c r="J5143" s="61"/>
    </row>
    <row r="5144" spans="1:10" s="27" customFormat="1" ht="15" x14ac:dyDescent="0.25">
      <c r="A5144" s="62"/>
      <c r="B5144" s="62"/>
      <c r="C5144" s="63"/>
      <c r="D5144" s="63"/>
      <c r="E5144" s="61"/>
      <c r="F5144" s="61"/>
      <c r="G5144" s="61"/>
      <c r="H5144" s="61"/>
      <c r="I5144" s="202">
        <f t="shared" si="203"/>
        <v>0</v>
      </c>
      <c r="J5144" s="61"/>
    </row>
    <row r="5145" spans="1:10" s="27" customFormat="1" ht="15" x14ac:dyDescent="0.25">
      <c r="A5145" s="62"/>
      <c r="B5145" s="62"/>
      <c r="C5145" s="63"/>
      <c r="D5145" s="63"/>
      <c r="E5145" s="61"/>
      <c r="F5145" s="61"/>
      <c r="G5145" s="61"/>
      <c r="H5145" s="61"/>
      <c r="I5145" s="202">
        <f t="shared" si="203"/>
        <v>0</v>
      </c>
      <c r="J5145" s="61"/>
    </row>
    <row r="5146" spans="1:10" s="27" customFormat="1" ht="15" x14ac:dyDescent="0.25">
      <c r="A5146" s="62"/>
      <c r="B5146" s="62"/>
      <c r="C5146" s="63"/>
      <c r="D5146" s="63"/>
      <c r="E5146" s="61"/>
      <c r="F5146" s="61"/>
      <c r="G5146" s="61"/>
      <c r="H5146" s="61"/>
      <c r="I5146" s="202">
        <f t="shared" si="203"/>
        <v>0</v>
      </c>
      <c r="J5146" s="61"/>
    </row>
    <row r="5147" spans="1:10" s="27" customFormat="1" ht="15" x14ac:dyDescent="0.25">
      <c r="A5147" s="62"/>
      <c r="B5147" s="62"/>
      <c r="C5147" s="63"/>
      <c r="D5147" s="63"/>
      <c r="E5147" s="61"/>
      <c r="F5147" s="61"/>
      <c r="G5147" s="61"/>
      <c r="H5147" s="61"/>
      <c r="I5147" s="202">
        <f t="shared" si="203"/>
        <v>0</v>
      </c>
      <c r="J5147" s="61"/>
    </row>
    <row r="5148" spans="1:10" s="27" customFormat="1" ht="15" x14ac:dyDescent="0.25">
      <c r="A5148" s="62"/>
      <c r="B5148" s="62"/>
      <c r="C5148" s="63"/>
      <c r="D5148" s="63"/>
      <c r="E5148" s="61"/>
      <c r="F5148" s="61"/>
      <c r="G5148" s="61"/>
      <c r="H5148" s="61"/>
      <c r="I5148" s="202">
        <f t="shared" si="203"/>
        <v>0</v>
      </c>
      <c r="J5148" s="61"/>
    </row>
    <row r="5149" spans="1:10" s="27" customFormat="1" ht="15" x14ac:dyDescent="0.25">
      <c r="A5149" s="62"/>
      <c r="B5149" s="62"/>
      <c r="C5149" s="63"/>
      <c r="D5149" s="63"/>
      <c r="E5149" s="61"/>
      <c r="F5149" s="61"/>
      <c r="G5149" s="61"/>
      <c r="H5149" s="61"/>
      <c r="I5149" s="202">
        <f t="shared" si="203"/>
        <v>0</v>
      </c>
      <c r="J5149" s="61"/>
    </row>
    <row r="5150" spans="1:10" s="27" customFormat="1" ht="15" x14ac:dyDescent="0.25">
      <c r="A5150" s="62"/>
      <c r="B5150" s="62"/>
      <c r="C5150" s="63"/>
      <c r="D5150" s="63"/>
      <c r="E5150" s="61"/>
      <c r="F5150" s="61"/>
      <c r="G5150" s="61"/>
      <c r="H5150" s="61"/>
      <c r="I5150" s="202">
        <f t="shared" si="203"/>
        <v>0</v>
      </c>
      <c r="J5150" s="61"/>
    </row>
    <row r="5151" spans="1:10" s="27" customFormat="1" ht="15" x14ac:dyDescent="0.25">
      <c r="A5151" s="62"/>
      <c r="B5151" s="62"/>
      <c r="C5151" s="63"/>
      <c r="D5151" s="63"/>
      <c r="E5151" s="61"/>
      <c r="F5151" s="61"/>
      <c r="G5151" s="61"/>
      <c r="H5151" s="61"/>
      <c r="I5151" s="202">
        <f t="shared" si="203"/>
        <v>0</v>
      </c>
      <c r="J5151" s="61"/>
    </row>
    <row r="5152" spans="1:10" s="27" customFormat="1" ht="15" x14ac:dyDescent="0.25">
      <c r="A5152" s="62"/>
      <c r="B5152" s="62"/>
      <c r="C5152" s="63"/>
      <c r="D5152" s="63"/>
      <c r="E5152" s="61"/>
      <c r="F5152" s="61"/>
      <c r="G5152" s="61"/>
      <c r="H5152" s="61"/>
      <c r="I5152" s="202">
        <f t="shared" si="203"/>
        <v>0</v>
      </c>
      <c r="J5152" s="61"/>
    </row>
    <row r="5153" spans="1:10" s="27" customFormat="1" ht="15" x14ac:dyDescent="0.25">
      <c r="A5153" s="62"/>
      <c r="B5153" s="62"/>
      <c r="C5153" s="63"/>
      <c r="D5153" s="63"/>
      <c r="E5153" s="61"/>
      <c r="F5153" s="61"/>
      <c r="G5153" s="61"/>
      <c r="H5153" s="61"/>
      <c r="I5153" s="202">
        <f t="shared" si="203"/>
        <v>0</v>
      </c>
      <c r="J5153" s="61"/>
    </row>
    <row r="5154" spans="1:10" s="27" customFormat="1" ht="15" x14ac:dyDescent="0.25">
      <c r="A5154" s="62"/>
      <c r="B5154" s="62"/>
      <c r="C5154" s="63"/>
      <c r="D5154" s="63"/>
      <c r="E5154" s="61"/>
      <c r="F5154" s="61"/>
      <c r="G5154" s="61"/>
      <c r="H5154" s="61"/>
      <c r="I5154" s="202">
        <f t="shared" si="203"/>
        <v>0</v>
      </c>
      <c r="J5154" s="61"/>
    </row>
    <row r="5155" spans="1:10" s="27" customFormat="1" ht="15" x14ac:dyDescent="0.25">
      <c r="A5155" s="62"/>
      <c r="B5155" s="62"/>
      <c r="C5155" s="63"/>
      <c r="D5155" s="63"/>
      <c r="E5155" s="61"/>
      <c r="F5155" s="61"/>
      <c r="G5155" s="61"/>
      <c r="H5155" s="61"/>
      <c r="I5155" s="202">
        <f t="shared" si="203"/>
        <v>0</v>
      </c>
      <c r="J5155" s="61"/>
    </row>
    <row r="5156" spans="1:10" s="27" customFormat="1" ht="15" x14ac:dyDescent="0.25">
      <c r="A5156" s="62"/>
      <c r="B5156" s="62"/>
      <c r="C5156" s="63"/>
      <c r="D5156" s="63"/>
      <c r="E5156" s="61"/>
      <c r="F5156" s="61"/>
      <c r="G5156" s="61"/>
      <c r="H5156" s="61"/>
      <c r="I5156" s="202">
        <f t="shared" si="203"/>
        <v>0</v>
      </c>
      <c r="J5156" s="61"/>
    </row>
    <row r="5157" spans="1:10" s="27" customFormat="1" ht="15" x14ac:dyDescent="0.25">
      <c r="A5157" s="62"/>
      <c r="B5157" s="62"/>
      <c r="C5157" s="63"/>
      <c r="D5157" s="63"/>
      <c r="E5157" s="61"/>
      <c r="F5157" s="61"/>
      <c r="G5157" s="61"/>
      <c r="H5157" s="61"/>
      <c r="I5157" s="202">
        <f t="shared" si="203"/>
        <v>0</v>
      </c>
      <c r="J5157" s="61"/>
    </row>
    <row r="5158" spans="1:10" s="27" customFormat="1" ht="15" x14ac:dyDescent="0.25">
      <c r="A5158" s="62"/>
      <c r="B5158" s="62"/>
      <c r="C5158" s="63"/>
      <c r="D5158" s="63"/>
      <c r="E5158" s="61"/>
      <c r="F5158" s="61"/>
      <c r="G5158" s="61"/>
      <c r="H5158" s="61"/>
      <c r="I5158" s="202">
        <f t="shared" si="203"/>
        <v>0</v>
      </c>
      <c r="J5158" s="61"/>
    </row>
    <row r="5159" spans="1:10" s="27" customFormat="1" ht="15" x14ac:dyDescent="0.25">
      <c r="A5159" s="62"/>
      <c r="B5159" s="62"/>
      <c r="C5159" s="63"/>
      <c r="D5159" s="63"/>
      <c r="E5159" s="61"/>
      <c r="F5159" s="61"/>
      <c r="G5159" s="61"/>
      <c r="H5159" s="61"/>
      <c r="I5159" s="202">
        <f t="shared" ref="I5159:I5222" si="204">G5159</f>
        <v>0</v>
      </c>
      <c r="J5159" s="61"/>
    </row>
    <row r="5160" spans="1:10" s="27" customFormat="1" ht="15" x14ac:dyDescent="0.25">
      <c r="A5160" s="62"/>
      <c r="B5160" s="62"/>
      <c r="C5160" s="63"/>
      <c r="D5160" s="63"/>
      <c r="E5160" s="61"/>
      <c r="F5160" s="61"/>
      <c r="G5160" s="61"/>
      <c r="H5160" s="61"/>
      <c r="I5160" s="202">
        <f t="shared" si="204"/>
        <v>0</v>
      </c>
      <c r="J5160" s="61"/>
    </row>
    <row r="5161" spans="1:10" s="27" customFormat="1" ht="15" x14ac:dyDescent="0.25">
      <c r="A5161" s="62"/>
      <c r="B5161" s="62"/>
      <c r="C5161" s="63"/>
      <c r="D5161" s="63"/>
      <c r="E5161" s="61"/>
      <c r="F5161" s="61"/>
      <c r="G5161" s="61"/>
      <c r="H5161" s="61"/>
      <c r="I5161" s="202">
        <f t="shared" si="204"/>
        <v>0</v>
      </c>
      <c r="J5161" s="61"/>
    </row>
    <row r="5162" spans="1:10" s="27" customFormat="1" ht="15" x14ac:dyDescent="0.25">
      <c r="A5162" s="62"/>
      <c r="B5162" s="62"/>
      <c r="C5162" s="63"/>
      <c r="D5162" s="63"/>
      <c r="E5162" s="61"/>
      <c r="F5162" s="61"/>
      <c r="G5162" s="61"/>
      <c r="H5162" s="61"/>
      <c r="I5162" s="202">
        <f t="shared" si="204"/>
        <v>0</v>
      </c>
      <c r="J5162" s="61"/>
    </row>
    <row r="5163" spans="1:10" s="27" customFormat="1" ht="15" x14ac:dyDescent="0.25">
      <c r="A5163" s="62"/>
      <c r="B5163" s="62"/>
      <c r="C5163" s="63"/>
      <c r="D5163" s="63"/>
      <c r="E5163" s="61"/>
      <c r="F5163" s="61"/>
      <c r="G5163" s="61"/>
      <c r="H5163" s="61"/>
      <c r="I5163" s="202">
        <f t="shared" si="204"/>
        <v>0</v>
      </c>
      <c r="J5163" s="61"/>
    </row>
    <row r="5164" spans="1:10" s="27" customFormat="1" ht="15" x14ac:dyDescent="0.25">
      <c r="A5164" s="62"/>
      <c r="B5164" s="62"/>
      <c r="C5164" s="63"/>
      <c r="D5164" s="63"/>
      <c r="E5164" s="61"/>
      <c r="F5164" s="61"/>
      <c r="G5164" s="61"/>
      <c r="H5164" s="61"/>
      <c r="I5164" s="202">
        <f t="shared" si="204"/>
        <v>0</v>
      </c>
      <c r="J5164" s="61"/>
    </row>
    <row r="5165" spans="1:10" s="27" customFormat="1" ht="15" x14ac:dyDescent="0.25">
      <c r="A5165" s="62"/>
      <c r="B5165" s="62"/>
      <c r="C5165" s="63"/>
      <c r="D5165" s="63"/>
      <c r="E5165" s="61"/>
      <c r="F5165" s="61"/>
      <c r="G5165" s="61"/>
      <c r="H5165" s="61"/>
      <c r="I5165" s="202">
        <f t="shared" si="204"/>
        <v>0</v>
      </c>
      <c r="J5165" s="61"/>
    </row>
    <row r="5166" spans="1:10" s="27" customFormat="1" ht="15" x14ac:dyDescent="0.25">
      <c r="A5166" s="62"/>
      <c r="B5166" s="62"/>
      <c r="C5166" s="63"/>
      <c r="D5166" s="63"/>
      <c r="E5166" s="61"/>
      <c r="F5166" s="61"/>
      <c r="G5166" s="61"/>
      <c r="H5166" s="61"/>
      <c r="I5166" s="202">
        <f t="shared" si="204"/>
        <v>0</v>
      </c>
      <c r="J5166" s="61"/>
    </row>
    <row r="5167" spans="1:10" s="27" customFormat="1" ht="15" x14ac:dyDescent="0.25">
      <c r="A5167" s="62"/>
      <c r="B5167" s="62"/>
      <c r="C5167" s="63"/>
      <c r="D5167" s="63"/>
      <c r="E5167" s="61"/>
      <c r="F5167" s="61"/>
      <c r="G5167" s="61"/>
      <c r="H5167" s="61"/>
      <c r="I5167" s="202">
        <f t="shared" si="204"/>
        <v>0</v>
      </c>
      <c r="J5167" s="61"/>
    </row>
    <row r="5168" spans="1:10" s="27" customFormat="1" ht="15" x14ac:dyDescent="0.25">
      <c r="A5168" s="62"/>
      <c r="B5168" s="62"/>
      <c r="C5168" s="63"/>
      <c r="D5168" s="63"/>
      <c r="E5168" s="61"/>
      <c r="F5168" s="61"/>
      <c r="G5168" s="61"/>
      <c r="H5168" s="61"/>
      <c r="I5168" s="202">
        <f t="shared" si="204"/>
        <v>0</v>
      </c>
      <c r="J5168" s="61"/>
    </row>
    <row r="5169" spans="1:10" s="27" customFormat="1" ht="15" x14ac:dyDescent="0.25">
      <c r="A5169" s="62"/>
      <c r="B5169" s="62"/>
      <c r="C5169" s="63"/>
      <c r="D5169" s="63"/>
      <c r="E5169" s="61"/>
      <c r="F5169" s="61"/>
      <c r="G5169" s="61"/>
      <c r="H5169" s="61"/>
      <c r="I5169" s="202">
        <f t="shared" si="204"/>
        <v>0</v>
      </c>
      <c r="J5169" s="61"/>
    </row>
    <row r="5170" spans="1:10" s="27" customFormat="1" ht="15" x14ac:dyDescent="0.25">
      <c r="A5170" s="62"/>
      <c r="B5170" s="62"/>
      <c r="C5170" s="63"/>
      <c r="D5170" s="63"/>
      <c r="E5170" s="61"/>
      <c r="F5170" s="61"/>
      <c r="G5170" s="61"/>
      <c r="H5170" s="61"/>
      <c r="I5170" s="202">
        <f t="shared" si="204"/>
        <v>0</v>
      </c>
      <c r="J5170" s="61"/>
    </row>
    <row r="5171" spans="1:10" s="27" customFormat="1" ht="15" x14ac:dyDescent="0.25">
      <c r="A5171" s="62"/>
      <c r="B5171" s="62"/>
      <c r="C5171" s="63"/>
      <c r="D5171" s="63"/>
      <c r="E5171" s="61"/>
      <c r="F5171" s="61"/>
      <c r="G5171" s="61"/>
      <c r="H5171" s="61"/>
      <c r="I5171" s="202">
        <f t="shared" si="204"/>
        <v>0</v>
      </c>
      <c r="J5171" s="61"/>
    </row>
    <row r="5172" spans="1:10" s="27" customFormat="1" ht="15" x14ac:dyDescent="0.25">
      <c r="A5172" s="62"/>
      <c r="B5172" s="62"/>
      <c r="C5172" s="63"/>
      <c r="D5172" s="63"/>
      <c r="E5172" s="61"/>
      <c r="F5172" s="61"/>
      <c r="G5172" s="61"/>
      <c r="H5172" s="61"/>
      <c r="I5172" s="202">
        <f t="shared" si="204"/>
        <v>0</v>
      </c>
      <c r="J5172" s="61"/>
    </row>
    <row r="5173" spans="1:10" s="27" customFormat="1" ht="15" x14ac:dyDescent="0.25">
      <c r="A5173" s="62"/>
      <c r="B5173" s="62"/>
      <c r="C5173" s="63"/>
      <c r="D5173" s="63"/>
      <c r="E5173" s="61"/>
      <c r="F5173" s="61"/>
      <c r="G5173" s="61"/>
      <c r="H5173" s="61"/>
      <c r="I5173" s="202">
        <f t="shared" si="204"/>
        <v>0</v>
      </c>
      <c r="J5173" s="61"/>
    </row>
    <row r="5174" spans="1:10" s="27" customFormat="1" ht="15" x14ac:dyDescent="0.25">
      <c r="A5174" s="62"/>
      <c r="B5174" s="62"/>
      <c r="C5174" s="63"/>
      <c r="D5174" s="63"/>
      <c r="E5174" s="61"/>
      <c r="F5174" s="61"/>
      <c r="G5174" s="61"/>
      <c r="H5174" s="61"/>
      <c r="I5174" s="202">
        <f t="shared" si="204"/>
        <v>0</v>
      </c>
      <c r="J5174" s="61"/>
    </row>
    <row r="5175" spans="1:10" s="27" customFormat="1" ht="15" x14ac:dyDescent="0.25">
      <c r="A5175" s="62"/>
      <c r="B5175" s="62"/>
      <c r="C5175" s="63"/>
      <c r="D5175" s="63"/>
      <c r="E5175" s="61"/>
      <c r="F5175" s="61"/>
      <c r="G5175" s="61"/>
      <c r="H5175" s="61"/>
      <c r="I5175" s="202">
        <f t="shared" si="204"/>
        <v>0</v>
      </c>
      <c r="J5175" s="61"/>
    </row>
    <row r="5176" spans="1:10" s="27" customFormat="1" ht="15" x14ac:dyDescent="0.25">
      <c r="A5176" s="62"/>
      <c r="B5176" s="62"/>
      <c r="C5176" s="63"/>
      <c r="D5176" s="63"/>
      <c r="E5176" s="61"/>
      <c r="F5176" s="61"/>
      <c r="G5176" s="61"/>
      <c r="H5176" s="61"/>
      <c r="I5176" s="202">
        <f t="shared" si="204"/>
        <v>0</v>
      </c>
      <c r="J5176" s="61"/>
    </row>
    <row r="5177" spans="1:10" s="27" customFormat="1" ht="15" x14ac:dyDescent="0.25">
      <c r="A5177" s="62"/>
      <c r="B5177" s="62"/>
      <c r="C5177" s="63"/>
      <c r="D5177" s="63"/>
      <c r="E5177" s="61"/>
      <c r="F5177" s="61"/>
      <c r="G5177" s="61"/>
      <c r="H5177" s="61"/>
      <c r="I5177" s="202">
        <f t="shared" si="204"/>
        <v>0</v>
      </c>
      <c r="J5177" s="61"/>
    </row>
    <row r="5178" spans="1:10" s="27" customFormat="1" ht="15" x14ac:dyDescent="0.25">
      <c r="A5178" s="62"/>
      <c r="B5178" s="62"/>
      <c r="C5178" s="63"/>
      <c r="D5178" s="63"/>
      <c r="E5178" s="61"/>
      <c r="F5178" s="61"/>
      <c r="G5178" s="61"/>
      <c r="H5178" s="61"/>
      <c r="I5178" s="202">
        <f t="shared" si="204"/>
        <v>0</v>
      </c>
      <c r="J5178" s="61"/>
    </row>
    <row r="5179" spans="1:10" s="27" customFormat="1" ht="15" x14ac:dyDescent="0.25">
      <c r="A5179" s="62"/>
      <c r="B5179" s="62"/>
      <c r="C5179" s="63"/>
      <c r="D5179" s="63"/>
      <c r="E5179" s="61"/>
      <c r="F5179" s="61"/>
      <c r="G5179" s="61"/>
      <c r="H5179" s="61"/>
      <c r="I5179" s="202">
        <f t="shared" si="204"/>
        <v>0</v>
      </c>
      <c r="J5179" s="61"/>
    </row>
    <row r="5180" spans="1:10" s="27" customFormat="1" ht="15" x14ac:dyDescent="0.25">
      <c r="A5180" s="62"/>
      <c r="B5180" s="62"/>
      <c r="C5180" s="63"/>
      <c r="D5180" s="63"/>
      <c r="E5180" s="61"/>
      <c r="F5180" s="61"/>
      <c r="G5180" s="61"/>
      <c r="H5180" s="61"/>
      <c r="I5180" s="202">
        <f t="shared" si="204"/>
        <v>0</v>
      </c>
      <c r="J5180" s="61"/>
    </row>
    <row r="5181" spans="1:10" s="27" customFormat="1" ht="15" x14ac:dyDescent="0.25">
      <c r="A5181" s="62"/>
      <c r="B5181" s="62"/>
      <c r="C5181" s="63"/>
      <c r="D5181" s="63"/>
      <c r="E5181" s="61"/>
      <c r="F5181" s="61"/>
      <c r="G5181" s="61"/>
      <c r="H5181" s="61"/>
      <c r="I5181" s="202">
        <f t="shared" si="204"/>
        <v>0</v>
      </c>
      <c r="J5181" s="61"/>
    </row>
    <row r="5182" spans="1:10" s="27" customFormat="1" ht="15" x14ac:dyDescent="0.25">
      <c r="A5182" s="62"/>
      <c r="B5182" s="62"/>
      <c r="C5182" s="63"/>
      <c r="D5182" s="63"/>
      <c r="E5182" s="61"/>
      <c r="F5182" s="61"/>
      <c r="G5182" s="61"/>
      <c r="H5182" s="61"/>
      <c r="I5182" s="202">
        <f t="shared" si="204"/>
        <v>0</v>
      </c>
      <c r="J5182" s="61"/>
    </row>
    <row r="5183" spans="1:10" s="27" customFormat="1" ht="15" x14ac:dyDescent="0.25">
      <c r="A5183" s="62"/>
      <c r="B5183" s="62"/>
      <c r="C5183" s="63"/>
      <c r="D5183" s="63"/>
      <c r="E5183" s="61"/>
      <c r="F5183" s="61"/>
      <c r="G5183" s="61"/>
      <c r="H5183" s="61"/>
      <c r="I5183" s="202">
        <f t="shared" si="204"/>
        <v>0</v>
      </c>
      <c r="J5183" s="61"/>
    </row>
    <row r="5184" spans="1:10" s="27" customFormat="1" ht="15" x14ac:dyDescent="0.25">
      <c r="A5184" s="62"/>
      <c r="B5184" s="62"/>
      <c r="C5184" s="63"/>
      <c r="D5184" s="63"/>
      <c r="E5184" s="61"/>
      <c r="F5184" s="61"/>
      <c r="G5184" s="61"/>
      <c r="H5184" s="61"/>
      <c r="I5184" s="202">
        <f t="shared" si="204"/>
        <v>0</v>
      </c>
      <c r="J5184" s="61"/>
    </row>
    <row r="5185" spans="1:10" s="27" customFormat="1" ht="15" x14ac:dyDescent="0.25">
      <c r="A5185" s="62"/>
      <c r="B5185" s="62"/>
      <c r="C5185" s="63"/>
      <c r="D5185" s="63"/>
      <c r="E5185" s="61"/>
      <c r="F5185" s="61"/>
      <c r="G5185" s="61"/>
      <c r="H5185" s="61"/>
      <c r="I5185" s="202">
        <f t="shared" si="204"/>
        <v>0</v>
      </c>
      <c r="J5185" s="61"/>
    </row>
    <row r="5186" spans="1:10" s="27" customFormat="1" ht="15" x14ac:dyDescent="0.25">
      <c r="A5186" s="62"/>
      <c r="B5186" s="62"/>
      <c r="C5186" s="63"/>
      <c r="D5186" s="63"/>
      <c r="E5186" s="61"/>
      <c r="F5186" s="61"/>
      <c r="G5186" s="61"/>
      <c r="H5186" s="61"/>
      <c r="I5186" s="202">
        <f t="shared" si="204"/>
        <v>0</v>
      </c>
      <c r="J5186" s="61"/>
    </row>
    <row r="5187" spans="1:10" s="27" customFormat="1" ht="15" x14ac:dyDescent="0.25">
      <c r="A5187" s="62"/>
      <c r="B5187" s="62"/>
      <c r="C5187" s="63"/>
      <c r="D5187" s="63"/>
      <c r="E5187" s="61"/>
      <c r="F5187" s="61"/>
      <c r="G5187" s="61"/>
      <c r="H5187" s="61"/>
      <c r="I5187" s="202">
        <f t="shared" si="204"/>
        <v>0</v>
      </c>
      <c r="J5187" s="61"/>
    </row>
    <row r="5188" spans="1:10" s="27" customFormat="1" ht="15" x14ac:dyDescent="0.25">
      <c r="A5188" s="62"/>
      <c r="B5188" s="62"/>
      <c r="C5188" s="63"/>
      <c r="D5188" s="63"/>
      <c r="E5188" s="61"/>
      <c r="F5188" s="61"/>
      <c r="G5188" s="61"/>
      <c r="H5188" s="61"/>
      <c r="I5188" s="202">
        <f t="shared" si="204"/>
        <v>0</v>
      </c>
      <c r="J5188" s="61"/>
    </row>
    <row r="5189" spans="1:10" s="27" customFormat="1" ht="15" x14ac:dyDescent="0.25">
      <c r="A5189" s="62"/>
      <c r="B5189" s="62"/>
      <c r="C5189" s="63"/>
      <c r="D5189" s="63"/>
      <c r="E5189" s="61"/>
      <c r="F5189" s="61"/>
      <c r="G5189" s="61"/>
      <c r="H5189" s="61"/>
      <c r="I5189" s="202">
        <f t="shared" si="204"/>
        <v>0</v>
      </c>
      <c r="J5189" s="61"/>
    </row>
    <row r="5190" spans="1:10" s="27" customFormat="1" ht="15" x14ac:dyDescent="0.25">
      <c r="A5190" s="62"/>
      <c r="B5190" s="62"/>
      <c r="C5190" s="63"/>
      <c r="D5190" s="63"/>
      <c r="E5190" s="61"/>
      <c r="F5190" s="61"/>
      <c r="G5190" s="61"/>
      <c r="H5190" s="61"/>
      <c r="I5190" s="202">
        <f t="shared" si="204"/>
        <v>0</v>
      </c>
      <c r="J5190" s="61"/>
    </row>
    <row r="5191" spans="1:10" s="27" customFormat="1" ht="15" x14ac:dyDescent="0.25">
      <c r="A5191" s="62"/>
      <c r="B5191" s="62"/>
      <c r="C5191" s="63"/>
      <c r="D5191" s="63"/>
      <c r="E5191" s="61"/>
      <c r="F5191" s="61"/>
      <c r="G5191" s="61"/>
      <c r="H5191" s="61"/>
      <c r="I5191" s="202">
        <f t="shared" si="204"/>
        <v>0</v>
      </c>
      <c r="J5191" s="61"/>
    </row>
    <row r="5192" spans="1:10" s="27" customFormat="1" ht="15" x14ac:dyDescent="0.25">
      <c r="A5192" s="62"/>
      <c r="B5192" s="62"/>
      <c r="C5192" s="63"/>
      <c r="D5192" s="63"/>
      <c r="E5192" s="61"/>
      <c r="F5192" s="61"/>
      <c r="G5192" s="61"/>
      <c r="H5192" s="61"/>
      <c r="I5192" s="202">
        <f t="shared" si="204"/>
        <v>0</v>
      </c>
      <c r="J5192" s="61"/>
    </row>
    <row r="5193" spans="1:10" s="27" customFormat="1" ht="15" x14ac:dyDescent="0.25">
      <c r="A5193" s="62"/>
      <c r="B5193" s="62"/>
      <c r="C5193" s="63"/>
      <c r="D5193" s="63"/>
      <c r="E5193" s="61"/>
      <c r="F5193" s="61"/>
      <c r="G5193" s="61"/>
      <c r="H5193" s="61"/>
      <c r="I5193" s="202">
        <f t="shared" si="204"/>
        <v>0</v>
      </c>
      <c r="J5193" s="61"/>
    </row>
    <row r="5194" spans="1:10" s="27" customFormat="1" ht="15" x14ac:dyDescent="0.25">
      <c r="A5194" s="62"/>
      <c r="B5194" s="62"/>
      <c r="C5194" s="63"/>
      <c r="D5194" s="63"/>
      <c r="E5194" s="61"/>
      <c r="F5194" s="61"/>
      <c r="G5194" s="61"/>
      <c r="H5194" s="61"/>
      <c r="I5194" s="202">
        <f t="shared" si="204"/>
        <v>0</v>
      </c>
      <c r="J5194" s="61"/>
    </row>
    <row r="5195" spans="1:10" s="27" customFormat="1" ht="15" x14ac:dyDescent="0.25">
      <c r="A5195" s="62"/>
      <c r="B5195" s="62"/>
      <c r="C5195" s="63"/>
      <c r="D5195" s="63"/>
      <c r="E5195" s="61"/>
      <c r="F5195" s="61"/>
      <c r="G5195" s="61"/>
      <c r="H5195" s="61"/>
      <c r="I5195" s="202">
        <f t="shared" si="204"/>
        <v>0</v>
      </c>
      <c r="J5195" s="61"/>
    </row>
    <row r="5196" spans="1:10" s="27" customFormat="1" ht="15" x14ac:dyDescent="0.25">
      <c r="A5196" s="62"/>
      <c r="B5196" s="62"/>
      <c r="C5196" s="63"/>
      <c r="D5196" s="63"/>
      <c r="E5196" s="61"/>
      <c r="F5196" s="61"/>
      <c r="G5196" s="61"/>
      <c r="H5196" s="61"/>
      <c r="I5196" s="202">
        <f t="shared" si="204"/>
        <v>0</v>
      </c>
      <c r="J5196" s="61"/>
    </row>
    <row r="5197" spans="1:10" s="27" customFormat="1" ht="15" x14ac:dyDescent="0.25">
      <c r="A5197" s="62"/>
      <c r="B5197" s="62"/>
      <c r="C5197" s="63"/>
      <c r="D5197" s="63"/>
      <c r="E5197" s="61"/>
      <c r="F5197" s="61"/>
      <c r="G5197" s="61"/>
      <c r="H5197" s="61"/>
      <c r="I5197" s="202">
        <f t="shared" si="204"/>
        <v>0</v>
      </c>
      <c r="J5197" s="61"/>
    </row>
    <row r="5198" spans="1:10" s="27" customFormat="1" ht="15" x14ac:dyDescent="0.25">
      <c r="A5198" s="62"/>
      <c r="B5198" s="62"/>
      <c r="C5198" s="63"/>
      <c r="D5198" s="63"/>
      <c r="E5198" s="61"/>
      <c r="F5198" s="61"/>
      <c r="G5198" s="61"/>
      <c r="H5198" s="61"/>
      <c r="I5198" s="202">
        <f t="shared" si="204"/>
        <v>0</v>
      </c>
      <c r="J5198" s="61"/>
    </row>
    <row r="5199" spans="1:10" s="27" customFormat="1" ht="15" x14ac:dyDescent="0.25">
      <c r="A5199" s="62"/>
      <c r="B5199" s="62"/>
      <c r="C5199" s="63"/>
      <c r="D5199" s="63"/>
      <c r="E5199" s="61"/>
      <c r="F5199" s="61"/>
      <c r="G5199" s="61"/>
      <c r="H5199" s="61"/>
      <c r="I5199" s="202">
        <f t="shared" si="204"/>
        <v>0</v>
      </c>
      <c r="J5199" s="61"/>
    </row>
    <row r="5200" spans="1:10" s="27" customFormat="1" ht="15" x14ac:dyDescent="0.25">
      <c r="A5200" s="62"/>
      <c r="B5200" s="62"/>
      <c r="C5200" s="63"/>
      <c r="D5200" s="63"/>
      <c r="E5200" s="61"/>
      <c r="F5200" s="61"/>
      <c r="G5200" s="61"/>
      <c r="H5200" s="61"/>
      <c r="I5200" s="202">
        <f t="shared" si="204"/>
        <v>0</v>
      </c>
      <c r="J5200" s="61"/>
    </row>
    <row r="5201" spans="1:10" s="27" customFormat="1" ht="15" x14ac:dyDescent="0.25">
      <c r="A5201" s="62"/>
      <c r="B5201" s="62"/>
      <c r="C5201" s="63"/>
      <c r="D5201" s="63"/>
      <c r="E5201" s="61"/>
      <c r="F5201" s="61"/>
      <c r="G5201" s="61"/>
      <c r="H5201" s="61"/>
      <c r="I5201" s="202">
        <f t="shared" si="204"/>
        <v>0</v>
      </c>
      <c r="J5201" s="61"/>
    </row>
    <row r="5202" spans="1:10" s="27" customFormat="1" ht="15" x14ac:dyDescent="0.25">
      <c r="A5202" s="62"/>
      <c r="B5202" s="62"/>
      <c r="C5202" s="63"/>
      <c r="D5202" s="63"/>
      <c r="E5202" s="61"/>
      <c r="F5202" s="61"/>
      <c r="G5202" s="61"/>
      <c r="H5202" s="61"/>
      <c r="I5202" s="202">
        <f t="shared" si="204"/>
        <v>0</v>
      </c>
      <c r="J5202" s="61"/>
    </row>
    <row r="5203" spans="1:10" s="27" customFormat="1" ht="15" x14ac:dyDescent="0.25">
      <c r="A5203" s="62"/>
      <c r="B5203" s="62"/>
      <c r="C5203" s="63"/>
      <c r="D5203" s="63"/>
      <c r="E5203" s="61"/>
      <c r="F5203" s="61"/>
      <c r="G5203" s="61"/>
      <c r="H5203" s="61"/>
      <c r="I5203" s="202">
        <f t="shared" si="204"/>
        <v>0</v>
      </c>
      <c r="J5203" s="61"/>
    </row>
    <row r="5204" spans="1:10" s="27" customFormat="1" ht="15" x14ac:dyDescent="0.25">
      <c r="A5204" s="62"/>
      <c r="B5204" s="62"/>
      <c r="C5204" s="63"/>
      <c r="D5204" s="63"/>
      <c r="E5204" s="61"/>
      <c r="F5204" s="61"/>
      <c r="G5204" s="61"/>
      <c r="H5204" s="61"/>
      <c r="I5204" s="202">
        <f t="shared" si="204"/>
        <v>0</v>
      </c>
      <c r="J5204" s="61"/>
    </row>
    <row r="5205" spans="1:10" s="27" customFormat="1" ht="15" x14ac:dyDescent="0.25">
      <c r="A5205" s="62"/>
      <c r="B5205" s="62"/>
      <c r="C5205" s="63"/>
      <c r="D5205" s="63"/>
      <c r="E5205" s="61"/>
      <c r="F5205" s="61"/>
      <c r="G5205" s="61"/>
      <c r="H5205" s="61"/>
      <c r="I5205" s="202">
        <f t="shared" si="204"/>
        <v>0</v>
      </c>
      <c r="J5205" s="61"/>
    </row>
    <row r="5206" spans="1:10" s="27" customFormat="1" ht="15" x14ac:dyDescent="0.25">
      <c r="A5206" s="62"/>
      <c r="B5206" s="62"/>
      <c r="C5206" s="63"/>
      <c r="D5206" s="63"/>
      <c r="E5206" s="61"/>
      <c r="F5206" s="61"/>
      <c r="G5206" s="61"/>
      <c r="H5206" s="61"/>
      <c r="I5206" s="202">
        <f t="shared" si="204"/>
        <v>0</v>
      </c>
      <c r="J5206" s="61"/>
    </row>
    <row r="5207" spans="1:10" s="27" customFormat="1" ht="15" x14ac:dyDescent="0.25">
      <c r="A5207" s="62"/>
      <c r="B5207" s="62"/>
      <c r="C5207" s="63"/>
      <c r="D5207" s="63"/>
      <c r="E5207" s="61"/>
      <c r="F5207" s="61"/>
      <c r="G5207" s="61"/>
      <c r="H5207" s="61"/>
      <c r="I5207" s="202">
        <f t="shared" si="204"/>
        <v>0</v>
      </c>
      <c r="J5207" s="61"/>
    </row>
    <row r="5208" spans="1:10" s="27" customFormat="1" ht="15" x14ac:dyDescent="0.25">
      <c r="A5208" s="62"/>
      <c r="B5208" s="62"/>
      <c r="C5208" s="63"/>
      <c r="D5208" s="63"/>
      <c r="E5208" s="61"/>
      <c r="F5208" s="61"/>
      <c r="G5208" s="61"/>
      <c r="H5208" s="61"/>
      <c r="I5208" s="202">
        <f t="shared" si="204"/>
        <v>0</v>
      </c>
      <c r="J5208" s="61"/>
    </row>
    <row r="5209" spans="1:10" s="27" customFormat="1" ht="15" x14ac:dyDescent="0.25">
      <c r="A5209" s="62"/>
      <c r="B5209" s="62"/>
      <c r="C5209" s="63"/>
      <c r="D5209" s="63"/>
      <c r="E5209" s="61"/>
      <c r="F5209" s="61"/>
      <c r="G5209" s="61"/>
      <c r="H5209" s="61"/>
      <c r="I5209" s="202">
        <f t="shared" si="204"/>
        <v>0</v>
      </c>
      <c r="J5209" s="61"/>
    </row>
    <row r="5210" spans="1:10" s="27" customFormat="1" ht="15" x14ac:dyDescent="0.25">
      <c r="A5210" s="62"/>
      <c r="B5210" s="62"/>
      <c r="C5210" s="63"/>
      <c r="D5210" s="63"/>
      <c r="E5210" s="61"/>
      <c r="F5210" s="61"/>
      <c r="G5210" s="61"/>
      <c r="H5210" s="61"/>
      <c r="I5210" s="202">
        <f t="shared" si="204"/>
        <v>0</v>
      </c>
      <c r="J5210" s="61"/>
    </row>
    <row r="5211" spans="1:10" s="27" customFormat="1" ht="15" x14ac:dyDescent="0.25">
      <c r="A5211" s="62"/>
      <c r="B5211" s="62"/>
      <c r="C5211" s="63"/>
      <c r="D5211" s="63"/>
      <c r="E5211" s="61"/>
      <c r="F5211" s="61"/>
      <c r="G5211" s="61"/>
      <c r="H5211" s="61"/>
      <c r="I5211" s="202">
        <f t="shared" si="204"/>
        <v>0</v>
      </c>
      <c r="J5211" s="61"/>
    </row>
    <row r="5212" spans="1:10" s="27" customFormat="1" ht="15" x14ac:dyDescent="0.25">
      <c r="A5212" s="62"/>
      <c r="B5212" s="62"/>
      <c r="C5212" s="63"/>
      <c r="D5212" s="63"/>
      <c r="E5212" s="61"/>
      <c r="F5212" s="61"/>
      <c r="G5212" s="61"/>
      <c r="H5212" s="61"/>
      <c r="I5212" s="202">
        <f t="shared" si="204"/>
        <v>0</v>
      </c>
      <c r="J5212" s="61"/>
    </row>
    <row r="5213" spans="1:10" s="27" customFormat="1" ht="15" x14ac:dyDescent="0.25">
      <c r="A5213" s="62"/>
      <c r="B5213" s="62"/>
      <c r="C5213" s="63"/>
      <c r="D5213" s="63"/>
      <c r="E5213" s="61"/>
      <c r="F5213" s="61"/>
      <c r="G5213" s="61"/>
      <c r="H5213" s="61"/>
      <c r="I5213" s="202">
        <f t="shared" si="204"/>
        <v>0</v>
      </c>
      <c r="J5213" s="61"/>
    </row>
    <row r="5214" spans="1:10" s="27" customFormat="1" ht="15" x14ac:dyDescent="0.25">
      <c r="A5214" s="62"/>
      <c r="B5214" s="62"/>
      <c r="C5214" s="63"/>
      <c r="D5214" s="63"/>
      <c r="E5214" s="61"/>
      <c r="F5214" s="61"/>
      <c r="G5214" s="61"/>
      <c r="H5214" s="61"/>
      <c r="I5214" s="202">
        <f t="shared" si="204"/>
        <v>0</v>
      </c>
      <c r="J5214" s="61"/>
    </row>
    <row r="5215" spans="1:10" s="27" customFormat="1" ht="15" x14ac:dyDescent="0.25">
      <c r="A5215" s="62"/>
      <c r="B5215" s="62"/>
      <c r="C5215" s="63"/>
      <c r="D5215" s="63"/>
      <c r="E5215" s="61"/>
      <c r="F5215" s="61"/>
      <c r="G5215" s="61"/>
      <c r="H5215" s="61"/>
      <c r="I5215" s="202">
        <f t="shared" si="204"/>
        <v>0</v>
      </c>
      <c r="J5215" s="61"/>
    </row>
    <row r="5216" spans="1:10" s="27" customFormat="1" ht="15" x14ac:dyDescent="0.25">
      <c r="A5216" s="62"/>
      <c r="B5216" s="62"/>
      <c r="C5216" s="63"/>
      <c r="D5216" s="63"/>
      <c r="E5216" s="61"/>
      <c r="F5216" s="61"/>
      <c r="G5216" s="61"/>
      <c r="H5216" s="61"/>
      <c r="I5216" s="202">
        <f t="shared" si="204"/>
        <v>0</v>
      </c>
      <c r="J5216" s="61"/>
    </row>
    <row r="5217" spans="1:10" s="27" customFormat="1" ht="15" x14ac:dyDescent="0.25">
      <c r="A5217" s="62"/>
      <c r="B5217" s="62"/>
      <c r="C5217" s="63"/>
      <c r="D5217" s="63"/>
      <c r="E5217" s="61"/>
      <c r="F5217" s="61"/>
      <c r="G5217" s="61"/>
      <c r="H5217" s="61"/>
      <c r="I5217" s="202">
        <f t="shared" si="204"/>
        <v>0</v>
      </c>
      <c r="J5217" s="61"/>
    </row>
    <row r="5218" spans="1:10" s="27" customFormat="1" ht="15" x14ac:dyDescent="0.25">
      <c r="A5218" s="62"/>
      <c r="B5218" s="62"/>
      <c r="C5218" s="63"/>
      <c r="D5218" s="63"/>
      <c r="E5218" s="61"/>
      <c r="F5218" s="61"/>
      <c r="G5218" s="61"/>
      <c r="H5218" s="61"/>
      <c r="I5218" s="202">
        <f t="shared" si="204"/>
        <v>0</v>
      </c>
      <c r="J5218" s="61"/>
    </row>
    <row r="5219" spans="1:10" s="27" customFormat="1" ht="15" x14ac:dyDescent="0.25">
      <c r="A5219" s="62"/>
      <c r="B5219" s="62"/>
      <c r="C5219" s="63"/>
      <c r="D5219" s="63"/>
      <c r="E5219" s="61"/>
      <c r="F5219" s="61"/>
      <c r="G5219" s="61"/>
      <c r="H5219" s="61"/>
      <c r="I5219" s="202">
        <f t="shared" si="204"/>
        <v>0</v>
      </c>
      <c r="J5219" s="61"/>
    </row>
    <row r="5220" spans="1:10" s="27" customFormat="1" ht="15" x14ac:dyDescent="0.25">
      <c r="A5220" s="62"/>
      <c r="B5220" s="62"/>
      <c r="C5220" s="63"/>
      <c r="D5220" s="63"/>
      <c r="E5220" s="61"/>
      <c r="F5220" s="61"/>
      <c r="G5220" s="61"/>
      <c r="H5220" s="61"/>
      <c r="I5220" s="202">
        <f t="shared" si="204"/>
        <v>0</v>
      </c>
      <c r="J5220" s="61"/>
    </row>
    <row r="5221" spans="1:10" s="27" customFormat="1" ht="15" x14ac:dyDescent="0.25">
      <c r="A5221" s="62"/>
      <c r="B5221" s="62"/>
      <c r="C5221" s="63"/>
      <c r="D5221" s="63"/>
      <c r="E5221" s="61"/>
      <c r="F5221" s="61"/>
      <c r="G5221" s="61"/>
      <c r="H5221" s="61"/>
      <c r="I5221" s="202">
        <f t="shared" si="204"/>
        <v>0</v>
      </c>
      <c r="J5221" s="61"/>
    </row>
    <row r="5222" spans="1:10" s="27" customFormat="1" ht="15" x14ac:dyDescent="0.25">
      <c r="A5222" s="62"/>
      <c r="B5222" s="62"/>
      <c r="C5222" s="63"/>
      <c r="D5222" s="63"/>
      <c r="E5222" s="61"/>
      <c r="F5222" s="61"/>
      <c r="G5222" s="61"/>
      <c r="H5222" s="61"/>
      <c r="I5222" s="202">
        <f t="shared" si="204"/>
        <v>0</v>
      </c>
      <c r="J5222" s="61"/>
    </row>
    <row r="5223" spans="1:10" s="27" customFormat="1" ht="15" x14ac:dyDescent="0.25">
      <c r="A5223" s="62"/>
      <c r="B5223" s="62"/>
      <c r="C5223" s="63"/>
      <c r="D5223" s="63"/>
      <c r="E5223" s="61"/>
      <c r="F5223" s="61"/>
      <c r="G5223" s="61"/>
      <c r="H5223" s="61"/>
      <c r="I5223" s="202">
        <f t="shared" ref="I5223:I5286" si="205">G5223</f>
        <v>0</v>
      </c>
      <c r="J5223" s="61"/>
    </row>
    <row r="5224" spans="1:10" s="27" customFormat="1" ht="15" x14ac:dyDescent="0.25">
      <c r="A5224" s="62"/>
      <c r="B5224" s="62"/>
      <c r="C5224" s="63"/>
      <c r="D5224" s="63"/>
      <c r="E5224" s="61"/>
      <c r="F5224" s="61"/>
      <c r="G5224" s="61"/>
      <c r="H5224" s="61"/>
      <c r="I5224" s="202">
        <f t="shared" si="205"/>
        <v>0</v>
      </c>
      <c r="J5224" s="61"/>
    </row>
    <row r="5225" spans="1:10" s="27" customFormat="1" ht="15" x14ac:dyDescent="0.25">
      <c r="A5225" s="62"/>
      <c r="B5225" s="62"/>
      <c r="C5225" s="63"/>
      <c r="D5225" s="63"/>
      <c r="E5225" s="61"/>
      <c r="F5225" s="61"/>
      <c r="G5225" s="61"/>
      <c r="H5225" s="61"/>
      <c r="I5225" s="202">
        <f t="shared" si="205"/>
        <v>0</v>
      </c>
      <c r="J5225" s="61"/>
    </row>
    <row r="5226" spans="1:10" s="27" customFormat="1" ht="15" x14ac:dyDescent="0.25">
      <c r="A5226" s="62"/>
      <c r="B5226" s="62"/>
      <c r="C5226" s="63"/>
      <c r="D5226" s="63"/>
      <c r="E5226" s="61"/>
      <c r="F5226" s="61"/>
      <c r="G5226" s="61"/>
      <c r="H5226" s="61"/>
      <c r="I5226" s="202">
        <f t="shared" si="205"/>
        <v>0</v>
      </c>
      <c r="J5226" s="61"/>
    </row>
    <row r="5227" spans="1:10" s="27" customFormat="1" ht="15" x14ac:dyDescent="0.25">
      <c r="A5227" s="62"/>
      <c r="B5227" s="62"/>
      <c r="C5227" s="63"/>
      <c r="D5227" s="63"/>
      <c r="E5227" s="61"/>
      <c r="F5227" s="61"/>
      <c r="G5227" s="61"/>
      <c r="H5227" s="61"/>
      <c r="I5227" s="202">
        <f t="shared" si="205"/>
        <v>0</v>
      </c>
      <c r="J5227" s="61"/>
    </row>
    <row r="5228" spans="1:10" s="27" customFormat="1" ht="15" x14ac:dyDescent="0.25">
      <c r="A5228" s="62"/>
      <c r="B5228" s="62"/>
      <c r="C5228" s="63"/>
      <c r="D5228" s="63"/>
      <c r="E5228" s="61"/>
      <c r="F5228" s="61"/>
      <c r="G5228" s="61"/>
      <c r="H5228" s="61"/>
      <c r="I5228" s="202">
        <f t="shared" si="205"/>
        <v>0</v>
      </c>
      <c r="J5228" s="61"/>
    </row>
    <row r="5229" spans="1:10" s="27" customFormat="1" ht="15" x14ac:dyDescent="0.25">
      <c r="A5229" s="62"/>
      <c r="B5229" s="62"/>
      <c r="C5229" s="63"/>
      <c r="D5229" s="63"/>
      <c r="E5229" s="61"/>
      <c r="F5229" s="61"/>
      <c r="G5229" s="61"/>
      <c r="H5229" s="61"/>
      <c r="I5229" s="202">
        <f t="shared" si="205"/>
        <v>0</v>
      </c>
      <c r="J5229" s="61"/>
    </row>
    <row r="5230" spans="1:10" s="27" customFormat="1" ht="15" x14ac:dyDescent="0.25">
      <c r="A5230" s="62"/>
      <c r="B5230" s="62"/>
      <c r="C5230" s="63"/>
      <c r="D5230" s="63"/>
      <c r="E5230" s="61"/>
      <c r="F5230" s="61"/>
      <c r="G5230" s="61"/>
      <c r="H5230" s="61"/>
      <c r="I5230" s="202">
        <f t="shared" si="205"/>
        <v>0</v>
      </c>
      <c r="J5230" s="61"/>
    </row>
    <row r="5231" spans="1:10" s="27" customFormat="1" ht="15" x14ac:dyDescent="0.25">
      <c r="A5231" s="62"/>
      <c r="B5231" s="62"/>
      <c r="C5231" s="63"/>
      <c r="D5231" s="63"/>
      <c r="E5231" s="61"/>
      <c r="F5231" s="61"/>
      <c r="G5231" s="61"/>
      <c r="H5231" s="61"/>
      <c r="I5231" s="202">
        <f t="shared" si="205"/>
        <v>0</v>
      </c>
      <c r="J5231" s="61"/>
    </row>
    <row r="5232" spans="1:10" s="27" customFormat="1" ht="15" x14ac:dyDescent="0.25">
      <c r="A5232" s="62"/>
      <c r="B5232" s="62"/>
      <c r="C5232" s="63"/>
      <c r="D5232" s="63"/>
      <c r="E5232" s="61"/>
      <c r="F5232" s="61"/>
      <c r="G5232" s="61"/>
      <c r="H5232" s="61"/>
      <c r="I5232" s="202">
        <f t="shared" si="205"/>
        <v>0</v>
      </c>
      <c r="J5232" s="61"/>
    </row>
    <row r="5233" spans="1:10" s="27" customFormat="1" ht="15" x14ac:dyDescent="0.25">
      <c r="A5233" s="62"/>
      <c r="B5233" s="62"/>
      <c r="C5233" s="63"/>
      <c r="D5233" s="63"/>
      <c r="E5233" s="61"/>
      <c r="F5233" s="61"/>
      <c r="G5233" s="61"/>
      <c r="H5233" s="61"/>
      <c r="I5233" s="202">
        <f t="shared" si="205"/>
        <v>0</v>
      </c>
      <c r="J5233" s="61"/>
    </row>
    <row r="5234" spans="1:10" s="27" customFormat="1" ht="15" x14ac:dyDescent="0.25">
      <c r="A5234" s="62"/>
      <c r="B5234" s="62"/>
      <c r="C5234" s="63"/>
      <c r="D5234" s="63"/>
      <c r="E5234" s="61"/>
      <c r="F5234" s="61"/>
      <c r="G5234" s="61"/>
      <c r="H5234" s="61"/>
      <c r="I5234" s="202">
        <f t="shared" si="205"/>
        <v>0</v>
      </c>
      <c r="J5234" s="61"/>
    </row>
    <row r="5235" spans="1:10" s="27" customFormat="1" ht="15" x14ac:dyDescent="0.25">
      <c r="A5235" s="62"/>
      <c r="B5235" s="62"/>
      <c r="C5235" s="63"/>
      <c r="D5235" s="63"/>
      <c r="E5235" s="61"/>
      <c r="F5235" s="61"/>
      <c r="G5235" s="61"/>
      <c r="H5235" s="61"/>
      <c r="I5235" s="202">
        <f t="shared" si="205"/>
        <v>0</v>
      </c>
      <c r="J5235" s="61"/>
    </row>
    <row r="5236" spans="1:10" s="27" customFormat="1" ht="15" x14ac:dyDescent="0.25">
      <c r="A5236" s="62"/>
      <c r="B5236" s="62"/>
      <c r="C5236" s="63"/>
      <c r="D5236" s="63"/>
      <c r="E5236" s="61"/>
      <c r="F5236" s="61"/>
      <c r="G5236" s="61"/>
      <c r="H5236" s="61"/>
      <c r="I5236" s="202">
        <f t="shared" si="205"/>
        <v>0</v>
      </c>
      <c r="J5236" s="61"/>
    </row>
    <row r="5237" spans="1:10" s="27" customFormat="1" ht="15" x14ac:dyDescent="0.25">
      <c r="A5237" s="62"/>
      <c r="B5237" s="62"/>
      <c r="C5237" s="63"/>
      <c r="D5237" s="63"/>
      <c r="E5237" s="61"/>
      <c r="F5237" s="61"/>
      <c r="G5237" s="61"/>
      <c r="H5237" s="61"/>
      <c r="I5237" s="202">
        <f t="shared" si="205"/>
        <v>0</v>
      </c>
      <c r="J5237" s="61"/>
    </row>
    <row r="5238" spans="1:10" s="27" customFormat="1" ht="15" x14ac:dyDescent="0.25">
      <c r="A5238" s="62"/>
      <c r="B5238" s="62"/>
      <c r="C5238" s="63"/>
      <c r="D5238" s="63"/>
      <c r="E5238" s="61"/>
      <c r="F5238" s="61"/>
      <c r="G5238" s="61"/>
      <c r="H5238" s="61"/>
      <c r="I5238" s="202">
        <f t="shared" si="205"/>
        <v>0</v>
      </c>
      <c r="J5238" s="61"/>
    </row>
    <row r="5239" spans="1:10" s="27" customFormat="1" ht="15" x14ac:dyDescent="0.25">
      <c r="A5239" s="62"/>
      <c r="B5239" s="62"/>
      <c r="C5239" s="63"/>
      <c r="D5239" s="63"/>
      <c r="E5239" s="61"/>
      <c r="F5239" s="61"/>
      <c r="G5239" s="61"/>
      <c r="H5239" s="61"/>
      <c r="I5239" s="202">
        <f t="shared" si="205"/>
        <v>0</v>
      </c>
      <c r="J5239" s="61"/>
    </row>
    <row r="5240" spans="1:10" s="27" customFormat="1" ht="15" x14ac:dyDescent="0.25">
      <c r="A5240" s="62"/>
      <c r="B5240" s="62"/>
      <c r="C5240" s="63"/>
      <c r="D5240" s="63"/>
      <c r="E5240" s="61"/>
      <c r="F5240" s="61"/>
      <c r="G5240" s="61"/>
      <c r="H5240" s="61"/>
      <c r="I5240" s="202">
        <f t="shared" si="205"/>
        <v>0</v>
      </c>
      <c r="J5240" s="61"/>
    </row>
    <row r="5241" spans="1:10" s="27" customFormat="1" ht="15" x14ac:dyDescent="0.25">
      <c r="A5241" s="62"/>
      <c r="B5241" s="62"/>
      <c r="C5241" s="63"/>
      <c r="D5241" s="63"/>
      <c r="E5241" s="61"/>
      <c r="F5241" s="61"/>
      <c r="G5241" s="61"/>
      <c r="H5241" s="61"/>
      <c r="I5241" s="202">
        <f t="shared" si="205"/>
        <v>0</v>
      </c>
      <c r="J5241" s="61"/>
    </row>
    <row r="5242" spans="1:10" s="27" customFormat="1" ht="15" x14ac:dyDescent="0.25">
      <c r="A5242" s="62"/>
      <c r="B5242" s="62"/>
      <c r="C5242" s="63"/>
      <c r="D5242" s="63"/>
      <c r="E5242" s="61"/>
      <c r="F5242" s="61"/>
      <c r="G5242" s="61"/>
      <c r="H5242" s="61"/>
      <c r="I5242" s="202">
        <f t="shared" si="205"/>
        <v>0</v>
      </c>
      <c r="J5242" s="61"/>
    </row>
    <row r="5243" spans="1:10" s="27" customFormat="1" ht="15" x14ac:dyDescent="0.25">
      <c r="A5243" s="62"/>
      <c r="B5243" s="62"/>
      <c r="C5243" s="63"/>
      <c r="D5243" s="63"/>
      <c r="E5243" s="61"/>
      <c r="F5243" s="61"/>
      <c r="G5243" s="61"/>
      <c r="H5243" s="61"/>
      <c r="I5243" s="202">
        <f t="shared" si="205"/>
        <v>0</v>
      </c>
      <c r="J5243" s="61"/>
    </row>
    <row r="5244" spans="1:10" s="27" customFormat="1" ht="15" x14ac:dyDescent="0.25">
      <c r="A5244" s="62"/>
      <c r="B5244" s="62"/>
      <c r="C5244" s="63"/>
      <c r="D5244" s="63"/>
      <c r="E5244" s="61"/>
      <c r="F5244" s="61"/>
      <c r="G5244" s="61"/>
      <c r="H5244" s="61"/>
      <c r="I5244" s="202">
        <f t="shared" si="205"/>
        <v>0</v>
      </c>
      <c r="J5244" s="61"/>
    </row>
    <row r="5245" spans="1:10" s="27" customFormat="1" ht="15" x14ac:dyDescent="0.25">
      <c r="A5245" s="62"/>
      <c r="B5245" s="62"/>
      <c r="C5245" s="63"/>
      <c r="D5245" s="63"/>
      <c r="E5245" s="61"/>
      <c r="F5245" s="61"/>
      <c r="G5245" s="61"/>
      <c r="H5245" s="61"/>
      <c r="I5245" s="202">
        <f t="shared" si="205"/>
        <v>0</v>
      </c>
      <c r="J5245" s="61"/>
    </row>
    <row r="5246" spans="1:10" s="27" customFormat="1" ht="15" x14ac:dyDescent="0.25">
      <c r="A5246" s="62"/>
      <c r="B5246" s="62"/>
      <c r="C5246" s="63"/>
      <c r="D5246" s="63"/>
      <c r="E5246" s="61"/>
      <c r="F5246" s="61"/>
      <c r="G5246" s="61"/>
      <c r="H5246" s="61"/>
      <c r="I5246" s="202">
        <f t="shared" si="205"/>
        <v>0</v>
      </c>
      <c r="J5246" s="61"/>
    </row>
    <row r="5247" spans="1:10" s="27" customFormat="1" ht="15" x14ac:dyDescent="0.25">
      <c r="A5247" s="62"/>
      <c r="B5247" s="62"/>
      <c r="C5247" s="63"/>
      <c r="D5247" s="63"/>
      <c r="E5247" s="61"/>
      <c r="F5247" s="61"/>
      <c r="G5247" s="61"/>
      <c r="H5247" s="61"/>
      <c r="I5247" s="202">
        <f t="shared" si="205"/>
        <v>0</v>
      </c>
      <c r="J5247" s="61"/>
    </row>
    <row r="5248" spans="1:10" s="27" customFormat="1" ht="15" x14ac:dyDescent="0.25">
      <c r="A5248" s="62"/>
      <c r="B5248" s="62"/>
      <c r="C5248" s="63"/>
      <c r="D5248" s="63"/>
      <c r="E5248" s="61"/>
      <c r="F5248" s="61"/>
      <c r="G5248" s="61"/>
      <c r="H5248" s="61"/>
      <c r="I5248" s="202">
        <f t="shared" si="205"/>
        <v>0</v>
      </c>
      <c r="J5248" s="61"/>
    </row>
    <row r="5249" spans="1:10" s="27" customFormat="1" ht="15" x14ac:dyDescent="0.25">
      <c r="A5249" s="62"/>
      <c r="B5249" s="62"/>
      <c r="C5249" s="63"/>
      <c r="D5249" s="63"/>
      <c r="E5249" s="61"/>
      <c r="F5249" s="61"/>
      <c r="G5249" s="61"/>
      <c r="H5249" s="61"/>
      <c r="I5249" s="202">
        <f t="shared" si="205"/>
        <v>0</v>
      </c>
      <c r="J5249" s="61"/>
    </row>
    <row r="5250" spans="1:10" s="27" customFormat="1" ht="15" x14ac:dyDescent="0.25">
      <c r="A5250" s="62"/>
      <c r="B5250" s="62"/>
      <c r="C5250" s="63"/>
      <c r="D5250" s="63"/>
      <c r="E5250" s="61"/>
      <c r="F5250" s="61"/>
      <c r="G5250" s="61"/>
      <c r="H5250" s="61"/>
      <c r="I5250" s="202">
        <f t="shared" si="205"/>
        <v>0</v>
      </c>
      <c r="J5250" s="61"/>
    </row>
    <row r="5251" spans="1:10" s="27" customFormat="1" ht="15" x14ac:dyDescent="0.25">
      <c r="A5251" s="62"/>
      <c r="B5251" s="62"/>
      <c r="C5251" s="63"/>
      <c r="D5251" s="63"/>
      <c r="E5251" s="61"/>
      <c r="F5251" s="61"/>
      <c r="G5251" s="61"/>
      <c r="H5251" s="61"/>
      <c r="I5251" s="202">
        <f t="shared" si="205"/>
        <v>0</v>
      </c>
      <c r="J5251" s="61"/>
    </row>
    <row r="5252" spans="1:10" s="27" customFormat="1" ht="15" x14ac:dyDescent="0.25">
      <c r="A5252" s="62"/>
      <c r="B5252" s="62"/>
      <c r="C5252" s="63"/>
      <c r="D5252" s="63"/>
      <c r="E5252" s="61"/>
      <c r="F5252" s="61"/>
      <c r="G5252" s="61"/>
      <c r="H5252" s="61"/>
      <c r="I5252" s="202">
        <f t="shared" si="205"/>
        <v>0</v>
      </c>
      <c r="J5252" s="61"/>
    </row>
    <row r="5253" spans="1:10" s="27" customFormat="1" ht="15" x14ac:dyDescent="0.25">
      <c r="A5253" s="62"/>
      <c r="B5253" s="62"/>
      <c r="C5253" s="63"/>
      <c r="D5253" s="63"/>
      <c r="E5253" s="61"/>
      <c r="F5253" s="61"/>
      <c r="G5253" s="61"/>
      <c r="H5253" s="61"/>
      <c r="I5253" s="202">
        <f t="shared" si="205"/>
        <v>0</v>
      </c>
      <c r="J5253" s="61"/>
    </row>
    <row r="5254" spans="1:10" s="27" customFormat="1" ht="15" x14ac:dyDescent="0.25">
      <c r="A5254" s="62"/>
      <c r="B5254" s="62"/>
      <c r="C5254" s="63"/>
      <c r="D5254" s="63"/>
      <c r="E5254" s="61"/>
      <c r="F5254" s="61"/>
      <c r="G5254" s="61"/>
      <c r="H5254" s="61"/>
      <c r="I5254" s="202">
        <f t="shared" si="205"/>
        <v>0</v>
      </c>
      <c r="J5254" s="61"/>
    </row>
    <row r="5255" spans="1:10" s="27" customFormat="1" ht="15" x14ac:dyDescent="0.25">
      <c r="A5255" s="62"/>
      <c r="B5255" s="62"/>
      <c r="C5255" s="63"/>
      <c r="D5255" s="63"/>
      <c r="E5255" s="61"/>
      <c r="F5255" s="61"/>
      <c r="G5255" s="61"/>
      <c r="H5255" s="61"/>
      <c r="I5255" s="202">
        <f t="shared" si="205"/>
        <v>0</v>
      </c>
      <c r="J5255" s="61"/>
    </row>
    <row r="5256" spans="1:10" s="27" customFormat="1" ht="15" x14ac:dyDescent="0.25">
      <c r="A5256" s="62"/>
      <c r="B5256" s="62"/>
      <c r="C5256" s="63"/>
      <c r="D5256" s="63"/>
      <c r="E5256" s="61"/>
      <c r="F5256" s="61"/>
      <c r="G5256" s="61"/>
      <c r="H5256" s="61"/>
      <c r="I5256" s="202">
        <f t="shared" si="205"/>
        <v>0</v>
      </c>
      <c r="J5256" s="61"/>
    </row>
    <row r="5257" spans="1:10" s="27" customFormat="1" ht="15" x14ac:dyDescent="0.25">
      <c r="A5257" s="62"/>
      <c r="B5257" s="62"/>
      <c r="C5257" s="63"/>
      <c r="D5257" s="63"/>
      <c r="E5257" s="61"/>
      <c r="F5257" s="61"/>
      <c r="G5257" s="61"/>
      <c r="H5257" s="61"/>
      <c r="I5257" s="202">
        <f t="shared" si="205"/>
        <v>0</v>
      </c>
      <c r="J5257" s="61"/>
    </row>
    <row r="5258" spans="1:10" s="27" customFormat="1" ht="15" x14ac:dyDescent="0.25">
      <c r="A5258" s="62"/>
      <c r="B5258" s="62"/>
      <c r="C5258" s="63"/>
      <c r="D5258" s="63"/>
      <c r="E5258" s="61"/>
      <c r="F5258" s="61"/>
      <c r="G5258" s="61"/>
      <c r="H5258" s="61"/>
      <c r="I5258" s="202">
        <f t="shared" si="205"/>
        <v>0</v>
      </c>
      <c r="J5258" s="61"/>
    </row>
    <row r="5259" spans="1:10" s="27" customFormat="1" ht="15" x14ac:dyDescent="0.25">
      <c r="A5259" s="62"/>
      <c r="B5259" s="62"/>
      <c r="C5259" s="63"/>
      <c r="D5259" s="63"/>
      <c r="E5259" s="61"/>
      <c r="F5259" s="61"/>
      <c r="G5259" s="61"/>
      <c r="H5259" s="61"/>
      <c r="I5259" s="202">
        <f t="shared" si="205"/>
        <v>0</v>
      </c>
      <c r="J5259" s="61"/>
    </row>
    <row r="5260" spans="1:10" s="27" customFormat="1" ht="15" x14ac:dyDescent="0.25">
      <c r="A5260" s="62"/>
      <c r="B5260" s="62"/>
      <c r="C5260" s="63"/>
      <c r="D5260" s="63"/>
      <c r="E5260" s="61"/>
      <c r="F5260" s="61"/>
      <c r="G5260" s="61"/>
      <c r="H5260" s="61"/>
      <c r="I5260" s="202">
        <f t="shared" si="205"/>
        <v>0</v>
      </c>
      <c r="J5260" s="61"/>
    </row>
    <row r="5261" spans="1:10" s="27" customFormat="1" ht="15" x14ac:dyDescent="0.25">
      <c r="A5261" s="62"/>
      <c r="B5261" s="62"/>
      <c r="C5261" s="63"/>
      <c r="D5261" s="63"/>
      <c r="E5261" s="61"/>
      <c r="F5261" s="61"/>
      <c r="G5261" s="61"/>
      <c r="H5261" s="61"/>
      <c r="I5261" s="202">
        <f t="shared" si="205"/>
        <v>0</v>
      </c>
      <c r="J5261" s="61"/>
    </row>
    <row r="5262" spans="1:10" s="27" customFormat="1" ht="15" x14ac:dyDescent="0.25">
      <c r="A5262" s="62"/>
      <c r="B5262" s="62"/>
      <c r="C5262" s="63"/>
      <c r="D5262" s="63"/>
      <c r="E5262" s="61"/>
      <c r="F5262" s="61"/>
      <c r="G5262" s="61"/>
      <c r="H5262" s="61"/>
      <c r="I5262" s="202">
        <f t="shared" si="205"/>
        <v>0</v>
      </c>
      <c r="J5262" s="61"/>
    </row>
    <row r="5263" spans="1:10" s="27" customFormat="1" ht="15" x14ac:dyDescent="0.25">
      <c r="A5263" s="62"/>
      <c r="B5263" s="62"/>
      <c r="C5263" s="63"/>
      <c r="D5263" s="63"/>
      <c r="E5263" s="61"/>
      <c r="F5263" s="61"/>
      <c r="G5263" s="61"/>
      <c r="H5263" s="61"/>
      <c r="I5263" s="202">
        <f t="shared" si="205"/>
        <v>0</v>
      </c>
      <c r="J5263" s="61"/>
    </row>
    <row r="5264" spans="1:10" s="27" customFormat="1" ht="15" x14ac:dyDescent="0.25">
      <c r="A5264" s="62"/>
      <c r="B5264" s="62"/>
      <c r="C5264" s="63"/>
      <c r="D5264" s="63"/>
      <c r="E5264" s="61"/>
      <c r="F5264" s="61"/>
      <c r="G5264" s="61"/>
      <c r="H5264" s="61"/>
      <c r="I5264" s="202">
        <f t="shared" si="205"/>
        <v>0</v>
      </c>
      <c r="J5264" s="61"/>
    </row>
    <row r="5265" spans="1:10" s="27" customFormat="1" ht="15" x14ac:dyDescent="0.25">
      <c r="A5265" s="62"/>
      <c r="B5265" s="62"/>
      <c r="C5265" s="63"/>
      <c r="D5265" s="63"/>
      <c r="E5265" s="61"/>
      <c r="F5265" s="61"/>
      <c r="G5265" s="61"/>
      <c r="H5265" s="61"/>
      <c r="I5265" s="202">
        <f t="shared" si="205"/>
        <v>0</v>
      </c>
      <c r="J5265" s="61"/>
    </row>
    <row r="5266" spans="1:10" s="27" customFormat="1" ht="15" x14ac:dyDescent="0.25">
      <c r="A5266" s="62"/>
      <c r="B5266" s="62"/>
      <c r="C5266" s="63"/>
      <c r="D5266" s="63"/>
      <c r="E5266" s="61"/>
      <c r="F5266" s="61"/>
      <c r="G5266" s="61"/>
      <c r="H5266" s="61"/>
      <c r="I5266" s="202">
        <f t="shared" si="205"/>
        <v>0</v>
      </c>
      <c r="J5266" s="61"/>
    </row>
    <row r="5267" spans="1:10" s="27" customFormat="1" ht="15" x14ac:dyDescent="0.25">
      <c r="A5267" s="62"/>
      <c r="B5267" s="62"/>
      <c r="C5267" s="63"/>
      <c r="D5267" s="63"/>
      <c r="E5267" s="61"/>
      <c r="F5267" s="61"/>
      <c r="G5267" s="61"/>
      <c r="H5267" s="61"/>
      <c r="I5267" s="202">
        <f t="shared" si="205"/>
        <v>0</v>
      </c>
      <c r="J5267" s="61"/>
    </row>
    <row r="5268" spans="1:10" s="27" customFormat="1" ht="15" x14ac:dyDescent="0.25">
      <c r="A5268" s="62"/>
      <c r="B5268" s="62"/>
      <c r="C5268" s="63"/>
      <c r="D5268" s="63"/>
      <c r="E5268" s="61"/>
      <c r="F5268" s="61"/>
      <c r="G5268" s="61"/>
      <c r="H5268" s="61"/>
      <c r="I5268" s="202">
        <f t="shared" si="205"/>
        <v>0</v>
      </c>
      <c r="J5268" s="61"/>
    </row>
    <row r="5269" spans="1:10" s="27" customFormat="1" ht="15" x14ac:dyDescent="0.25">
      <c r="A5269" s="62"/>
      <c r="B5269" s="62"/>
      <c r="C5269" s="63"/>
      <c r="D5269" s="63"/>
      <c r="E5269" s="61"/>
      <c r="F5269" s="61"/>
      <c r="G5269" s="61"/>
      <c r="H5269" s="61"/>
      <c r="I5269" s="202">
        <f t="shared" si="205"/>
        <v>0</v>
      </c>
      <c r="J5269" s="61"/>
    </row>
    <row r="5270" spans="1:10" s="27" customFormat="1" ht="15" x14ac:dyDescent="0.25">
      <c r="A5270" s="62"/>
      <c r="B5270" s="62"/>
      <c r="C5270" s="63"/>
      <c r="D5270" s="63"/>
      <c r="E5270" s="61"/>
      <c r="F5270" s="61"/>
      <c r="G5270" s="61"/>
      <c r="H5270" s="61"/>
      <c r="I5270" s="202">
        <f t="shared" si="205"/>
        <v>0</v>
      </c>
      <c r="J5270" s="61"/>
    </row>
    <row r="5271" spans="1:10" s="27" customFormat="1" ht="15" x14ac:dyDescent="0.25">
      <c r="A5271" s="62"/>
      <c r="B5271" s="62"/>
      <c r="C5271" s="63"/>
      <c r="D5271" s="63"/>
      <c r="E5271" s="61"/>
      <c r="F5271" s="61"/>
      <c r="G5271" s="61"/>
      <c r="H5271" s="61"/>
      <c r="I5271" s="202">
        <f t="shared" si="205"/>
        <v>0</v>
      </c>
      <c r="J5271" s="61"/>
    </row>
    <row r="5272" spans="1:10" s="27" customFormat="1" ht="15" x14ac:dyDescent="0.25">
      <c r="A5272" s="62"/>
      <c r="B5272" s="62"/>
      <c r="C5272" s="63"/>
      <c r="D5272" s="63"/>
      <c r="E5272" s="61"/>
      <c r="F5272" s="61"/>
      <c r="G5272" s="61"/>
      <c r="H5272" s="61"/>
      <c r="I5272" s="202">
        <f t="shared" si="205"/>
        <v>0</v>
      </c>
      <c r="J5272" s="61"/>
    </row>
    <row r="5273" spans="1:10" s="27" customFormat="1" ht="15" x14ac:dyDescent="0.25">
      <c r="A5273" s="62"/>
      <c r="B5273" s="62"/>
      <c r="C5273" s="63"/>
      <c r="D5273" s="63"/>
      <c r="E5273" s="61"/>
      <c r="F5273" s="61"/>
      <c r="G5273" s="61"/>
      <c r="H5273" s="61"/>
      <c r="I5273" s="202">
        <f t="shared" si="205"/>
        <v>0</v>
      </c>
      <c r="J5273" s="61"/>
    </row>
    <row r="5274" spans="1:10" s="27" customFormat="1" ht="15" x14ac:dyDescent="0.25">
      <c r="A5274" s="62"/>
      <c r="B5274" s="62"/>
      <c r="C5274" s="63"/>
      <c r="D5274" s="63"/>
      <c r="E5274" s="61"/>
      <c r="F5274" s="61"/>
      <c r="G5274" s="61"/>
      <c r="H5274" s="61"/>
      <c r="I5274" s="202">
        <f t="shared" si="205"/>
        <v>0</v>
      </c>
      <c r="J5274" s="61"/>
    </row>
    <row r="5275" spans="1:10" s="27" customFormat="1" ht="15" x14ac:dyDescent="0.25">
      <c r="A5275" s="62"/>
      <c r="B5275" s="62"/>
      <c r="C5275" s="63"/>
      <c r="D5275" s="63"/>
      <c r="E5275" s="61"/>
      <c r="F5275" s="61"/>
      <c r="G5275" s="61"/>
      <c r="H5275" s="61"/>
      <c r="I5275" s="202">
        <f t="shared" si="205"/>
        <v>0</v>
      </c>
      <c r="J5275" s="61"/>
    </row>
    <row r="5276" spans="1:10" s="27" customFormat="1" ht="15" x14ac:dyDescent="0.25">
      <c r="A5276" s="62"/>
      <c r="B5276" s="62"/>
      <c r="C5276" s="63"/>
      <c r="D5276" s="63"/>
      <c r="E5276" s="61"/>
      <c r="F5276" s="61"/>
      <c r="G5276" s="61"/>
      <c r="H5276" s="61"/>
      <c r="I5276" s="202">
        <f t="shared" si="205"/>
        <v>0</v>
      </c>
      <c r="J5276" s="61"/>
    </row>
    <row r="5277" spans="1:10" s="27" customFormat="1" ht="15" x14ac:dyDescent="0.25">
      <c r="A5277" s="62"/>
      <c r="B5277" s="62"/>
      <c r="C5277" s="63"/>
      <c r="D5277" s="63"/>
      <c r="E5277" s="61"/>
      <c r="F5277" s="61"/>
      <c r="G5277" s="61"/>
      <c r="H5277" s="61"/>
      <c r="I5277" s="202">
        <f t="shared" si="205"/>
        <v>0</v>
      </c>
      <c r="J5277" s="61"/>
    </row>
    <row r="5278" spans="1:10" s="27" customFormat="1" ht="15" x14ac:dyDescent="0.25">
      <c r="A5278" s="62"/>
      <c r="B5278" s="62"/>
      <c r="C5278" s="63"/>
      <c r="D5278" s="63"/>
      <c r="E5278" s="61"/>
      <c r="F5278" s="61"/>
      <c r="G5278" s="61"/>
      <c r="H5278" s="61"/>
      <c r="I5278" s="202">
        <f t="shared" si="205"/>
        <v>0</v>
      </c>
      <c r="J5278" s="61"/>
    </row>
    <row r="5279" spans="1:10" s="27" customFormat="1" ht="15" x14ac:dyDescent="0.25">
      <c r="A5279" s="62"/>
      <c r="B5279" s="62"/>
      <c r="C5279" s="63"/>
      <c r="D5279" s="63"/>
      <c r="E5279" s="61"/>
      <c r="F5279" s="61"/>
      <c r="G5279" s="61"/>
      <c r="H5279" s="61"/>
      <c r="I5279" s="202">
        <f t="shared" si="205"/>
        <v>0</v>
      </c>
      <c r="J5279" s="61"/>
    </row>
    <row r="5280" spans="1:10" s="27" customFormat="1" ht="15" x14ac:dyDescent="0.25">
      <c r="A5280" s="62"/>
      <c r="B5280" s="62"/>
      <c r="C5280" s="63"/>
      <c r="D5280" s="63"/>
      <c r="E5280" s="61"/>
      <c r="F5280" s="61"/>
      <c r="G5280" s="61"/>
      <c r="H5280" s="61"/>
      <c r="I5280" s="202">
        <f t="shared" si="205"/>
        <v>0</v>
      </c>
      <c r="J5280" s="61"/>
    </row>
    <row r="5281" spans="1:10" s="27" customFormat="1" ht="15" x14ac:dyDescent="0.25">
      <c r="A5281" s="62"/>
      <c r="B5281" s="62"/>
      <c r="C5281" s="63"/>
      <c r="D5281" s="63"/>
      <c r="E5281" s="61"/>
      <c r="F5281" s="61"/>
      <c r="G5281" s="61"/>
      <c r="H5281" s="61"/>
      <c r="I5281" s="202">
        <f t="shared" si="205"/>
        <v>0</v>
      </c>
      <c r="J5281" s="61"/>
    </row>
    <row r="5282" spans="1:10" s="27" customFormat="1" ht="15" x14ac:dyDescent="0.25">
      <c r="A5282" s="62"/>
      <c r="B5282" s="62"/>
      <c r="C5282" s="63"/>
      <c r="D5282" s="63"/>
      <c r="E5282" s="61"/>
      <c r="F5282" s="61"/>
      <c r="G5282" s="61"/>
      <c r="H5282" s="61"/>
      <c r="I5282" s="202">
        <f t="shared" si="205"/>
        <v>0</v>
      </c>
      <c r="J5282" s="61"/>
    </row>
    <row r="5283" spans="1:10" s="27" customFormat="1" ht="15" x14ac:dyDescent="0.25">
      <c r="A5283" s="62"/>
      <c r="B5283" s="62"/>
      <c r="C5283" s="63"/>
      <c r="D5283" s="63"/>
      <c r="E5283" s="61"/>
      <c r="F5283" s="61"/>
      <c r="G5283" s="61"/>
      <c r="H5283" s="61"/>
      <c r="I5283" s="202">
        <f t="shared" si="205"/>
        <v>0</v>
      </c>
      <c r="J5283" s="61"/>
    </row>
    <row r="5284" spans="1:10" s="27" customFormat="1" ht="15" x14ac:dyDescent="0.25">
      <c r="A5284" s="62"/>
      <c r="B5284" s="62"/>
      <c r="C5284" s="63"/>
      <c r="D5284" s="63"/>
      <c r="E5284" s="61"/>
      <c r="F5284" s="61"/>
      <c r="G5284" s="61"/>
      <c r="H5284" s="61"/>
      <c r="I5284" s="202">
        <f t="shared" si="205"/>
        <v>0</v>
      </c>
      <c r="J5284" s="61"/>
    </row>
    <row r="5285" spans="1:10" s="27" customFormat="1" ht="15" x14ac:dyDescent="0.25">
      <c r="A5285" s="62"/>
      <c r="B5285" s="62"/>
      <c r="C5285" s="63"/>
      <c r="D5285" s="63"/>
      <c r="E5285" s="61"/>
      <c r="F5285" s="61"/>
      <c r="G5285" s="61"/>
      <c r="H5285" s="61"/>
      <c r="I5285" s="202">
        <f t="shared" si="205"/>
        <v>0</v>
      </c>
      <c r="J5285" s="61"/>
    </row>
    <row r="5286" spans="1:10" s="27" customFormat="1" ht="15" x14ac:dyDescent="0.25">
      <c r="A5286" s="62"/>
      <c r="B5286" s="62"/>
      <c r="C5286" s="63"/>
      <c r="D5286" s="63"/>
      <c r="E5286" s="61"/>
      <c r="F5286" s="61"/>
      <c r="G5286" s="61"/>
      <c r="H5286" s="61"/>
      <c r="I5286" s="202">
        <f t="shared" si="205"/>
        <v>0</v>
      </c>
      <c r="J5286" s="61"/>
    </row>
    <row r="5287" spans="1:10" s="27" customFormat="1" ht="15" x14ac:dyDescent="0.25">
      <c r="A5287" s="62"/>
      <c r="B5287" s="62"/>
      <c r="C5287" s="63"/>
      <c r="D5287" s="63"/>
      <c r="E5287" s="61"/>
      <c r="F5287" s="61"/>
      <c r="G5287" s="61"/>
      <c r="H5287" s="61"/>
      <c r="I5287" s="202">
        <f t="shared" ref="I5287:I5350" si="206">G5287</f>
        <v>0</v>
      </c>
      <c r="J5287" s="61"/>
    </row>
    <row r="5288" spans="1:10" s="27" customFormat="1" ht="15" x14ac:dyDescent="0.25">
      <c r="A5288" s="62"/>
      <c r="B5288" s="62"/>
      <c r="C5288" s="63"/>
      <c r="D5288" s="63"/>
      <c r="E5288" s="61"/>
      <c r="F5288" s="61"/>
      <c r="G5288" s="61"/>
      <c r="H5288" s="61"/>
      <c r="I5288" s="202">
        <f t="shared" si="206"/>
        <v>0</v>
      </c>
      <c r="J5288" s="61"/>
    </row>
    <row r="5289" spans="1:10" s="27" customFormat="1" ht="15" x14ac:dyDescent="0.25">
      <c r="A5289" s="62"/>
      <c r="B5289" s="62"/>
      <c r="C5289" s="63"/>
      <c r="D5289" s="63"/>
      <c r="E5289" s="61"/>
      <c r="F5289" s="61"/>
      <c r="G5289" s="61"/>
      <c r="H5289" s="61"/>
      <c r="I5289" s="202">
        <f t="shared" si="206"/>
        <v>0</v>
      </c>
      <c r="J5289" s="61"/>
    </row>
    <row r="5290" spans="1:10" s="27" customFormat="1" ht="15" x14ac:dyDescent="0.25">
      <c r="A5290" s="62"/>
      <c r="B5290" s="62"/>
      <c r="C5290" s="63"/>
      <c r="D5290" s="63"/>
      <c r="E5290" s="61"/>
      <c r="F5290" s="61"/>
      <c r="G5290" s="61"/>
      <c r="H5290" s="61"/>
      <c r="I5290" s="202">
        <f t="shared" si="206"/>
        <v>0</v>
      </c>
      <c r="J5290" s="61"/>
    </row>
    <row r="5291" spans="1:10" s="27" customFormat="1" ht="15" x14ac:dyDescent="0.25">
      <c r="A5291" s="62"/>
      <c r="B5291" s="62"/>
      <c r="C5291" s="63"/>
      <c r="D5291" s="63"/>
      <c r="E5291" s="61"/>
      <c r="F5291" s="61"/>
      <c r="G5291" s="61"/>
      <c r="H5291" s="61"/>
      <c r="I5291" s="202">
        <f t="shared" si="206"/>
        <v>0</v>
      </c>
      <c r="J5291" s="61"/>
    </row>
    <row r="5292" spans="1:10" s="27" customFormat="1" ht="15" x14ac:dyDescent="0.25">
      <c r="A5292" s="62"/>
      <c r="B5292" s="62"/>
      <c r="C5292" s="63"/>
      <c r="D5292" s="63"/>
      <c r="E5292" s="61"/>
      <c r="F5292" s="61"/>
      <c r="G5292" s="61"/>
      <c r="H5292" s="61"/>
      <c r="I5292" s="202">
        <f t="shared" si="206"/>
        <v>0</v>
      </c>
      <c r="J5292" s="61"/>
    </row>
    <row r="5293" spans="1:10" s="27" customFormat="1" ht="15" x14ac:dyDescent="0.25">
      <c r="A5293" s="62"/>
      <c r="B5293" s="62"/>
      <c r="C5293" s="63"/>
      <c r="D5293" s="63"/>
      <c r="E5293" s="61"/>
      <c r="F5293" s="61"/>
      <c r="G5293" s="61"/>
      <c r="H5293" s="61"/>
      <c r="I5293" s="202">
        <f t="shared" si="206"/>
        <v>0</v>
      </c>
      <c r="J5293" s="61"/>
    </row>
    <row r="5294" spans="1:10" s="27" customFormat="1" ht="15" x14ac:dyDescent="0.25">
      <c r="A5294" s="62"/>
      <c r="B5294" s="62"/>
      <c r="C5294" s="63"/>
      <c r="D5294" s="63"/>
      <c r="E5294" s="61"/>
      <c r="F5294" s="61"/>
      <c r="G5294" s="61"/>
      <c r="H5294" s="61"/>
      <c r="I5294" s="202">
        <f t="shared" si="206"/>
        <v>0</v>
      </c>
      <c r="J5294" s="61"/>
    </row>
    <row r="5295" spans="1:10" s="27" customFormat="1" ht="15" x14ac:dyDescent="0.25">
      <c r="A5295" s="62"/>
      <c r="B5295" s="62"/>
      <c r="C5295" s="63"/>
      <c r="D5295" s="63"/>
      <c r="E5295" s="61"/>
      <c r="F5295" s="61"/>
      <c r="G5295" s="61"/>
      <c r="H5295" s="61"/>
      <c r="I5295" s="202">
        <f t="shared" si="206"/>
        <v>0</v>
      </c>
      <c r="J5295" s="61"/>
    </row>
    <row r="5296" spans="1:10" s="27" customFormat="1" ht="15" x14ac:dyDescent="0.25">
      <c r="A5296" s="62"/>
      <c r="B5296" s="62"/>
      <c r="C5296" s="63"/>
      <c r="D5296" s="63"/>
      <c r="E5296" s="61"/>
      <c r="F5296" s="61"/>
      <c r="G5296" s="61"/>
      <c r="H5296" s="61"/>
      <c r="I5296" s="202">
        <f t="shared" si="206"/>
        <v>0</v>
      </c>
      <c r="J5296" s="61"/>
    </row>
    <row r="5297" spans="1:10" s="27" customFormat="1" ht="15" x14ac:dyDescent="0.25">
      <c r="A5297" s="62"/>
      <c r="B5297" s="62"/>
      <c r="C5297" s="63"/>
      <c r="D5297" s="63"/>
      <c r="E5297" s="61"/>
      <c r="F5297" s="61"/>
      <c r="G5297" s="61"/>
      <c r="H5297" s="61"/>
      <c r="I5297" s="202">
        <f t="shared" si="206"/>
        <v>0</v>
      </c>
      <c r="J5297" s="61"/>
    </row>
    <row r="5298" spans="1:10" s="27" customFormat="1" ht="15" x14ac:dyDescent="0.25">
      <c r="A5298" s="62"/>
      <c r="B5298" s="62"/>
      <c r="C5298" s="63"/>
      <c r="D5298" s="63"/>
      <c r="E5298" s="61"/>
      <c r="F5298" s="61"/>
      <c r="G5298" s="61"/>
      <c r="H5298" s="61"/>
      <c r="I5298" s="202">
        <f t="shared" si="206"/>
        <v>0</v>
      </c>
      <c r="J5298" s="61"/>
    </row>
    <row r="5299" spans="1:10" s="27" customFormat="1" ht="15" x14ac:dyDescent="0.25">
      <c r="A5299" s="62"/>
      <c r="B5299" s="62"/>
      <c r="C5299" s="63"/>
      <c r="D5299" s="63"/>
      <c r="E5299" s="61"/>
      <c r="F5299" s="61"/>
      <c r="G5299" s="61"/>
      <c r="H5299" s="61"/>
      <c r="I5299" s="202">
        <f t="shared" si="206"/>
        <v>0</v>
      </c>
      <c r="J5299" s="61"/>
    </row>
    <row r="5300" spans="1:10" s="27" customFormat="1" ht="15" x14ac:dyDescent="0.25">
      <c r="A5300" s="62"/>
      <c r="B5300" s="62"/>
      <c r="C5300" s="63"/>
      <c r="D5300" s="63"/>
      <c r="E5300" s="61"/>
      <c r="F5300" s="61"/>
      <c r="G5300" s="61"/>
      <c r="H5300" s="61"/>
      <c r="I5300" s="202">
        <f t="shared" si="206"/>
        <v>0</v>
      </c>
      <c r="J5300" s="61"/>
    </row>
    <row r="5301" spans="1:10" s="27" customFormat="1" ht="15" x14ac:dyDescent="0.25">
      <c r="A5301" s="62"/>
      <c r="B5301" s="62"/>
      <c r="C5301" s="63"/>
      <c r="D5301" s="63"/>
      <c r="E5301" s="61"/>
      <c r="F5301" s="61"/>
      <c r="G5301" s="61"/>
      <c r="H5301" s="61"/>
      <c r="I5301" s="202">
        <f t="shared" si="206"/>
        <v>0</v>
      </c>
      <c r="J5301" s="61"/>
    </row>
    <row r="5302" spans="1:10" s="27" customFormat="1" ht="15" x14ac:dyDescent="0.25">
      <c r="A5302" s="62"/>
      <c r="B5302" s="62"/>
      <c r="C5302" s="63"/>
      <c r="D5302" s="63"/>
      <c r="E5302" s="61"/>
      <c r="F5302" s="61"/>
      <c r="G5302" s="61"/>
      <c r="H5302" s="61"/>
      <c r="I5302" s="202">
        <f t="shared" si="206"/>
        <v>0</v>
      </c>
      <c r="J5302" s="61"/>
    </row>
    <row r="5303" spans="1:10" s="27" customFormat="1" ht="15" x14ac:dyDescent="0.25">
      <c r="A5303" s="62"/>
      <c r="B5303" s="62"/>
      <c r="C5303" s="63"/>
      <c r="D5303" s="63"/>
      <c r="E5303" s="61"/>
      <c r="F5303" s="61"/>
      <c r="G5303" s="61"/>
      <c r="H5303" s="61"/>
      <c r="I5303" s="202">
        <f t="shared" si="206"/>
        <v>0</v>
      </c>
      <c r="J5303" s="61"/>
    </row>
    <row r="5304" spans="1:10" s="27" customFormat="1" ht="15" x14ac:dyDescent="0.25">
      <c r="A5304" s="62"/>
      <c r="B5304" s="62"/>
      <c r="C5304" s="63"/>
      <c r="D5304" s="63"/>
      <c r="E5304" s="61"/>
      <c r="F5304" s="61"/>
      <c r="G5304" s="61"/>
      <c r="H5304" s="61"/>
      <c r="I5304" s="202">
        <f t="shared" si="206"/>
        <v>0</v>
      </c>
      <c r="J5304" s="61"/>
    </row>
    <row r="5305" spans="1:10" s="27" customFormat="1" ht="15" x14ac:dyDescent="0.25">
      <c r="A5305" s="62"/>
      <c r="B5305" s="62"/>
      <c r="C5305" s="63"/>
      <c r="D5305" s="63"/>
      <c r="E5305" s="61"/>
      <c r="F5305" s="61"/>
      <c r="G5305" s="61"/>
      <c r="H5305" s="61"/>
      <c r="I5305" s="202">
        <f t="shared" si="206"/>
        <v>0</v>
      </c>
      <c r="J5305" s="61"/>
    </row>
    <row r="5306" spans="1:10" s="27" customFormat="1" ht="15" x14ac:dyDescent="0.25">
      <c r="A5306" s="62"/>
      <c r="B5306" s="62"/>
      <c r="C5306" s="63"/>
      <c r="D5306" s="63"/>
      <c r="E5306" s="61"/>
      <c r="F5306" s="61"/>
      <c r="G5306" s="61"/>
      <c r="H5306" s="61"/>
      <c r="I5306" s="202">
        <f t="shared" si="206"/>
        <v>0</v>
      </c>
      <c r="J5306" s="61"/>
    </row>
    <row r="5307" spans="1:10" s="27" customFormat="1" ht="15" x14ac:dyDescent="0.25">
      <c r="A5307" s="62"/>
      <c r="B5307" s="62"/>
      <c r="C5307" s="63"/>
      <c r="D5307" s="63"/>
      <c r="E5307" s="61"/>
      <c r="F5307" s="61"/>
      <c r="G5307" s="61"/>
      <c r="H5307" s="61"/>
      <c r="I5307" s="202">
        <f t="shared" si="206"/>
        <v>0</v>
      </c>
      <c r="J5307" s="61"/>
    </row>
    <row r="5308" spans="1:10" s="27" customFormat="1" ht="15" x14ac:dyDescent="0.25">
      <c r="A5308" s="62"/>
      <c r="B5308" s="62"/>
      <c r="C5308" s="63"/>
      <c r="D5308" s="63"/>
      <c r="E5308" s="61"/>
      <c r="F5308" s="61"/>
      <c r="G5308" s="61"/>
      <c r="H5308" s="61"/>
      <c r="I5308" s="202">
        <f t="shared" si="206"/>
        <v>0</v>
      </c>
      <c r="J5308" s="61"/>
    </row>
    <row r="5309" spans="1:10" s="27" customFormat="1" ht="15" x14ac:dyDescent="0.25">
      <c r="A5309" s="62"/>
      <c r="B5309" s="62"/>
      <c r="C5309" s="63"/>
      <c r="D5309" s="63"/>
      <c r="E5309" s="61"/>
      <c r="F5309" s="61"/>
      <c r="G5309" s="61"/>
      <c r="H5309" s="61"/>
      <c r="I5309" s="202">
        <f t="shared" si="206"/>
        <v>0</v>
      </c>
      <c r="J5309" s="61"/>
    </row>
    <row r="5310" spans="1:10" s="27" customFormat="1" ht="15" x14ac:dyDescent="0.25">
      <c r="A5310" s="62"/>
      <c r="B5310" s="62"/>
      <c r="C5310" s="63"/>
      <c r="D5310" s="63"/>
      <c r="E5310" s="61"/>
      <c r="F5310" s="61"/>
      <c r="G5310" s="61"/>
      <c r="H5310" s="61"/>
      <c r="I5310" s="202">
        <f t="shared" si="206"/>
        <v>0</v>
      </c>
      <c r="J5310" s="61"/>
    </row>
    <row r="5311" spans="1:10" s="27" customFormat="1" ht="15" x14ac:dyDescent="0.25">
      <c r="A5311" s="62"/>
      <c r="B5311" s="62"/>
      <c r="C5311" s="63"/>
      <c r="D5311" s="63"/>
      <c r="E5311" s="61"/>
      <c r="F5311" s="61"/>
      <c r="G5311" s="61"/>
      <c r="H5311" s="61"/>
      <c r="I5311" s="202">
        <f t="shared" si="206"/>
        <v>0</v>
      </c>
      <c r="J5311" s="61"/>
    </row>
    <row r="5312" spans="1:10" s="27" customFormat="1" ht="15" x14ac:dyDescent="0.25">
      <c r="A5312" s="62"/>
      <c r="B5312" s="62"/>
      <c r="C5312" s="63"/>
      <c r="D5312" s="63"/>
      <c r="E5312" s="61"/>
      <c r="F5312" s="61"/>
      <c r="G5312" s="61"/>
      <c r="H5312" s="61"/>
      <c r="I5312" s="202">
        <f t="shared" si="206"/>
        <v>0</v>
      </c>
      <c r="J5312" s="61"/>
    </row>
    <row r="5313" spans="1:10" s="27" customFormat="1" ht="15" x14ac:dyDescent="0.25">
      <c r="A5313" s="62"/>
      <c r="B5313" s="62"/>
      <c r="C5313" s="63"/>
      <c r="D5313" s="63"/>
      <c r="E5313" s="61"/>
      <c r="F5313" s="61"/>
      <c r="G5313" s="61"/>
      <c r="H5313" s="61"/>
      <c r="I5313" s="202">
        <f t="shared" si="206"/>
        <v>0</v>
      </c>
      <c r="J5313" s="61"/>
    </row>
    <row r="5314" spans="1:10" s="27" customFormat="1" ht="15" x14ac:dyDescent="0.25">
      <c r="A5314" s="62"/>
      <c r="B5314" s="62"/>
      <c r="C5314" s="63"/>
      <c r="D5314" s="63"/>
      <c r="E5314" s="61"/>
      <c r="F5314" s="61"/>
      <c r="G5314" s="61"/>
      <c r="H5314" s="61"/>
      <c r="I5314" s="202">
        <f t="shared" si="206"/>
        <v>0</v>
      </c>
      <c r="J5314" s="61"/>
    </row>
    <row r="5315" spans="1:10" s="27" customFormat="1" ht="15" x14ac:dyDescent="0.25">
      <c r="A5315" s="62"/>
      <c r="B5315" s="62"/>
      <c r="C5315" s="63"/>
      <c r="D5315" s="63"/>
      <c r="E5315" s="61"/>
      <c r="F5315" s="61"/>
      <c r="G5315" s="61"/>
      <c r="H5315" s="61"/>
      <c r="I5315" s="202">
        <f t="shared" si="206"/>
        <v>0</v>
      </c>
      <c r="J5315" s="61"/>
    </row>
    <row r="5316" spans="1:10" s="27" customFormat="1" ht="15" x14ac:dyDescent="0.25">
      <c r="A5316" s="62"/>
      <c r="B5316" s="62"/>
      <c r="C5316" s="63"/>
      <c r="D5316" s="63"/>
      <c r="E5316" s="61"/>
      <c r="F5316" s="61"/>
      <c r="G5316" s="61"/>
      <c r="H5316" s="61"/>
      <c r="I5316" s="202">
        <f t="shared" si="206"/>
        <v>0</v>
      </c>
      <c r="J5316" s="61"/>
    </row>
    <row r="5317" spans="1:10" s="27" customFormat="1" ht="15" x14ac:dyDescent="0.25">
      <c r="A5317" s="62"/>
      <c r="B5317" s="62"/>
      <c r="C5317" s="63"/>
      <c r="D5317" s="63"/>
      <c r="E5317" s="61"/>
      <c r="F5317" s="61"/>
      <c r="G5317" s="61"/>
      <c r="H5317" s="61"/>
      <c r="I5317" s="202">
        <f t="shared" si="206"/>
        <v>0</v>
      </c>
      <c r="J5317" s="61"/>
    </row>
    <row r="5318" spans="1:10" s="27" customFormat="1" ht="15" x14ac:dyDescent="0.25">
      <c r="A5318" s="62"/>
      <c r="B5318" s="62"/>
      <c r="C5318" s="63"/>
      <c r="D5318" s="63"/>
      <c r="E5318" s="61"/>
      <c r="F5318" s="61"/>
      <c r="G5318" s="61"/>
      <c r="H5318" s="61"/>
      <c r="I5318" s="202">
        <f t="shared" si="206"/>
        <v>0</v>
      </c>
      <c r="J5318" s="61"/>
    </row>
    <row r="5319" spans="1:10" s="27" customFormat="1" ht="15" x14ac:dyDescent="0.25">
      <c r="A5319" s="62"/>
      <c r="B5319" s="62"/>
      <c r="C5319" s="63"/>
      <c r="D5319" s="63"/>
      <c r="E5319" s="61"/>
      <c r="F5319" s="61"/>
      <c r="G5319" s="61"/>
      <c r="H5319" s="61"/>
      <c r="I5319" s="202">
        <f t="shared" si="206"/>
        <v>0</v>
      </c>
      <c r="J5319" s="61"/>
    </row>
    <row r="5320" spans="1:10" s="27" customFormat="1" ht="15" x14ac:dyDescent="0.25">
      <c r="A5320" s="62"/>
      <c r="B5320" s="62"/>
      <c r="C5320" s="63"/>
      <c r="D5320" s="63"/>
      <c r="E5320" s="61"/>
      <c r="F5320" s="61"/>
      <c r="G5320" s="61"/>
      <c r="H5320" s="61"/>
      <c r="I5320" s="202">
        <f t="shared" si="206"/>
        <v>0</v>
      </c>
      <c r="J5320" s="61"/>
    </row>
    <row r="5321" spans="1:10" s="27" customFormat="1" ht="15" x14ac:dyDescent="0.25">
      <c r="A5321" s="62"/>
      <c r="B5321" s="62"/>
      <c r="C5321" s="63"/>
      <c r="D5321" s="63"/>
      <c r="E5321" s="61"/>
      <c r="F5321" s="61"/>
      <c r="G5321" s="61"/>
      <c r="H5321" s="61"/>
      <c r="I5321" s="202">
        <f t="shared" si="206"/>
        <v>0</v>
      </c>
      <c r="J5321" s="61"/>
    </row>
    <row r="5322" spans="1:10" s="27" customFormat="1" ht="15" x14ac:dyDescent="0.25">
      <c r="A5322" s="62"/>
      <c r="B5322" s="62"/>
      <c r="C5322" s="63"/>
      <c r="D5322" s="63"/>
      <c r="E5322" s="61"/>
      <c r="F5322" s="61"/>
      <c r="G5322" s="61"/>
      <c r="H5322" s="61"/>
      <c r="I5322" s="202">
        <f t="shared" si="206"/>
        <v>0</v>
      </c>
      <c r="J5322" s="61"/>
    </row>
    <row r="5323" spans="1:10" s="27" customFormat="1" ht="15" x14ac:dyDescent="0.25">
      <c r="A5323" s="62"/>
      <c r="B5323" s="62"/>
      <c r="C5323" s="63"/>
      <c r="D5323" s="63"/>
      <c r="E5323" s="61"/>
      <c r="F5323" s="61"/>
      <c r="G5323" s="61"/>
      <c r="H5323" s="61"/>
      <c r="I5323" s="202">
        <f t="shared" si="206"/>
        <v>0</v>
      </c>
      <c r="J5323" s="61"/>
    </row>
    <row r="5324" spans="1:10" s="27" customFormat="1" ht="15" x14ac:dyDescent="0.25">
      <c r="A5324" s="62"/>
      <c r="B5324" s="62"/>
      <c r="C5324" s="63"/>
      <c r="D5324" s="63"/>
      <c r="E5324" s="61"/>
      <c r="F5324" s="61"/>
      <c r="G5324" s="61"/>
      <c r="H5324" s="61"/>
      <c r="I5324" s="202">
        <f t="shared" si="206"/>
        <v>0</v>
      </c>
      <c r="J5324" s="61"/>
    </row>
    <row r="5325" spans="1:10" s="27" customFormat="1" ht="15" x14ac:dyDescent="0.25">
      <c r="A5325" s="62"/>
      <c r="B5325" s="62"/>
      <c r="C5325" s="63"/>
      <c r="D5325" s="63"/>
      <c r="E5325" s="61"/>
      <c r="F5325" s="61"/>
      <c r="G5325" s="61"/>
      <c r="H5325" s="61"/>
      <c r="I5325" s="202">
        <f t="shared" si="206"/>
        <v>0</v>
      </c>
      <c r="J5325" s="61"/>
    </row>
    <row r="5326" spans="1:10" s="27" customFormat="1" ht="15" x14ac:dyDescent="0.25">
      <c r="A5326" s="62"/>
      <c r="B5326" s="62"/>
      <c r="C5326" s="63"/>
      <c r="D5326" s="63"/>
      <c r="E5326" s="61"/>
      <c r="F5326" s="61"/>
      <c r="G5326" s="61"/>
      <c r="H5326" s="61"/>
      <c r="I5326" s="202">
        <f t="shared" si="206"/>
        <v>0</v>
      </c>
      <c r="J5326" s="61"/>
    </row>
    <row r="5327" spans="1:10" s="27" customFormat="1" ht="15" x14ac:dyDescent="0.25">
      <c r="A5327" s="62"/>
      <c r="B5327" s="62"/>
      <c r="C5327" s="63"/>
      <c r="D5327" s="63"/>
      <c r="E5327" s="61"/>
      <c r="F5327" s="61"/>
      <c r="G5327" s="61"/>
      <c r="H5327" s="61"/>
      <c r="I5327" s="202">
        <f t="shared" si="206"/>
        <v>0</v>
      </c>
      <c r="J5327" s="61"/>
    </row>
    <row r="5328" spans="1:10" s="27" customFormat="1" ht="15" x14ac:dyDescent="0.25">
      <c r="A5328" s="62"/>
      <c r="B5328" s="62"/>
      <c r="C5328" s="63"/>
      <c r="D5328" s="63"/>
      <c r="E5328" s="61"/>
      <c r="F5328" s="61"/>
      <c r="G5328" s="61"/>
      <c r="H5328" s="61"/>
      <c r="I5328" s="202">
        <f t="shared" si="206"/>
        <v>0</v>
      </c>
      <c r="J5328" s="61"/>
    </row>
    <row r="5329" spans="1:10" s="27" customFormat="1" ht="15" x14ac:dyDescent="0.25">
      <c r="A5329" s="62"/>
      <c r="B5329" s="62"/>
      <c r="C5329" s="63"/>
      <c r="D5329" s="63"/>
      <c r="E5329" s="61"/>
      <c r="F5329" s="61"/>
      <c r="G5329" s="61"/>
      <c r="H5329" s="61"/>
      <c r="I5329" s="202">
        <f t="shared" si="206"/>
        <v>0</v>
      </c>
      <c r="J5329" s="61"/>
    </row>
    <row r="5330" spans="1:10" s="27" customFormat="1" ht="15" x14ac:dyDescent="0.25">
      <c r="A5330" s="62"/>
      <c r="B5330" s="62"/>
      <c r="C5330" s="63"/>
      <c r="D5330" s="63"/>
      <c r="E5330" s="61"/>
      <c r="F5330" s="61"/>
      <c r="G5330" s="61"/>
      <c r="H5330" s="61"/>
      <c r="I5330" s="202">
        <f t="shared" si="206"/>
        <v>0</v>
      </c>
      <c r="J5330" s="61"/>
    </row>
    <row r="5331" spans="1:10" s="27" customFormat="1" ht="15" x14ac:dyDescent="0.25">
      <c r="A5331" s="62"/>
      <c r="B5331" s="62"/>
      <c r="C5331" s="63"/>
      <c r="D5331" s="63"/>
      <c r="E5331" s="61"/>
      <c r="F5331" s="61"/>
      <c r="G5331" s="61"/>
      <c r="H5331" s="61"/>
      <c r="I5331" s="202">
        <f t="shared" si="206"/>
        <v>0</v>
      </c>
      <c r="J5331" s="61"/>
    </row>
    <row r="5332" spans="1:10" s="27" customFormat="1" ht="15" x14ac:dyDescent="0.25">
      <c r="A5332" s="62"/>
      <c r="B5332" s="62"/>
      <c r="C5332" s="63"/>
      <c r="D5332" s="63"/>
      <c r="E5332" s="61"/>
      <c r="F5332" s="61"/>
      <c r="G5332" s="61"/>
      <c r="H5332" s="61"/>
      <c r="I5332" s="202">
        <f t="shared" si="206"/>
        <v>0</v>
      </c>
      <c r="J5332" s="61"/>
    </row>
    <row r="5333" spans="1:10" s="27" customFormat="1" ht="15" x14ac:dyDescent="0.25">
      <c r="A5333" s="62"/>
      <c r="B5333" s="62"/>
      <c r="C5333" s="63"/>
      <c r="D5333" s="63"/>
      <c r="E5333" s="61"/>
      <c r="F5333" s="61"/>
      <c r="G5333" s="61"/>
      <c r="H5333" s="61"/>
      <c r="I5333" s="202">
        <f t="shared" si="206"/>
        <v>0</v>
      </c>
      <c r="J5333" s="61"/>
    </row>
    <row r="5334" spans="1:10" s="27" customFormat="1" ht="15" x14ac:dyDescent="0.25">
      <c r="A5334" s="62"/>
      <c r="B5334" s="62"/>
      <c r="C5334" s="63"/>
      <c r="D5334" s="63"/>
      <c r="E5334" s="61"/>
      <c r="F5334" s="61"/>
      <c r="G5334" s="61"/>
      <c r="H5334" s="61"/>
      <c r="I5334" s="202">
        <f t="shared" si="206"/>
        <v>0</v>
      </c>
      <c r="J5334" s="61"/>
    </row>
    <row r="5335" spans="1:10" s="27" customFormat="1" ht="15" x14ac:dyDescent="0.25">
      <c r="A5335" s="62"/>
      <c r="B5335" s="62"/>
      <c r="C5335" s="63"/>
      <c r="D5335" s="63"/>
      <c r="E5335" s="61"/>
      <c r="F5335" s="61"/>
      <c r="G5335" s="61"/>
      <c r="H5335" s="61"/>
      <c r="I5335" s="202">
        <f t="shared" si="206"/>
        <v>0</v>
      </c>
      <c r="J5335" s="61"/>
    </row>
    <row r="5336" spans="1:10" s="27" customFormat="1" ht="15" x14ac:dyDescent="0.25">
      <c r="A5336" s="62"/>
      <c r="B5336" s="62"/>
      <c r="C5336" s="63"/>
      <c r="D5336" s="63"/>
      <c r="E5336" s="61"/>
      <c r="F5336" s="61"/>
      <c r="G5336" s="61"/>
      <c r="H5336" s="61"/>
      <c r="I5336" s="202">
        <f t="shared" si="206"/>
        <v>0</v>
      </c>
      <c r="J5336" s="61"/>
    </row>
    <row r="5337" spans="1:10" s="27" customFormat="1" ht="15" x14ac:dyDescent="0.25">
      <c r="A5337" s="62"/>
      <c r="B5337" s="62"/>
      <c r="C5337" s="63"/>
      <c r="D5337" s="63"/>
      <c r="E5337" s="61"/>
      <c r="F5337" s="61"/>
      <c r="G5337" s="61"/>
      <c r="H5337" s="61"/>
      <c r="I5337" s="202">
        <f t="shared" si="206"/>
        <v>0</v>
      </c>
      <c r="J5337" s="61"/>
    </row>
    <row r="5338" spans="1:10" s="27" customFormat="1" ht="15" x14ac:dyDescent="0.25">
      <c r="A5338" s="62"/>
      <c r="B5338" s="62"/>
      <c r="C5338" s="63"/>
      <c r="D5338" s="63"/>
      <c r="E5338" s="61"/>
      <c r="F5338" s="61"/>
      <c r="G5338" s="61"/>
      <c r="H5338" s="61"/>
      <c r="I5338" s="202">
        <f t="shared" si="206"/>
        <v>0</v>
      </c>
      <c r="J5338" s="61"/>
    </row>
    <row r="5339" spans="1:10" s="27" customFormat="1" ht="15" x14ac:dyDescent="0.25">
      <c r="A5339" s="62"/>
      <c r="B5339" s="62"/>
      <c r="C5339" s="63"/>
      <c r="D5339" s="63"/>
      <c r="E5339" s="61"/>
      <c r="F5339" s="61"/>
      <c r="G5339" s="61"/>
      <c r="H5339" s="61"/>
      <c r="I5339" s="202">
        <f t="shared" si="206"/>
        <v>0</v>
      </c>
      <c r="J5339" s="61"/>
    </row>
    <row r="5340" spans="1:10" s="27" customFormat="1" ht="15" x14ac:dyDescent="0.25">
      <c r="A5340" s="62"/>
      <c r="B5340" s="62"/>
      <c r="C5340" s="63"/>
      <c r="D5340" s="63"/>
      <c r="E5340" s="61"/>
      <c r="F5340" s="61"/>
      <c r="G5340" s="61"/>
      <c r="H5340" s="61"/>
      <c r="I5340" s="202">
        <f t="shared" si="206"/>
        <v>0</v>
      </c>
      <c r="J5340" s="61"/>
    </row>
    <row r="5341" spans="1:10" s="27" customFormat="1" ht="15" x14ac:dyDescent="0.25">
      <c r="A5341" s="62"/>
      <c r="B5341" s="62"/>
      <c r="C5341" s="63"/>
      <c r="D5341" s="63"/>
      <c r="E5341" s="61"/>
      <c r="F5341" s="61"/>
      <c r="G5341" s="61"/>
      <c r="H5341" s="61"/>
      <c r="I5341" s="202">
        <f t="shared" si="206"/>
        <v>0</v>
      </c>
      <c r="J5341" s="61"/>
    </row>
    <row r="5342" spans="1:10" s="27" customFormat="1" ht="15" x14ac:dyDescent="0.25">
      <c r="A5342" s="62"/>
      <c r="B5342" s="62"/>
      <c r="C5342" s="63"/>
      <c r="D5342" s="63"/>
      <c r="E5342" s="61"/>
      <c r="F5342" s="61"/>
      <c r="G5342" s="61"/>
      <c r="H5342" s="61"/>
      <c r="I5342" s="202">
        <f t="shared" si="206"/>
        <v>0</v>
      </c>
      <c r="J5342" s="61"/>
    </row>
    <row r="5343" spans="1:10" s="27" customFormat="1" ht="15" x14ac:dyDescent="0.25">
      <c r="A5343" s="62"/>
      <c r="B5343" s="62"/>
      <c r="C5343" s="63"/>
      <c r="D5343" s="63"/>
      <c r="E5343" s="61"/>
      <c r="F5343" s="61"/>
      <c r="G5343" s="61"/>
      <c r="H5343" s="61"/>
      <c r="I5343" s="202">
        <f t="shared" si="206"/>
        <v>0</v>
      </c>
      <c r="J5343" s="61"/>
    </row>
    <row r="5344" spans="1:10" s="27" customFormat="1" ht="15" x14ac:dyDescent="0.25">
      <c r="A5344" s="62"/>
      <c r="B5344" s="62"/>
      <c r="C5344" s="63"/>
      <c r="D5344" s="63"/>
      <c r="E5344" s="61"/>
      <c r="F5344" s="61"/>
      <c r="G5344" s="61"/>
      <c r="H5344" s="61"/>
      <c r="I5344" s="202">
        <f t="shared" si="206"/>
        <v>0</v>
      </c>
      <c r="J5344" s="61"/>
    </row>
    <row r="5345" spans="1:10" s="27" customFormat="1" ht="15" x14ac:dyDescent="0.25">
      <c r="A5345" s="62"/>
      <c r="B5345" s="62"/>
      <c r="C5345" s="63"/>
      <c r="D5345" s="63"/>
      <c r="E5345" s="61"/>
      <c r="F5345" s="61"/>
      <c r="G5345" s="61"/>
      <c r="H5345" s="61"/>
      <c r="I5345" s="202">
        <f t="shared" si="206"/>
        <v>0</v>
      </c>
      <c r="J5345" s="61"/>
    </row>
    <row r="5346" spans="1:10" s="27" customFormat="1" ht="15" x14ac:dyDescent="0.25">
      <c r="A5346" s="62"/>
      <c r="B5346" s="62"/>
      <c r="C5346" s="63"/>
      <c r="D5346" s="63"/>
      <c r="E5346" s="61"/>
      <c r="F5346" s="61"/>
      <c r="G5346" s="61"/>
      <c r="H5346" s="61"/>
      <c r="I5346" s="202">
        <f t="shared" si="206"/>
        <v>0</v>
      </c>
      <c r="J5346" s="61"/>
    </row>
    <row r="5347" spans="1:10" s="27" customFormat="1" ht="15" x14ac:dyDescent="0.25">
      <c r="A5347" s="62"/>
      <c r="B5347" s="62"/>
      <c r="C5347" s="63"/>
      <c r="D5347" s="63"/>
      <c r="E5347" s="61"/>
      <c r="F5347" s="61"/>
      <c r="G5347" s="61"/>
      <c r="H5347" s="61"/>
      <c r="I5347" s="202">
        <f t="shared" si="206"/>
        <v>0</v>
      </c>
      <c r="J5347" s="61"/>
    </row>
    <row r="5348" spans="1:10" s="27" customFormat="1" ht="15" x14ac:dyDescent="0.25">
      <c r="A5348" s="62"/>
      <c r="B5348" s="62"/>
      <c r="C5348" s="63"/>
      <c r="D5348" s="63"/>
      <c r="E5348" s="61"/>
      <c r="F5348" s="61"/>
      <c r="G5348" s="61"/>
      <c r="H5348" s="61"/>
      <c r="I5348" s="202">
        <f t="shared" si="206"/>
        <v>0</v>
      </c>
      <c r="J5348" s="61"/>
    </row>
    <row r="5349" spans="1:10" s="27" customFormat="1" ht="15" x14ac:dyDescent="0.25">
      <c r="A5349" s="62"/>
      <c r="B5349" s="62"/>
      <c r="C5349" s="63"/>
      <c r="D5349" s="63"/>
      <c r="E5349" s="61"/>
      <c r="F5349" s="61"/>
      <c r="G5349" s="61"/>
      <c r="H5349" s="61"/>
      <c r="I5349" s="202">
        <f t="shared" si="206"/>
        <v>0</v>
      </c>
      <c r="J5349" s="61"/>
    </row>
    <row r="5350" spans="1:10" s="27" customFormat="1" ht="15" x14ac:dyDescent="0.25">
      <c r="A5350" s="62"/>
      <c r="B5350" s="62"/>
      <c r="C5350" s="63"/>
      <c r="D5350" s="63"/>
      <c r="E5350" s="61"/>
      <c r="F5350" s="61"/>
      <c r="G5350" s="61"/>
      <c r="H5350" s="61"/>
      <c r="I5350" s="202">
        <f t="shared" si="206"/>
        <v>0</v>
      </c>
      <c r="J5350" s="61"/>
    </row>
    <row r="5351" spans="1:10" s="27" customFormat="1" ht="15" x14ac:dyDescent="0.25">
      <c r="A5351" s="62"/>
      <c r="B5351" s="62"/>
      <c r="C5351" s="63"/>
      <c r="D5351" s="63"/>
      <c r="E5351" s="61"/>
      <c r="F5351" s="61"/>
      <c r="G5351" s="61"/>
      <c r="H5351" s="61"/>
      <c r="I5351" s="202">
        <f t="shared" ref="I5351:I5414" si="207">G5351</f>
        <v>0</v>
      </c>
      <c r="J5351" s="61"/>
    </row>
    <row r="5352" spans="1:10" s="27" customFormat="1" ht="15" x14ac:dyDescent="0.25">
      <c r="A5352" s="62"/>
      <c r="B5352" s="62"/>
      <c r="C5352" s="63"/>
      <c r="D5352" s="63"/>
      <c r="E5352" s="61"/>
      <c r="F5352" s="61"/>
      <c r="G5352" s="61"/>
      <c r="H5352" s="61"/>
      <c r="I5352" s="202">
        <f t="shared" si="207"/>
        <v>0</v>
      </c>
      <c r="J5352" s="61"/>
    </row>
    <row r="5353" spans="1:10" s="27" customFormat="1" ht="15" x14ac:dyDescent="0.25">
      <c r="A5353" s="62"/>
      <c r="B5353" s="62"/>
      <c r="C5353" s="63"/>
      <c r="D5353" s="63"/>
      <c r="E5353" s="61"/>
      <c r="F5353" s="61"/>
      <c r="G5353" s="61"/>
      <c r="H5353" s="61"/>
      <c r="I5353" s="202">
        <f t="shared" si="207"/>
        <v>0</v>
      </c>
      <c r="J5353" s="61"/>
    </row>
    <row r="5354" spans="1:10" s="27" customFormat="1" ht="15" x14ac:dyDescent="0.25">
      <c r="A5354" s="62"/>
      <c r="B5354" s="62"/>
      <c r="C5354" s="63"/>
      <c r="D5354" s="63"/>
      <c r="E5354" s="61"/>
      <c r="F5354" s="61"/>
      <c r="G5354" s="61"/>
      <c r="H5354" s="61"/>
      <c r="I5354" s="202">
        <f t="shared" si="207"/>
        <v>0</v>
      </c>
      <c r="J5354" s="61"/>
    </row>
    <row r="5355" spans="1:10" s="27" customFormat="1" ht="15" x14ac:dyDescent="0.25">
      <c r="A5355" s="62"/>
      <c r="B5355" s="62"/>
      <c r="C5355" s="63"/>
      <c r="D5355" s="63"/>
      <c r="E5355" s="61"/>
      <c r="F5355" s="61"/>
      <c r="G5355" s="61"/>
      <c r="H5355" s="61"/>
      <c r="I5355" s="202">
        <f t="shared" si="207"/>
        <v>0</v>
      </c>
      <c r="J5355" s="61"/>
    </row>
    <row r="5356" spans="1:10" s="27" customFormat="1" ht="15" x14ac:dyDescent="0.25">
      <c r="A5356" s="62"/>
      <c r="B5356" s="62"/>
      <c r="C5356" s="63"/>
      <c r="D5356" s="63"/>
      <c r="E5356" s="61"/>
      <c r="F5356" s="61"/>
      <c r="G5356" s="61"/>
      <c r="H5356" s="61"/>
      <c r="I5356" s="202">
        <f t="shared" si="207"/>
        <v>0</v>
      </c>
      <c r="J5356" s="61"/>
    </row>
    <row r="5357" spans="1:10" s="27" customFormat="1" ht="15" x14ac:dyDescent="0.25">
      <c r="A5357" s="62"/>
      <c r="B5357" s="62"/>
      <c r="C5357" s="63"/>
      <c r="D5357" s="63"/>
      <c r="E5357" s="61"/>
      <c r="F5357" s="61"/>
      <c r="G5357" s="61"/>
      <c r="H5357" s="61"/>
      <c r="I5357" s="202">
        <f t="shared" si="207"/>
        <v>0</v>
      </c>
      <c r="J5357" s="61"/>
    </row>
    <row r="5358" spans="1:10" s="27" customFormat="1" ht="15" x14ac:dyDescent="0.25">
      <c r="A5358" s="62"/>
      <c r="B5358" s="62"/>
      <c r="C5358" s="63"/>
      <c r="D5358" s="63"/>
      <c r="E5358" s="61"/>
      <c r="F5358" s="61"/>
      <c r="G5358" s="61"/>
      <c r="H5358" s="61"/>
      <c r="I5358" s="202">
        <f t="shared" si="207"/>
        <v>0</v>
      </c>
      <c r="J5358" s="61"/>
    </row>
    <row r="5359" spans="1:10" s="27" customFormat="1" ht="15" x14ac:dyDescent="0.25">
      <c r="A5359" s="62"/>
      <c r="B5359" s="62"/>
      <c r="C5359" s="63"/>
      <c r="D5359" s="63"/>
      <c r="E5359" s="61"/>
      <c r="F5359" s="61"/>
      <c r="G5359" s="61"/>
      <c r="H5359" s="61"/>
      <c r="I5359" s="202">
        <f t="shared" si="207"/>
        <v>0</v>
      </c>
      <c r="J5359" s="61"/>
    </row>
    <row r="5360" spans="1:10" s="27" customFormat="1" ht="15" x14ac:dyDescent="0.25">
      <c r="A5360" s="62"/>
      <c r="B5360" s="62"/>
      <c r="C5360" s="63"/>
      <c r="D5360" s="63"/>
      <c r="E5360" s="61"/>
      <c r="F5360" s="61"/>
      <c r="G5360" s="61"/>
      <c r="H5360" s="61"/>
      <c r="I5360" s="202">
        <f t="shared" si="207"/>
        <v>0</v>
      </c>
      <c r="J5360" s="61"/>
    </row>
    <row r="5361" spans="1:10" s="27" customFormat="1" ht="15" x14ac:dyDescent="0.25">
      <c r="A5361" s="62"/>
      <c r="B5361" s="62"/>
      <c r="C5361" s="63"/>
      <c r="D5361" s="63"/>
      <c r="E5361" s="61"/>
      <c r="F5361" s="61"/>
      <c r="G5361" s="61"/>
      <c r="H5361" s="61"/>
      <c r="I5361" s="202">
        <f t="shared" si="207"/>
        <v>0</v>
      </c>
      <c r="J5361" s="61"/>
    </row>
    <row r="5362" spans="1:10" s="27" customFormat="1" ht="15" x14ac:dyDescent="0.25">
      <c r="A5362" s="62"/>
      <c r="B5362" s="62"/>
      <c r="C5362" s="63"/>
      <c r="D5362" s="63"/>
      <c r="E5362" s="61"/>
      <c r="F5362" s="61"/>
      <c r="G5362" s="61"/>
      <c r="H5362" s="61"/>
      <c r="I5362" s="202">
        <f t="shared" si="207"/>
        <v>0</v>
      </c>
      <c r="J5362" s="61"/>
    </row>
    <row r="5363" spans="1:10" s="27" customFormat="1" ht="15" x14ac:dyDescent="0.25">
      <c r="A5363" s="62"/>
      <c r="B5363" s="62"/>
      <c r="C5363" s="63"/>
      <c r="D5363" s="63"/>
      <c r="E5363" s="61"/>
      <c r="F5363" s="61"/>
      <c r="G5363" s="61"/>
      <c r="H5363" s="61"/>
      <c r="I5363" s="202">
        <f t="shared" si="207"/>
        <v>0</v>
      </c>
      <c r="J5363" s="61"/>
    </row>
    <row r="5364" spans="1:10" s="27" customFormat="1" ht="15" x14ac:dyDescent="0.25">
      <c r="A5364" s="62"/>
      <c r="B5364" s="62"/>
      <c r="C5364" s="63"/>
      <c r="D5364" s="63"/>
      <c r="E5364" s="61"/>
      <c r="F5364" s="61"/>
      <c r="G5364" s="61"/>
      <c r="H5364" s="61"/>
      <c r="I5364" s="202">
        <f t="shared" si="207"/>
        <v>0</v>
      </c>
      <c r="J5364" s="61"/>
    </row>
    <row r="5365" spans="1:10" s="27" customFormat="1" ht="15" x14ac:dyDescent="0.25">
      <c r="A5365" s="62"/>
      <c r="B5365" s="62"/>
      <c r="C5365" s="63"/>
      <c r="D5365" s="63"/>
      <c r="E5365" s="61"/>
      <c r="F5365" s="61"/>
      <c r="G5365" s="61"/>
      <c r="H5365" s="61"/>
      <c r="I5365" s="202">
        <f t="shared" si="207"/>
        <v>0</v>
      </c>
      <c r="J5365" s="61"/>
    </row>
    <row r="5366" spans="1:10" s="27" customFormat="1" ht="15" x14ac:dyDescent="0.25">
      <c r="A5366" s="62"/>
      <c r="B5366" s="62"/>
      <c r="C5366" s="63"/>
      <c r="D5366" s="63"/>
      <c r="E5366" s="61"/>
      <c r="F5366" s="61"/>
      <c r="G5366" s="61"/>
      <c r="H5366" s="61"/>
      <c r="I5366" s="202">
        <f t="shared" si="207"/>
        <v>0</v>
      </c>
      <c r="J5366" s="61"/>
    </row>
    <row r="5367" spans="1:10" s="27" customFormat="1" ht="15" x14ac:dyDescent="0.25">
      <c r="A5367" s="62"/>
      <c r="B5367" s="62"/>
      <c r="C5367" s="63"/>
      <c r="D5367" s="63"/>
      <c r="E5367" s="61"/>
      <c r="F5367" s="61"/>
      <c r="G5367" s="61"/>
      <c r="H5367" s="61"/>
      <c r="I5367" s="202">
        <f t="shared" si="207"/>
        <v>0</v>
      </c>
      <c r="J5367" s="61"/>
    </row>
    <row r="5368" spans="1:10" s="27" customFormat="1" ht="15" x14ac:dyDescent="0.25">
      <c r="A5368" s="62"/>
      <c r="B5368" s="62"/>
      <c r="C5368" s="63"/>
      <c r="D5368" s="63"/>
      <c r="E5368" s="61"/>
      <c r="F5368" s="61"/>
      <c r="G5368" s="61"/>
      <c r="H5368" s="61"/>
      <c r="I5368" s="202">
        <f t="shared" si="207"/>
        <v>0</v>
      </c>
      <c r="J5368" s="61"/>
    </row>
    <row r="5369" spans="1:10" s="27" customFormat="1" ht="15" x14ac:dyDescent="0.25">
      <c r="A5369" s="62"/>
      <c r="B5369" s="62"/>
      <c r="C5369" s="63"/>
      <c r="D5369" s="63"/>
      <c r="E5369" s="61"/>
      <c r="F5369" s="61"/>
      <c r="G5369" s="61"/>
      <c r="H5369" s="61"/>
      <c r="I5369" s="202">
        <f t="shared" si="207"/>
        <v>0</v>
      </c>
      <c r="J5369" s="61"/>
    </row>
    <row r="5370" spans="1:10" s="27" customFormat="1" ht="15" x14ac:dyDescent="0.25">
      <c r="A5370" s="62"/>
      <c r="B5370" s="62"/>
      <c r="C5370" s="63"/>
      <c r="D5370" s="63"/>
      <c r="E5370" s="61"/>
      <c r="F5370" s="61"/>
      <c r="G5370" s="61"/>
      <c r="H5370" s="61"/>
      <c r="I5370" s="202">
        <f t="shared" si="207"/>
        <v>0</v>
      </c>
      <c r="J5370" s="61"/>
    </row>
    <row r="5371" spans="1:10" s="27" customFormat="1" ht="15" x14ac:dyDescent="0.25">
      <c r="A5371" s="62"/>
      <c r="B5371" s="62"/>
      <c r="C5371" s="63"/>
      <c r="D5371" s="63"/>
      <c r="E5371" s="61"/>
      <c r="F5371" s="61"/>
      <c r="G5371" s="61"/>
      <c r="H5371" s="61"/>
      <c r="I5371" s="202">
        <f t="shared" si="207"/>
        <v>0</v>
      </c>
      <c r="J5371" s="61"/>
    </row>
    <row r="5372" spans="1:10" s="27" customFormat="1" ht="15" x14ac:dyDescent="0.25">
      <c r="A5372" s="62"/>
      <c r="B5372" s="62"/>
      <c r="C5372" s="63"/>
      <c r="D5372" s="63"/>
      <c r="E5372" s="61"/>
      <c r="F5372" s="61"/>
      <c r="G5372" s="61"/>
      <c r="H5372" s="61"/>
      <c r="I5372" s="202">
        <f t="shared" si="207"/>
        <v>0</v>
      </c>
      <c r="J5372" s="61"/>
    </row>
    <row r="5373" spans="1:10" s="27" customFormat="1" ht="15" x14ac:dyDescent="0.25">
      <c r="A5373" s="62"/>
      <c r="B5373" s="62"/>
      <c r="C5373" s="63"/>
      <c r="D5373" s="63"/>
      <c r="E5373" s="61"/>
      <c r="F5373" s="61"/>
      <c r="G5373" s="61"/>
      <c r="H5373" s="61"/>
      <c r="I5373" s="202">
        <f t="shared" si="207"/>
        <v>0</v>
      </c>
      <c r="J5373" s="61"/>
    </row>
    <row r="5374" spans="1:10" s="27" customFormat="1" ht="15" x14ac:dyDescent="0.25">
      <c r="A5374" s="62"/>
      <c r="B5374" s="62"/>
      <c r="C5374" s="63"/>
      <c r="D5374" s="63"/>
      <c r="E5374" s="61"/>
      <c r="F5374" s="61"/>
      <c r="G5374" s="61"/>
      <c r="H5374" s="61"/>
      <c r="I5374" s="202">
        <f t="shared" si="207"/>
        <v>0</v>
      </c>
      <c r="J5374" s="61"/>
    </row>
    <row r="5375" spans="1:10" s="27" customFormat="1" ht="15" x14ac:dyDescent="0.25">
      <c r="A5375" s="62"/>
      <c r="B5375" s="62"/>
      <c r="C5375" s="63"/>
      <c r="D5375" s="63"/>
      <c r="E5375" s="61"/>
      <c r="F5375" s="61"/>
      <c r="G5375" s="61"/>
      <c r="H5375" s="61"/>
      <c r="I5375" s="202">
        <f t="shared" si="207"/>
        <v>0</v>
      </c>
      <c r="J5375" s="61"/>
    </row>
    <row r="5376" spans="1:10" s="27" customFormat="1" ht="15" x14ac:dyDescent="0.25">
      <c r="A5376" s="62"/>
      <c r="B5376" s="62"/>
      <c r="C5376" s="63"/>
      <c r="D5376" s="63"/>
      <c r="E5376" s="61"/>
      <c r="F5376" s="61"/>
      <c r="G5376" s="61"/>
      <c r="H5376" s="61"/>
      <c r="I5376" s="202">
        <f t="shared" si="207"/>
        <v>0</v>
      </c>
      <c r="J5376" s="61"/>
    </row>
    <row r="5377" spans="1:10" s="27" customFormat="1" ht="15" x14ac:dyDescent="0.25">
      <c r="A5377" s="62"/>
      <c r="B5377" s="62"/>
      <c r="C5377" s="63"/>
      <c r="D5377" s="63"/>
      <c r="E5377" s="61"/>
      <c r="F5377" s="61"/>
      <c r="G5377" s="61"/>
      <c r="H5377" s="61"/>
      <c r="I5377" s="202">
        <f t="shared" si="207"/>
        <v>0</v>
      </c>
      <c r="J5377" s="61"/>
    </row>
    <row r="5378" spans="1:10" s="27" customFormat="1" ht="15" x14ac:dyDescent="0.25">
      <c r="A5378" s="62"/>
      <c r="B5378" s="62"/>
      <c r="C5378" s="63"/>
      <c r="D5378" s="63"/>
      <c r="E5378" s="61"/>
      <c r="F5378" s="61"/>
      <c r="G5378" s="61"/>
      <c r="H5378" s="61"/>
      <c r="I5378" s="202">
        <f t="shared" si="207"/>
        <v>0</v>
      </c>
      <c r="J5378" s="61"/>
    </row>
    <row r="5379" spans="1:10" s="27" customFormat="1" ht="15" x14ac:dyDescent="0.25">
      <c r="A5379" s="62"/>
      <c r="B5379" s="62"/>
      <c r="C5379" s="63"/>
      <c r="D5379" s="63"/>
      <c r="E5379" s="61"/>
      <c r="F5379" s="61"/>
      <c r="G5379" s="61"/>
      <c r="H5379" s="61"/>
      <c r="I5379" s="202">
        <f t="shared" si="207"/>
        <v>0</v>
      </c>
      <c r="J5379" s="61"/>
    </row>
    <row r="5380" spans="1:10" s="27" customFormat="1" ht="15" x14ac:dyDescent="0.25">
      <c r="A5380" s="62"/>
      <c r="B5380" s="62"/>
      <c r="C5380" s="63"/>
      <c r="D5380" s="63"/>
      <c r="E5380" s="61"/>
      <c r="F5380" s="61"/>
      <c r="G5380" s="61"/>
      <c r="H5380" s="61"/>
      <c r="I5380" s="202">
        <f t="shared" si="207"/>
        <v>0</v>
      </c>
      <c r="J5380" s="61"/>
    </row>
    <row r="5381" spans="1:10" s="27" customFormat="1" ht="15" x14ac:dyDescent="0.25">
      <c r="A5381" s="62"/>
      <c r="B5381" s="62"/>
      <c r="C5381" s="63"/>
      <c r="D5381" s="63"/>
      <c r="E5381" s="61"/>
      <c r="F5381" s="61"/>
      <c r="G5381" s="61"/>
      <c r="H5381" s="61"/>
      <c r="I5381" s="202">
        <f t="shared" si="207"/>
        <v>0</v>
      </c>
      <c r="J5381" s="61"/>
    </row>
    <row r="5382" spans="1:10" s="27" customFormat="1" ht="15" x14ac:dyDescent="0.25">
      <c r="A5382" s="62"/>
      <c r="B5382" s="62"/>
      <c r="C5382" s="63"/>
      <c r="D5382" s="63"/>
      <c r="E5382" s="61"/>
      <c r="F5382" s="61"/>
      <c r="G5382" s="61"/>
      <c r="H5382" s="61"/>
      <c r="I5382" s="202">
        <f t="shared" si="207"/>
        <v>0</v>
      </c>
      <c r="J5382" s="61"/>
    </row>
    <row r="5383" spans="1:10" s="27" customFormat="1" ht="15" x14ac:dyDescent="0.25">
      <c r="A5383" s="62"/>
      <c r="B5383" s="62"/>
      <c r="C5383" s="63"/>
      <c r="D5383" s="63"/>
      <c r="E5383" s="61"/>
      <c r="F5383" s="61"/>
      <c r="G5383" s="61"/>
      <c r="H5383" s="61"/>
      <c r="I5383" s="202">
        <f t="shared" si="207"/>
        <v>0</v>
      </c>
      <c r="J5383" s="61"/>
    </row>
    <row r="5384" spans="1:10" s="27" customFormat="1" ht="15" x14ac:dyDescent="0.25">
      <c r="A5384" s="62"/>
      <c r="B5384" s="62"/>
      <c r="C5384" s="63"/>
      <c r="D5384" s="63"/>
      <c r="E5384" s="61"/>
      <c r="F5384" s="61"/>
      <c r="G5384" s="61"/>
      <c r="H5384" s="61"/>
      <c r="I5384" s="202">
        <f t="shared" si="207"/>
        <v>0</v>
      </c>
      <c r="J5384" s="61"/>
    </row>
    <row r="5385" spans="1:10" s="27" customFormat="1" ht="15" x14ac:dyDescent="0.25">
      <c r="A5385" s="62"/>
      <c r="B5385" s="62"/>
      <c r="C5385" s="63"/>
      <c r="D5385" s="63"/>
      <c r="E5385" s="61"/>
      <c r="F5385" s="61"/>
      <c r="G5385" s="61"/>
      <c r="H5385" s="61"/>
      <c r="I5385" s="202">
        <f t="shared" si="207"/>
        <v>0</v>
      </c>
      <c r="J5385" s="61"/>
    </row>
    <row r="5386" spans="1:10" s="27" customFormat="1" ht="15" x14ac:dyDescent="0.25">
      <c r="A5386" s="62"/>
      <c r="B5386" s="62"/>
      <c r="C5386" s="63"/>
      <c r="D5386" s="63"/>
      <c r="E5386" s="61"/>
      <c r="F5386" s="61"/>
      <c r="G5386" s="61"/>
      <c r="H5386" s="61"/>
      <c r="I5386" s="202">
        <f t="shared" si="207"/>
        <v>0</v>
      </c>
      <c r="J5386" s="61"/>
    </row>
    <row r="5387" spans="1:10" s="27" customFormat="1" ht="15" x14ac:dyDescent="0.25">
      <c r="A5387" s="62"/>
      <c r="B5387" s="62"/>
      <c r="C5387" s="63"/>
      <c r="D5387" s="63"/>
      <c r="E5387" s="61"/>
      <c r="F5387" s="61"/>
      <c r="G5387" s="61"/>
      <c r="H5387" s="61"/>
      <c r="I5387" s="202">
        <f t="shared" si="207"/>
        <v>0</v>
      </c>
      <c r="J5387" s="61"/>
    </row>
    <row r="5388" spans="1:10" s="27" customFormat="1" ht="15" x14ac:dyDescent="0.25">
      <c r="A5388" s="62"/>
      <c r="B5388" s="62"/>
      <c r="C5388" s="63"/>
      <c r="D5388" s="63"/>
      <c r="E5388" s="61"/>
      <c r="F5388" s="61"/>
      <c r="G5388" s="61"/>
      <c r="H5388" s="61"/>
      <c r="I5388" s="202">
        <f t="shared" si="207"/>
        <v>0</v>
      </c>
      <c r="J5388" s="61"/>
    </row>
    <row r="5389" spans="1:10" s="27" customFormat="1" ht="15" x14ac:dyDescent="0.25">
      <c r="A5389" s="62"/>
      <c r="B5389" s="62"/>
      <c r="C5389" s="63"/>
      <c r="D5389" s="63"/>
      <c r="E5389" s="61"/>
      <c r="F5389" s="61"/>
      <c r="G5389" s="61"/>
      <c r="H5389" s="61"/>
      <c r="I5389" s="202">
        <f t="shared" si="207"/>
        <v>0</v>
      </c>
      <c r="J5389" s="61"/>
    </row>
    <row r="5390" spans="1:10" s="27" customFormat="1" ht="15" x14ac:dyDescent="0.25">
      <c r="A5390" s="62"/>
      <c r="B5390" s="62"/>
      <c r="C5390" s="63"/>
      <c r="D5390" s="63"/>
      <c r="E5390" s="61"/>
      <c r="F5390" s="61"/>
      <c r="G5390" s="61"/>
      <c r="H5390" s="61"/>
      <c r="I5390" s="202">
        <f t="shared" si="207"/>
        <v>0</v>
      </c>
      <c r="J5390" s="61"/>
    </row>
    <row r="5391" spans="1:10" s="27" customFormat="1" ht="15" x14ac:dyDescent="0.25">
      <c r="A5391" s="62"/>
      <c r="B5391" s="62"/>
      <c r="C5391" s="63"/>
      <c r="D5391" s="63"/>
      <c r="E5391" s="61"/>
      <c r="F5391" s="61"/>
      <c r="G5391" s="61"/>
      <c r="H5391" s="61"/>
      <c r="I5391" s="202">
        <f t="shared" si="207"/>
        <v>0</v>
      </c>
      <c r="J5391" s="61"/>
    </row>
    <row r="5392" spans="1:10" s="27" customFormat="1" ht="15" x14ac:dyDescent="0.25">
      <c r="A5392" s="62"/>
      <c r="B5392" s="62"/>
      <c r="C5392" s="63"/>
      <c r="D5392" s="63"/>
      <c r="E5392" s="61"/>
      <c r="F5392" s="61"/>
      <c r="G5392" s="61"/>
      <c r="H5392" s="61"/>
      <c r="I5392" s="202">
        <f t="shared" si="207"/>
        <v>0</v>
      </c>
      <c r="J5392" s="61"/>
    </row>
    <row r="5393" spans="1:10" s="27" customFormat="1" ht="15" x14ac:dyDescent="0.25">
      <c r="A5393" s="62"/>
      <c r="B5393" s="62"/>
      <c r="C5393" s="63"/>
      <c r="D5393" s="63"/>
      <c r="E5393" s="61"/>
      <c r="F5393" s="61"/>
      <c r="G5393" s="61"/>
      <c r="H5393" s="61"/>
      <c r="I5393" s="202">
        <f t="shared" si="207"/>
        <v>0</v>
      </c>
      <c r="J5393" s="61"/>
    </row>
    <row r="5394" spans="1:10" s="27" customFormat="1" ht="15" x14ac:dyDescent="0.25">
      <c r="A5394" s="62"/>
      <c r="B5394" s="62"/>
      <c r="C5394" s="63"/>
      <c r="D5394" s="63"/>
      <c r="E5394" s="61"/>
      <c r="F5394" s="61"/>
      <c r="G5394" s="61"/>
      <c r="H5394" s="61"/>
      <c r="I5394" s="202">
        <f t="shared" si="207"/>
        <v>0</v>
      </c>
      <c r="J5394" s="61"/>
    </row>
    <row r="5395" spans="1:10" s="27" customFormat="1" ht="15" x14ac:dyDescent="0.25">
      <c r="A5395" s="62"/>
      <c r="B5395" s="62"/>
      <c r="C5395" s="63"/>
      <c r="D5395" s="63"/>
      <c r="E5395" s="61"/>
      <c r="F5395" s="61"/>
      <c r="G5395" s="61"/>
      <c r="H5395" s="61"/>
      <c r="I5395" s="202">
        <f t="shared" si="207"/>
        <v>0</v>
      </c>
      <c r="J5395" s="61"/>
    </row>
    <row r="5396" spans="1:10" s="27" customFormat="1" ht="15" x14ac:dyDescent="0.25">
      <c r="A5396" s="62"/>
      <c r="B5396" s="62"/>
      <c r="C5396" s="63"/>
      <c r="D5396" s="63"/>
      <c r="E5396" s="61"/>
      <c r="F5396" s="61"/>
      <c r="G5396" s="61"/>
      <c r="H5396" s="61"/>
      <c r="I5396" s="202">
        <f t="shared" si="207"/>
        <v>0</v>
      </c>
      <c r="J5396" s="61"/>
    </row>
    <row r="5397" spans="1:10" s="27" customFormat="1" ht="15" x14ac:dyDescent="0.25">
      <c r="A5397" s="62"/>
      <c r="B5397" s="62"/>
      <c r="C5397" s="63"/>
      <c r="D5397" s="63"/>
      <c r="E5397" s="61"/>
      <c r="F5397" s="61"/>
      <c r="G5397" s="61"/>
      <c r="H5397" s="61"/>
      <c r="I5397" s="202">
        <f t="shared" si="207"/>
        <v>0</v>
      </c>
      <c r="J5397" s="61"/>
    </row>
    <row r="5398" spans="1:10" s="27" customFormat="1" ht="15" x14ac:dyDescent="0.25">
      <c r="A5398" s="62"/>
      <c r="B5398" s="62"/>
      <c r="C5398" s="63"/>
      <c r="D5398" s="63"/>
      <c r="E5398" s="61"/>
      <c r="F5398" s="61"/>
      <c r="G5398" s="61"/>
      <c r="H5398" s="61"/>
      <c r="I5398" s="202">
        <f t="shared" si="207"/>
        <v>0</v>
      </c>
      <c r="J5398" s="61"/>
    </row>
    <row r="5399" spans="1:10" s="27" customFormat="1" ht="15" x14ac:dyDescent="0.25">
      <c r="A5399" s="62"/>
      <c r="B5399" s="62"/>
      <c r="C5399" s="63"/>
      <c r="D5399" s="63"/>
      <c r="E5399" s="61"/>
      <c r="F5399" s="61"/>
      <c r="G5399" s="61"/>
      <c r="H5399" s="61"/>
      <c r="I5399" s="202">
        <f t="shared" si="207"/>
        <v>0</v>
      </c>
      <c r="J5399" s="61"/>
    </row>
    <row r="5400" spans="1:10" s="27" customFormat="1" ht="15" x14ac:dyDescent="0.25">
      <c r="A5400" s="62"/>
      <c r="B5400" s="62"/>
      <c r="C5400" s="63"/>
      <c r="D5400" s="63"/>
      <c r="E5400" s="61"/>
      <c r="F5400" s="61"/>
      <c r="G5400" s="61"/>
      <c r="H5400" s="61"/>
      <c r="I5400" s="202">
        <f t="shared" si="207"/>
        <v>0</v>
      </c>
      <c r="J5400" s="61"/>
    </row>
    <row r="5401" spans="1:10" s="27" customFormat="1" ht="15" x14ac:dyDescent="0.25">
      <c r="A5401" s="62"/>
      <c r="B5401" s="62"/>
      <c r="C5401" s="63"/>
      <c r="D5401" s="63"/>
      <c r="E5401" s="61"/>
      <c r="F5401" s="61"/>
      <c r="G5401" s="61"/>
      <c r="H5401" s="61"/>
      <c r="I5401" s="202">
        <f t="shared" si="207"/>
        <v>0</v>
      </c>
      <c r="J5401" s="61"/>
    </row>
    <row r="5402" spans="1:10" s="27" customFormat="1" ht="15" x14ac:dyDescent="0.25">
      <c r="A5402" s="62"/>
      <c r="B5402" s="62"/>
      <c r="C5402" s="63"/>
      <c r="D5402" s="63"/>
      <c r="E5402" s="61"/>
      <c r="F5402" s="61"/>
      <c r="G5402" s="61"/>
      <c r="H5402" s="61"/>
      <c r="I5402" s="202">
        <f t="shared" si="207"/>
        <v>0</v>
      </c>
      <c r="J5402" s="61"/>
    </row>
    <row r="5403" spans="1:10" s="27" customFormat="1" ht="15" x14ac:dyDescent="0.25">
      <c r="A5403" s="62"/>
      <c r="B5403" s="62"/>
      <c r="C5403" s="63"/>
      <c r="D5403" s="63"/>
      <c r="E5403" s="61"/>
      <c r="F5403" s="61"/>
      <c r="G5403" s="61"/>
      <c r="H5403" s="61"/>
      <c r="I5403" s="202">
        <f t="shared" si="207"/>
        <v>0</v>
      </c>
      <c r="J5403" s="61"/>
    </row>
    <row r="5404" spans="1:10" s="27" customFormat="1" ht="15" x14ac:dyDescent="0.25">
      <c r="A5404" s="62"/>
      <c r="B5404" s="62"/>
      <c r="C5404" s="63"/>
      <c r="D5404" s="63"/>
      <c r="E5404" s="61"/>
      <c r="F5404" s="61"/>
      <c r="G5404" s="61"/>
      <c r="H5404" s="61"/>
      <c r="I5404" s="202">
        <f t="shared" si="207"/>
        <v>0</v>
      </c>
      <c r="J5404" s="61"/>
    </row>
    <row r="5405" spans="1:10" s="27" customFormat="1" ht="15" x14ac:dyDescent="0.25">
      <c r="A5405" s="62"/>
      <c r="B5405" s="62"/>
      <c r="C5405" s="63"/>
      <c r="D5405" s="63"/>
      <c r="E5405" s="61"/>
      <c r="F5405" s="61"/>
      <c r="G5405" s="61"/>
      <c r="H5405" s="61"/>
      <c r="I5405" s="202">
        <f t="shared" si="207"/>
        <v>0</v>
      </c>
      <c r="J5405" s="61"/>
    </row>
    <row r="5406" spans="1:10" s="27" customFormat="1" ht="15" x14ac:dyDescent="0.25">
      <c r="A5406" s="62"/>
      <c r="B5406" s="62"/>
      <c r="C5406" s="63"/>
      <c r="D5406" s="63"/>
      <c r="E5406" s="61"/>
      <c r="F5406" s="61"/>
      <c r="G5406" s="61"/>
      <c r="H5406" s="61"/>
      <c r="I5406" s="202">
        <f t="shared" si="207"/>
        <v>0</v>
      </c>
      <c r="J5406" s="61"/>
    </row>
    <row r="5407" spans="1:10" s="27" customFormat="1" ht="15" x14ac:dyDescent="0.25">
      <c r="A5407" s="62"/>
      <c r="B5407" s="62"/>
      <c r="C5407" s="63"/>
      <c r="D5407" s="63"/>
      <c r="E5407" s="61"/>
      <c r="F5407" s="61"/>
      <c r="G5407" s="61"/>
      <c r="H5407" s="61"/>
      <c r="I5407" s="202">
        <f t="shared" si="207"/>
        <v>0</v>
      </c>
      <c r="J5407" s="61"/>
    </row>
    <row r="5408" spans="1:10" s="27" customFormat="1" ht="15" x14ac:dyDescent="0.25">
      <c r="A5408" s="62"/>
      <c r="B5408" s="62"/>
      <c r="C5408" s="63"/>
      <c r="D5408" s="63"/>
      <c r="E5408" s="61"/>
      <c r="F5408" s="61"/>
      <c r="G5408" s="61"/>
      <c r="H5408" s="61"/>
      <c r="I5408" s="202">
        <f t="shared" si="207"/>
        <v>0</v>
      </c>
      <c r="J5408" s="61"/>
    </row>
    <row r="5409" spans="1:10" s="27" customFormat="1" ht="15" x14ac:dyDescent="0.25">
      <c r="A5409" s="62"/>
      <c r="B5409" s="62"/>
      <c r="C5409" s="63"/>
      <c r="D5409" s="63"/>
      <c r="E5409" s="61"/>
      <c r="F5409" s="61"/>
      <c r="G5409" s="61"/>
      <c r="H5409" s="61"/>
      <c r="I5409" s="202">
        <f t="shared" si="207"/>
        <v>0</v>
      </c>
      <c r="J5409" s="61"/>
    </row>
    <row r="5410" spans="1:10" s="27" customFormat="1" ht="15" x14ac:dyDescent="0.25">
      <c r="A5410" s="62"/>
      <c r="B5410" s="62"/>
      <c r="C5410" s="63"/>
      <c r="D5410" s="63"/>
      <c r="E5410" s="61"/>
      <c r="F5410" s="61"/>
      <c r="G5410" s="61"/>
      <c r="H5410" s="61"/>
      <c r="I5410" s="202">
        <f t="shared" si="207"/>
        <v>0</v>
      </c>
      <c r="J5410" s="61"/>
    </row>
    <row r="5411" spans="1:10" s="27" customFormat="1" ht="15" x14ac:dyDescent="0.25">
      <c r="A5411" s="62"/>
      <c r="B5411" s="62"/>
      <c r="C5411" s="63"/>
      <c r="D5411" s="63"/>
      <c r="E5411" s="61"/>
      <c r="F5411" s="61"/>
      <c r="G5411" s="61"/>
      <c r="H5411" s="61"/>
      <c r="I5411" s="202">
        <f t="shared" si="207"/>
        <v>0</v>
      </c>
      <c r="J5411" s="61"/>
    </row>
    <row r="5412" spans="1:10" s="27" customFormat="1" ht="15" x14ac:dyDescent="0.25">
      <c r="A5412" s="62"/>
      <c r="B5412" s="62"/>
      <c r="C5412" s="63"/>
      <c r="D5412" s="63"/>
      <c r="E5412" s="61"/>
      <c r="F5412" s="61"/>
      <c r="G5412" s="61"/>
      <c r="H5412" s="61"/>
      <c r="I5412" s="202">
        <f t="shared" si="207"/>
        <v>0</v>
      </c>
      <c r="J5412" s="61"/>
    </row>
    <row r="5413" spans="1:10" s="27" customFormat="1" ht="15" x14ac:dyDescent="0.25">
      <c r="A5413" s="62"/>
      <c r="B5413" s="62"/>
      <c r="C5413" s="63"/>
      <c r="D5413" s="63"/>
      <c r="E5413" s="61"/>
      <c r="F5413" s="61"/>
      <c r="G5413" s="61"/>
      <c r="H5413" s="61"/>
      <c r="I5413" s="202">
        <f t="shared" si="207"/>
        <v>0</v>
      </c>
      <c r="J5413" s="61"/>
    </row>
    <row r="5414" spans="1:10" s="27" customFormat="1" ht="15" x14ac:dyDescent="0.25">
      <c r="A5414" s="62"/>
      <c r="B5414" s="62"/>
      <c r="C5414" s="63"/>
      <c r="D5414" s="63"/>
      <c r="E5414" s="61"/>
      <c r="F5414" s="61"/>
      <c r="G5414" s="61"/>
      <c r="H5414" s="61"/>
      <c r="I5414" s="202">
        <f t="shared" si="207"/>
        <v>0</v>
      </c>
      <c r="J5414" s="61"/>
    </row>
    <row r="5415" spans="1:10" s="27" customFormat="1" ht="15" x14ac:dyDescent="0.25">
      <c r="A5415" s="62"/>
      <c r="B5415" s="62"/>
      <c r="C5415" s="63"/>
      <c r="D5415" s="63"/>
      <c r="E5415" s="61"/>
      <c r="F5415" s="61"/>
      <c r="G5415" s="61"/>
      <c r="H5415" s="61"/>
      <c r="I5415" s="202">
        <f t="shared" ref="I5415:I5478" si="208">G5415</f>
        <v>0</v>
      </c>
      <c r="J5415" s="61"/>
    </row>
    <row r="5416" spans="1:10" s="27" customFormat="1" ht="15" x14ac:dyDescent="0.25">
      <c r="A5416" s="62"/>
      <c r="B5416" s="62"/>
      <c r="C5416" s="63"/>
      <c r="D5416" s="63"/>
      <c r="E5416" s="61"/>
      <c r="F5416" s="61"/>
      <c r="G5416" s="61"/>
      <c r="H5416" s="61"/>
      <c r="I5416" s="202">
        <f t="shared" si="208"/>
        <v>0</v>
      </c>
      <c r="J5416" s="61"/>
    </row>
    <row r="5417" spans="1:10" s="27" customFormat="1" ht="15" x14ac:dyDescent="0.25">
      <c r="A5417" s="62"/>
      <c r="B5417" s="62"/>
      <c r="C5417" s="63"/>
      <c r="D5417" s="63"/>
      <c r="E5417" s="61"/>
      <c r="F5417" s="61"/>
      <c r="G5417" s="61"/>
      <c r="H5417" s="61"/>
      <c r="I5417" s="202">
        <f t="shared" si="208"/>
        <v>0</v>
      </c>
      <c r="J5417" s="61"/>
    </row>
    <row r="5418" spans="1:10" s="27" customFormat="1" ht="15" x14ac:dyDescent="0.25">
      <c r="A5418" s="62"/>
      <c r="B5418" s="62"/>
      <c r="C5418" s="63"/>
      <c r="D5418" s="63"/>
      <c r="E5418" s="61"/>
      <c r="F5418" s="61"/>
      <c r="G5418" s="61"/>
      <c r="H5418" s="61"/>
      <c r="I5418" s="202">
        <f t="shared" si="208"/>
        <v>0</v>
      </c>
      <c r="J5418" s="61"/>
    </row>
    <row r="5419" spans="1:10" s="27" customFormat="1" ht="15" x14ac:dyDescent="0.25">
      <c r="A5419" s="62"/>
      <c r="B5419" s="62"/>
      <c r="C5419" s="63"/>
      <c r="D5419" s="63"/>
      <c r="E5419" s="61"/>
      <c r="F5419" s="61"/>
      <c r="G5419" s="61"/>
      <c r="H5419" s="61"/>
      <c r="I5419" s="202">
        <f t="shared" si="208"/>
        <v>0</v>
      </c>
      <c r="J5419" s="61"/>
    </row>
    <row r="5420" spans="1:10" s="27" customFormat="1" ht="15" x14ac:dyDescent="0.25">
      <c r="A5420" s="62"/>
      <c r="B5420" s="62"/>
      <c r="C5420" s="63"/>
      <c r="D5420" s="63"/>
      <c r="E5420" s="61"/>
      <c r="F5420" s="61"/>
      <c r="G5420" s="61"/>
      <c r="H5420" s="61"/>
      <c r="I5420" s="202">
        <f t="shared" si="208"/>
        <v>0</v>
      </c>
      <c r="J5420" s="61"/>
    </row>
    <row r="5421" spans="1:10" s="27" customFormat="1" ht="15" x14ac:dyDescent="0.25">
      <c r="A5421" s="62"/>
      <c r="B5421" s="62"/>
      <c r="C5421" s="63"/>
      <c r="D5421" s="63"/>
      <c r="E5421" s="61"/>
      <c r="F5421" s="61"/>
      <c r="G5421" s="61"/>
      <c r="H5421" s="61"/>
      <c r="I5421" s="202">
        <f t="shared" si="208"/>
        <v>0</v>
      </c>
      <c r="J5421" s="61"/>
    </row>
    <row r="5422" spans="1:10" s="27" customFormat="1" ht="15" x14ac:dyDescent="0.25">
      <c r="A5422" s="62"/>
      <c r="B5422" s="62"/>
      <c r="C5422" s="63"/>
      <c r="D5422" s="63"/>
      <c r="E5422" s="61"/>
      <c r="F5422" s="61"/>
      <c r="G5422" s="61"/>
      <c r="H5422" s="61"/>
      <c r="I5422" s="202">
        <f t="shared" si="208"/>
        <v>0</v>
      </c>
      <c r="J5422" s="61"/>
    </row>
    <row r="5423" spans="1:10" s="27" customFormat="1" ht="15" x14ac:dyDescent="0.25">
      <c r="A5423" s="62"/>
      <c r="B5423" s="62"/>
      <c r="C5423" s="63"/>
      <c r="D5423" s="63"/>
      <c r="E5423" s="61"/>
      <c r="F5423" s="61"/>
      <c r="G5423" s="61"/>
      <c r="H5423" s="61"/>
      <c r="I5423" s="202">
        <f t="shared" si="208"/>
        <v>0</v>
      </c>
      <c r="J5423" s="61"/>
    </row>
    <row r="5424" spans="1:10" s="27" customFormat="1" ht="15" x14ac:dyDescent="0.25">
      <c r="A5424" s="62"/>
      <c r="B5424" s="62"/>
      <c r="C5424" s="63"/>
      <c r="D5424" s="63"/>
      <c r="E5424" s="61"/>
      <c r="F5424" s="61"/>
      <c r="G5424" s="61"/>
      <c r="H5424" s="61"/>
      <c r="I5424" s="202">
        <f t="shared" si="208"/>
        <v>0</v>
      </c>
      <c r="J5424" s="61"/>
    </row>
    <row r="5425" spans="1:10" s="27" customFormat="1" ht="15" x14ac:dyDescent="0.25">
      <c r="A5425" s="62"/>
      <c r="B5425" s="62"/>
      <c r="C5425" s="63"/>
      <c r="D5425" s="63"/>
      <c r="E5425" s="61"/>
      <c r="F5425" s="61"/>
      <c r="G5425" s="61"/>
      <c r="H5425" s="61"/>
      <c r="I5425" s="202">
        <f t="shared" si="208"/>
        <v>0</v>
      </c>
      <c r="J5425" s="61"/>
    </row>
    <row r="5426" spans="1:10" s="27" customFormat="1" ht="15" x14ac:dyDescent="0.25">
      <c r="A5426" s="62"/>
      <c r="B5426" s="62"/>
      <c r="C5426" s="63"/>
      <c r="D5426" s="63"/>
      <c r="E5426" s="61"/>
      <c r="F5426" s="61"/>
      <c r="G5426" s="61"/>
      <c r="H5426" s="61"/>
      <c r="I5426" s="202">
        <f t="shared" si="208"/>
        <v>0</v>
      </c>
      <c r="J5426" s="61"/>
    </row>
    <row r="5427" spans="1:10" s="27" customFormat="1" ht="15" x14ac:dyDescent="0.25">
      <c r="A5427" s="62"/>
      <c r="B5427" s="62"/>
      <c r="C5427" s="63"/>
      <c r="D5427" s="63"/>
      <c r="E5427" s="61"/>
      <c r="F5427" s="61"/>
      <c r="G5427" s="61"/>
      <c r="H5427" s="61"/>
      <c r="I5427" s="202">
        <f t="shared" si="208"/>
        <v>0</v>
      </c>
      <c r="J5427" s="61"/>
    </row>
    <row r="5428" spans="1:10" s="27" customFormat="1" ht="15" x14ac:dyDescent="0.25">
      <c r="A5428" s="62"/>
      <c r="B5428" s="62"/>
      <c r="C5428" s="63"/>
      <c r="D5428" s="63"/>
      <c r="E5428" s="61"/>
      <c r="F5428" s="61"/>
      <c r="G5428" s="61"/>
      <c r="H5428" s="61"/>
      <c r="I5428" s="202">
        <f t="shared" si="208"/>
        <v>0</v>
      </c>
      <c r="J5428" s="61"/>
    </row>
    <row r="5429" spans="1:10" s="27" customFormat="1" ht="15" x14ac:dyDescent="0.25">
      <c r="A5429" s="62"/>
      <c r="B5429" s="62"/>
      <c r="C5429" s="63"/>
      <c r="D5429" s="63"/>
      <c r="E5429" s="61"/>
      <c r="F5429" s="61"/>
      <c r="G5429" s="61"/>
      <c r="H5429" s="61"/>
      <c r="I5429" s="202">
        <f t="shared" si="208"/>
        <v>0</v>
      </c>
      <c r="J5429" s="61"/>
    </row>
    <row r="5430" spans="1:10" s="27" customFormat="1" ht="15" x14ac:dyDescent="0.25">
      <c r="A5430" s="62"/>
      <c r="B5430" s="62"/>
      <c r="C5430" s="63"/>
      <c r="D5430" s="63"/>
      <c r="E5430" s="61"/>
      <c r="F5430" s="61"/>
      <c r="G5430" s="61"/>
      <c r="H5430" s="61"/>
      <c r="I5430" s="202">
        <f t="shared" si="208"/>
        <v>0</v>
      </c>
      <c r="J5430" s="61"/>
    </row>
    <row r="5431" spans="1:10" s="27" customFormat="1" ht="15" x14ac:dyDescent="0.25">
      <c r="A5431" s="62"/>
      <c r="B5431" s="62"/>
      <c r="C5431" s="63"/>
      <c r="D5431" s="63"/>
      <c r="E5431" s="61"/>
      <c r="F5431" s="61"/>
      <c r="G5431" s="61"/>
      <c r="H5431" s="61"/>
      <c r="I5431" s="202">
        <f t="shared" si="208"/>
        <v>0</v>
      </c>
      <c r="J5431" s="61"/>
    </row>
    <row r="5432" spans="1:10" s="27" customFormat="1" ht="15" x14ac:dyDescent="0.25">
      <c r="A5432" s="62"/>
      <c r="B5432" s="62"/>
      <c r="C5432" s="63"/>
      <c r="D5432" s="63"/>
      <c r="E5432" s="61"/>
      <c r="F5432" s="61"/>
      <c r="G5432" s="61"/>
      <c r="H5432" s="61"/>
      <c r="I5432" s="202">
        <f t="shared" si="208"/>
        <v>0</v>
      </c>
      <c r="J5432" s="61"/>
    </row>
    <row r="5433" spans="1:10" s="27" customFormat="1" ht="15" x14ac:dyDescent="0.25">
      <c r="A5433" s="62"/>
      <c r="B5433" s="62"/>
      <c r="C5433" s="63"/>
      <c r="D5433" s="63"/>
      <c r="E5433" s="61"/>
      <c r="F5433" s="61"/>
      <c r="G5433" s="61"/>
      <c r="H5433" s="61"/>
      <c r="I5433" s="202">
        <f t="shared" si="208"/>
        <v>0</v>
      </c>
      <c r="J5433" s="61"/>
    </row>
    <row r="5434" spans="1:10" s="27" customFormat="1" ht="15" x14ac:dyDescent="0.25">
      <c r="A5434" s="62"/>
      <c r="B5434" s="62"/>
      <c r="C5434" s="63"/>
      <c r="D5434" s="63"/>
      <c r="E5434" s="61"/>
      <c r="F5434" s="61"/>
      <c r="G5434" s="61"/>
      <c r="H5434" s="61"/>
      <c r="I5434" s="202">
        <f t="shared" si="208"/>
        <v>0</v>
      </c>
      <c r="J5434" s="61"/>
    </row>
    <row r="5435" spans="1:10" s="27" customFormat="1" ht="15" x14ac:dyDescent="0.25">
      <c r="A5435" s="62"/>
      <c r="B5435" s="62"/>
      <c r="C5435" s="63"/>
      <c r="D5435" s="63"/>
      <c r="E5435" s="61"/>
      <c r="F5435" s="61"/>
      <c r="G5435" s="61"/>
      <c r="H5435" s="61"/>
      <c r="I5435" s="202">
        <f t="shared" si="208"/>
        <v>0</v>
      </c>
      <c r="J5435" s="61"/>
    </row>
    <row r="5436" spans="1:10" s="27" customFormat="1" ht="15" x14ac:dyDescent="0.25">
      <c r="A5436" s="62"/>
      <c r="B5436" s="62"/>
      <c r="C5436" s="63"/>
      <c r="D5436" s="63"/>
      <c r="E5436" s="61"/>
      <c r="F5436" s="61"/>
      <c r="G5436" s="61"/>
      <c r="H5436" s="61"/>
      <c r="I5436" s="202">
        <f t="shared" si="208"/>
        <v>0</v>
      </c>
      <c r="J5436" s="61"/>
    </row>
    <row r="5437" spans="1:10" s="27" customFormat="1" ht="15" x14ac:dyDescent="0.25">
      <c r="A5437" s="62"/>
      <c r="B5437" s="62"/>
      <c r="C5437" s="63"/>
      <c r="D5437" s="63"/>
      <c r="E5437" s="61"/>
      <c r="F5437" s="61"/>
      <c r="G5437" s="61"/>
      <c r="H5437" s="61"/>
      <c r="I5437" s="202">
        <f t="shared" si="208"/>
        <v>0</v>
      </c>
      <c r="J5437" s="61"/>
    </row>
    <row r="5438" spans="1:10" s="27" customFormat="1" ht="15" x14ac:dyDescent="0.25">
      <c r="A5438" s="62"/>
      <c r="B5438" s="62"/>
      <c r="C5438" s="63"/>
      <c r="D5438" s="63"/>
      <c r="E5438" s="61"/>
      <c r="F5438" s="61"/>
      <c r="G5438" s="61"/>
      <c r="H5438" s="61"/>
      <c r="I5438" s="202">
        <f t="shared" si="208"/>
        <v>0</v>
      </c>
      <c r="J5438" s="61"/>
    </row>
    <row r="5439" spans="1:10" s="27" customFormat="1" ht="15" x14ac:dyDescent="0.25">
      <c r="A5439" s="62"/>
      <c r="B5439" s="62"/>
      <c r="C5439" s="63"/>
      <c r="D5439" s="63"/>
      <c r="E5439" s="61"/>
      <c r="F5439" s="61"/>
      <c r="G5439" s="61"/>
      <c r="H5439" s="61"/>
      <c r="I5439" s="202">
        <f t="shared" si="208"/>
        <v>0</v>
      </c>
      <c r="J5439" s="61"/>
    </row>
    <row r="5440" spans="1:10" s="27" customFormat="1" ht="15" x14ac:dyDescent="0.25">
      <c r="A5440" s="62"/>
      <c r="B5440" s="62"/>
      <c r="C5440" s="63"/>
      <c r="D5440" s="63"/>
      <c r="E5440" s="61"/>
      <c r="F5440" s="61"/>
      <c r="G5440" s="61"/>
      <c r="H5440" s="61"/>
      <c r="I5440" s="202">
        <f t="shared" si="208"/>
        <v>0</v>
      </c>
      <c r="J5440" s="61"/>
    </row>
    <row r="5441" spans="1:10" s="27" customFormat="1" ht="15" x14ac:dyDescent="0.25">
      <c r="A5441" s="62"/>
      <c r="B5441" s="62"/>
      <c r="C5441" s="63"/>
      <c r="D5441" s="63"/>
      <c r="E5441" s="61"/>
      <c r="F5441" s="61"/>
      <c r="G5441" s="61"/>
      <c r="H5441" s="61"/>
      <c r="I5441" s="202">
        <f t="shared" si="208"/>
        <v>0</v>
      </c>
      <c r="J5441" s="61"/>
    </row>
    <row r="5442" spans="1:10" s="27" customFormat="1" ht="15" x14ac:dyDescent="0.25">
      <c r="A5442" s="62"/>
      <c r="B5442" s="62"/>
      <c r="C5442" s="63"/>
      <c r="D5442" s="63"/>
      <c r="E5442" s="61"/>
      <c r="F5442" s="61"/>
      <c r="G5442" s="61"/>
      <c r="H5442" s="61"/>
      <c r="I5442" s="202">
        <f t="shared" si="208"/>
        <v>0</v>
      </c>
      <c r="J5442" s="61"/>
    </row>
    <row r="5443" spans="1:10" s="27" customFormat="1" ht="15" x14ac:dyDescent="0.25">
      <c r="A5443" s="62"/>
      <c r="B5443" s="62"/>
      <c r="C5443" s="63"/>
      <c r="D5443" s="63"/>
      <c r="E5443" s="61"/>
      <c r="F5443" s="61"/>
      <c r="G5443" s="61"/>
      <c r="H5443" s="61"/>
      <c r="I5443" s="202">
        <f t="shared" si="208"/>
        <v>0</v>
      </c>
      <c r="J5443" s="61"/>
    </row>
    <row r="5444" spans="1:10" s="27" customFormat="1" ht="15" x14ac:dyDescent="0.25">
      <c r="A5444" s="62"/>
      <c r="B5444" s="62"/>
      <c r="C5444" s="63"/>
      <c r="D5444" s="63"/>
      <c r="E5444" s="61"/>
      <c r="F5444" s="61"/>
      <c r="G5444" s="61"/>
      <c r="H5444" s="61"/>
      <c r="I5444" s="202">
        <f t="shared" si="208"/>
        <v>0</v>
      </c>
      <c r="J5444" s="61"/>
    </row>
    <row r="5445" spans="1:10" s="27" customFormat="1" ht="15" x14ac:dyDescent="0.25">
      <c r="A5445" s="62"/>
      <c r="B5445" s="62"/>
      <c r="C5445" s="63"/>
      <c r="D5445" s="63"/>
      <c r="E5445" s="61"/>
      <c r="F5445" s="61"/>
      <c r="G5445" s="61"/>
      <c r="H5445" s="61"/>
      <c r="I5445" s="202">
        <f t="shared" si="208"/>
        <v>0</v>
      </c>
      <c r="J5445" s="61"/>
    </row>
    <row r="5446" spans="1:10" s="27" customFormat="1" ht="15" x14ac:dyDescent="0.25">
      <c r="A5446" s="62"/>
      <c r="B5446" s="62"/>
      <c r="C5446" s="63"/>
      <c r="D5446" s="63"/>
      <c r="E5446" s="61"/>
      <c r="F5446" s="61"/>
      <c r="G5446" s="61"/>
      <c r="H5446" s="61"/>
      <c r="I5446" s="202">
        <f t="shared" si="208"/>
        <v>0</v>
      </c>
      <c r="J5446" s="61"/>
    </row>
    <row r="5447" spans="1:10" s="27" customFormat="1" ht="15" x14ac:dyDescent="0.25">
      <c r="A5447" s="62"/>
      <c r="B5447" s="62"/>
      <c r="C5447" s="63"/>
      <c r="D5447" s="63"/>
      <c r="E5447" s="61"/>
      <c r="F5447" s="61"/>
      <c r="G5447" s="61"/>
      <c r="H5447" s="61"/>
      <c r="I5447" s="202">
        <f t="shared" si="208"/>
        <v>0</v>
      </c>
      <c r="J5447" s="61"/>
    </row>
    <row r="5448" spans="1:10" s="27" customFormat="1" ht="15" x14ac:dyDescent="0.25">
      <c r="A5448" s="62"/>
      <c r="B5448" s="62"/>
      <c r="C5448" s="63"/>
      <c r="D5448" s="63"/>
      <c r="E5448" s="61"/>
      <c r="F5448" s="61"/>
      <c r="G5448" s="61"/>
      <c r="H5448" s="61"/>
      <c r="I5448" s="202">
        <f t="shared" si="208"/>
        <v>0</v>
      </c>
      <c r="J5448" s="61"/>
    </row>
    <row r="5449" spans="1:10" s="27" customFormat="1" ht="15" x14ac:dyDescent="0.25">
      <c r="A5449" s="62"/>
      <c r="B5449" s="62"/>
      <c r="C5449" s="63"/>
      <c r="D5449" s="63"/>
      <c r="E5449" s="61"/>
      <c r="F5449" s="61"/>
      <c r="G5449" s="61"/>
      <c r="H5449" s="61"/>
      <c r="I5449" s="202">
        <f t="shared" si="208"/>
        <v>0</v>
      </c>
      <c r="J5449" s="61"/>
    </row>
    <row r="5450" spans="1:10" s="27" customFormat="1" ht="15" x14ac:dyDescent="0.25">
      <c r="A5450" s="62"/>
      <c r="B5450" s="62"/>
      <c r="C5450" s="63"/>
      <c r="D5450" s="63"/>
      <c r="E5450" s="61"/>
      <c r="F5450" s="61"/>
      <c r="G5450" s="61"/>
      <c r="H5450" s="61"/>
      <c r="I5450" s="202">
        <f t="shared" si="208"/>
        <v>0</v>
      </c>
      <c r="J5450" s="61"/>
    </row>
    <row r="5451" spans="1:10" s="27" customFormat="1" ht="15" x14ac:dyDescent="0.25">
      <c r="A5451" s="62"/>
      <c r="B5451" s="62"/>
      <c r="C5451" s="63"/>
      <c r="D5451" s="63"/>
      <c r="E5451" s="61"/>
      <c r="F5451" s="61"/>
      <c r="G5451" s="61"/>
      <c r="H5451" s="61"/>
      <c r="I5451" s="202">
        <f t="shared" si="208"/>
        <v>0</v>
      </c>
      <c r="J5451" s="61"/>
    </row>
    <row r="5452" spans="1:10" s="27" customFormat="1" ht="15" x14ac:dyDescent="0.25">
      <c r="A5452" s="62"/>
      <c r="B5452" s="62"/>
      <c r="C5452" s="63"/>
      <c r="D5452" s="63"/>
      <c r="E5452" s="61"/>
      <c r="F5452" s="61"/>
      <c r="G5452" s="61"/>
      <c r="H5452" s="61"/>
      <c r="I5452" s="202">
        <f t="shared" si="208"/>
        <v>0</v>
      </c>
      <c r="J5452" s="61"/>
    </row>
    <row r="5453" spans="1:10" s="27" customFormat="1" ht="15" x14ac:dyDescent="0.25">
      <c r="A5453" s="62"/>
      <c r="B5453" s="62"/>
      <c r="C5453" s="63"/>
      <c r="D5453" s="63"/>
      <c r="E5453" s="61"/>
      <c r="F5453" s="61"/>
      <c r="G5453" s="61"/>
      <c r="H5453" s="61"/>
      <c r="I5453" s="202">
        <f t="shared" si="208"/>
        <v>0</v>
      </c>
      <c r="J5453" s="61"/>
    </row>
    <row r="5454" spans="1:10" s="27" customFormat="1" ht="15" x14ac:dyDescent="0.25">
      <c r="A5454" s="62"/>
      <c r="B5454" s="62"/>
      <c r="C5454" s="63"/>
      <c r="D5454" s="63"/>
      <c r="E5454" s="61"/>
      <c r="F5454" s="61"/>
      <c r="G5454" s="61"/>
      <c r="H5454" s="61"/>
      <c r="I5454" s="202">
        <f t="shared" si="208"/>
        <v>0</v>
      </c>
      <c r="J5454" s="61"/>
    </row>
    <row r="5455" spans="1:10" s="27" customFormat="1" ht="15" x14ac:dyDescent="0.25">
      <c r="A5455" s="62"/>
      <c r="B5455" s="62"/>
      <c r="C5455" s="63"/>
      <c r="D5455" s="63"/>
      <c r="E5455" s="61"/>
      <c r="F5455" s="61"/>
      <c r="G5455" s="61"/>
      <c r="H5455" s="61"/>
      <c r="I5455" s="202">
        <f t="shared" si="208"/>
        <v>0</v>
      </c>
      <c r="J5455" s="61"/>
    </row>
    <row r="5456" spans="1:10" s="27" customFormat="1" ht="15" x14ac:dyDescent="0.25">
      <c r="A5456" s="62"/>
      <c r="B5456" s="62"/>
      <c r="C5456" s="63"/>
      <c r="D5456" s="63"/>
      <c r="E5456" s="61"/>
      <c r="F5456" s="61"/>
      <c r="G5456" s="61"/>
      <c r="H5456" s="61"/>
      <c r="I5456" s="202">
        <f t="shared" si="208"/>
        <v>0</v>
      </c>
      <c r="J5456" s="61"/>
    </row>
    <row r="5457" spans="1:10" s="27" customFormat="1" ht="15" x14ac:dyDescent="0.25">
      <c r="A5457" s="62"/>
      <c r="B5457" s="62"/>
      <c r="C5457" s="63"/>
      <c r="D5457" s="63"/>
      <c r="E5457" s="61"/>
      <c r="F5457" s="61"/>
      <c r="G5457" s="61"/>
      <c r="H5457" s="61"/>
      <c r="I5457" s="202">
        <f t="shared" si="208"/>
        <v>0</v>
      </c>
      <c r="J5457" s="61"/>
    </row>
    <row r="5458" spans="1:10" s="27" customFormat="1" ht="15" x14ac:dyDescent="0.25">
      <c r="A5458" s="62"/>
      <c r="B5458" s="62"/>
      <c r="C5458" s="63"/>
      <c r="D5458" s="63"/>
      <c r="E5458" s="61"/>
      <c r="F5458" s="61"/>
      <c r="G5458" s="61"/>
      <c r="H5458" s="61"/>
      <c r="I5458" s="202">
        <f t="shared" si="208"/>
        <v>0</v>
      </c>
      <c r="J5458" s="61"/>
    </row>
    <row r="5459" spans="1:10" s="27" customFormat="1" ht="15" x14ac:dyDescent="0.25">
      <c r="A5459" s="62"/>
      <c r="B5459" s="62"/>
      <c r="C5459" s="63"/>
      <c r="D5459" s="63"/>
      <c r="E5459" s="61"/>
      <c r="F5459" s="61"/>
      <c r="G5459" s="61"/>
      <c r="H5459" s="61"/>
      <c r="I5459" s="202">
        <f t="shared" si="208"/>
        <v>0</v>
      </c>
      <c r="J5459" s="61"/>
    </row>
    <row r="5460" spans="1:10" s="27" customFormat="1" ht="15" x14ac:dyDescent="0.25">
      <c r="A5460" s="62"/>
      <c r="B5460" s="62"/>
      <c r="C5460" s="63"/>
      <c r="D5460" s="63"/>
      <c r="E5460" s="61"/>
      <c r="F5460" s="61"/>
      <c r="G5460" s="61"/>
      <c r="H5460" s="61"/>
      <c r="I5460" s="202">
        <f t="shared" si="208"/>
        <v>0</v>
      </c>
      <c r="J5460" s="61"/>
    </row>
    <row r="5461" spans="1:10" s="27" customFormat="1" ht="15" x14ac:dyDescent="0.25">
      <c r="A5461" s="62"/>
      <c r="B5461" s="62"/>
      <c r="C5461" s="63"/>
      <c r="D5461" s="63"/>
      <c r="E5461" s="61"/>
      <c r="F5461" s="61"/>
      <c r="G5461" s="61"/>
      <c r="H5461" s="61"/>
      <c r="I5461" s="202">
        <f t="shared" si="208"/>
        <v>0</v>
      </c>
      <c r="J5461" s="61"/>
    </row>
    <row r="5462" spans="1:10" s="27" customFormat="1" ht="15" x14ac:dyDescent="0.25">
      <c r="A5462" s="62"/>
      <c r="B5462" s="62"/>
      <c r="C5462" s="63"/>
      <c r="D5462" s="63"/>
      <c r="E5462" s="61"/>
      <c r="F5462" s="61"/>
      <c r="G5462" s="61"/>
      <c r="H5462" s="61"/>
      <c r="I5462" s="202">
        <f t="shared" si="208"/>
        <v>0</v>
      </c>
      <c r="J5462" s="61"/>
    </row>
    <row r="5463" spans="1:10" s="27" customFormat="1" ht="15" x14ac:dyDescent="0.25">
      <c r="A5463" s="62"/>
      <c r="B5463" s="62"/>
      <c r="C5463" s="63"/>
      <c r="D5463" s="63"/>
      <c r="E5463" s="61"/>
      <c r="F5463" s="61"/>
      <c r="G5463" s="61"/>
      <c r="H5463" s="61"/>
      <c r="I5463" s="202">
        <f t="shared" si="208"/>
        <v>0</v>
      </c>
      <c r="J5463" s="61"/>
    </row>
    <row r="5464" spans="1:10" s="27" customFormat="1" ht="15" x14ac:dyDescent="0.25">
      <c r="A5464" s="62"/>
      <c r="B5464" s="62"/>
      <c r="C5464" s="63"/>
      <c r="D5464" s="63"/>
      <c r="E5464" s="61"/>
      <c r="F5464" s="61"/>
      <c r="G5464" s="61"/>
      <c r="H5464" s="61"/>
      <c r="I5464" s="202">
        <f t="shared" si="208"/>
        <v>0</v>
      </c>
      <c r="J5464" s="61"/>
    </row>
    <row r="5465" spans="1:10" s="27" customFormat="1" ht="15" x14ac:dyDescent="0.25">
      <c r="A5465" s="62"/>
      <c r="B5465" s="62"/>
      <c r="C5465" s="63"/>
      <c r="D5465" s="63"/>
      <c r="E5465" s="61"/>
      <c r="F5465" s="61"/>
      <c r="G5465" s="61"/>
      <c r="H5465" s="61"/>
      <c r="I5465" s="202">
        <f t="shared" si="208"/>
        <v>0</v>
      </c>
      <c r="J5465" s="61"/>
    </row>
    <row r="5466" spans="1:10" s="27" customFormat="1" ht="15" x14ac:dyDescent="0.25">
      <c r="A5466" s="62"/>
      <c r="B5466" s="62"/>
      <c r="C5466" s="63"/>
      <c r="D5466" s="63"/>
      <c r="E5466" s="61"/>
      <c r="F5466" s="61"/>
      <c r="G5466" s="61"/>
      <c r="H5466" s="61"/>
      <c r="I5466" s="202">
        <f t="shared" si="208"/>
        <v>0</v>
      </c>
      <c r="J5466" s="61"/>
    </row>
    <row r="5467" spans="1:10" s="27" customFormat="1" ht="15" x14ac:dyDescent="0.25">
      <c r="A5467" s="62"/>
      <c r="B5467" s="62"/>
      <c r="C5467" s="63"/>
      <c r="D5467" s="63"/>
      <c r="E5467" s="61"/>
      <c r="F5467" s="61"/>
      <c r="G5467" s="61"/>
      <c r="H5467" s="61"/>
      <c r="I5467" s="202">
        <f t="shared" si="208"/>
        <v>0</v>
      </c>
      <c r="J5467" s="61"/>
    </row>
    <row r="5468" spans="1:10" s="27" customFormat="1" ht="15" x14ac:dyDescent="0.25">
      <c r="A5468" s="62"/>
      <c r="B5468" s="62"/>
      <c r="C5468" s="63"/>
      <c r="D5468" s="63"/>
      <c r="E5468" s="61"/>
      <c r="F5468" s="61"/>
      <c r="G5468" s="61"/>
      <c r="H5468" s="61"/>
      <c r="I5468" s="202">
        <f t="shared" si="208"/>
        <v>0</v>
      </c>
      <c r="J5468" s="61"/>
    </row>
    <row r="5469" spans="1:10" s="27" customFormat="1" ht="15" x14ac:dyDescent="0.25">
      <c r="A5469" s="62"/>
      <c r="B5469" s="62"/>
      <c r="C5469" s="63"/>
      <c r="D5469" s="63"/>
      <c r="E5469" s="61"/>
      <c r="F5469" s="61"/>
      <c r="G5469" s="61"/>
      <c r="H5469" s="61"/>
      <c r="I5469" s="202">
        <f t="shared" si="208"/>
        <v>0</v>
      </c>
      <c r="J5469" s="61"/>
    </row>
    <row r="5470" spans="1:10" s="27" customFormat="1" ht="15" x14ac:dyDescent="0.25">
      <c r="A5470" s="62"/>
      <c r="B5470" s="62"/>
      <c r="C5470" s="63"/>
      <c r="D5470" s="63"/>
      <c r="E5470" s="61"/>
      <c r="F5470" s="61"/>
      <c r="G5470" s="61"/>
      <c r="H5470" s="61"/>
      <c r="I5470" s="202">
        <f t="shared" si="208"/>
        <v>0</v>
      </c>
      <c r="J5470" s="61"/>
    </row>
    <row r="5471" spans="1:10" s="27" customFormat="1" ht="15" x14ac:dyDescent="0.25">
      <c r="A5471" s="62"/>
      <c r="B5471" s="62"/>
      <c r="C5471" s="63"/>
      <c r="D5471" s="63"/>
      <c r="E5471" s="61"/>
      <c r="F5471" s="61"/>
      <c r="G5471" s="61"/>
      <c r="H5471" s="61"/>
      <c r="I5471" s="202">
        <f t="shared" si="208"/>
        <v>0</v>
      </c>
      <c r="J5471" s="61"/>
    </row>
    <row r="5472" spans="1:10" s="27" customFormat="1" ht="15" x14ac:dyDescent="0.25">
      <c r="A5472" s="62"/>
      <c r="B5472" s="62"/>
      <c r="C5472" s="63"/>
      <c r="D5472" s="63"/>
      <c r="E5472" s="61"/>
      <c r="F5472" s="61"/>
      <c r="G5472" s="61"/>
      <c r="H5472" s="61"/>
      <c r="I5472" s="202">
        <f t="shared" si="208"/>
        <v>0</v>
      </c>
      <c r="J5472" s="61"/>
    </row>
    <row r="5473" spans="1:10" s="27" customFormat="1" ht="15" x14ac:dyDescent="0.25">
      <c r="A5473" s="62"/>
      <c r="B5473" s="62"/>
      <c r="C5473" s="63"/>
      <c r="D5473" s="63"/>
      <c r="E5473" s="61"/>
      <c r="F5473" s="61"/>
      <c r="G5473" s="61"/>
      <c r="H5473" s="61"/>
      <c r="I5473" s="202">
        <f t="shared" si="208"/>
        <v>0</v>
      </c>
      <c r="J5473" s="61"/>
    </row>
    <row r="5474" spans="1:10" s="27" customFormat="1" ht="15" x14ac:dyDescent="0.25">
      <c r="A5474" s="62"/>
      <c r="B5474" s="62"/>
      <c r="C5474" s="63"/>
      <c r="D5474" s="63"/>
      <c r="E5474" s="61"/>
      <c r="F5474" s="61"/>
      <c r="G5474" s="61"/>
      <c r="H5474" s="61"/>
      <c r="I5474" s="202">
        <f t="shared" si="208"/>
        <v>0</v>
      </c>
      <c r="J5474" s="61"/>
    </row>
    <row r="5475" spans="1:10" s="27" customFormat="1" ht="15" x14ac:dyDescent="0.25">
      <c r="A5475" s="62"/>
      <c r="B5475" s="62"/>
      <c r="C5475" s="63"/>
      <c r="D5475" s="63"/>
      <c r="E5475" s="61"/>
      <c r="F5475" s="61"/>
      <c r="G5475" s="61"/>
      <c r="H5475" s="61"/>
      <c r="I5475" s="202">
        <f t="shared" si="208"/>
        <v>0</v>
      </c>
      <c r="J5475" s="61"/>
    </row>
    <row r="5476" spans="1:10" s="27" customFormat="1" ht="15" x14ac:dyDescent="0.25">
      <c r="A5476" s="62"/>
      <c r="B5476" s="62"/>
      <c r="C5476" s="63"/>
      <c r="D5476" s="63"/>
      <c r="E5476" s="61"/>
      <c r="F5476" s="61"/>
      <c r="G5476" s="61"/>
      <c r="H5476" s="61"/>
      <c r="I5476" s="202">
        <f t="shared" si="208"/>
        <v>0</v>
      </c>
      <c r="J5476" s="61"/>
    </row>
    <row r="5477" spans="1:10" s="27" customFormat="1" ht="15" x14ac:dyDescent="0.25">
      <c r="A5477" s="62"/>
      <c r="B5477" s="62"/>
      <c r="C5477" s="63"/>
      <c r="D5477" s="63"/>
      <c r="E5477" s="61"/>
      <c r="F5477" s="61"/>
      <c r="G5477" s="61"/>
      <c r="H5477" s="61"/>
      <c r="I5477" s="202">
        <f t="shared" si="208"/>
        <v>0</v>
      </c>
      <c r="J5477" s="61"/>
    </row>
    <row r="5478" spans="1:10" s="27" customFormat="1" ht="15" x14ac:dyDescent="0.25">
      <c r="A5478" s="62"/>
      <c r="B5478" s="62"/>
      <c r="C5478" s="63"/>
      <c r="D5478" s="63"/>
      <c r="E5478" s="61"/>
      <c r="F5478" s="61"/>
      <c r="G5478" s="61"/>
      <c r="H5478" s="61"/>
      <c r="I5478" s="202">
        <f t="shared" si="208"/>
        <v>0</v>
      </c>
      <c r="J5478" s="61"/>
    </row>
    <row r="5479" spans="1:10" s="27" customFormat="1" ht="15" x14ac:dyDescent="0.25">
      <c r="A5479" s="62"/>
      <c r="B5479" s="62"/>
      <c r="C5479" s="63"/>
      <c r="D5479" s="63"/>
      <c r="E5479" s="61"/>
      <c r="F5479" s="61"/>
      <c r="G5479" s="61"/>
      <c r="H5479" s="61"/>
      <c r="I5479" s="202">
        <f t="shared" ref="I5479:I5542" si="209">G5479</f>
        <v>0</v>
      </c>
      <c r="J5479" s="61"/>
    </row>
    <row r="5480" spans="1:10" s="27" customFormat="1" ht="15" x14ac:dyDescent="0.25">
      <c r="A5480" s="62"/>
      <c r="B5480" s="62"/>
      <c r="C5480" s="63"/>
      <c r="D5480" s="63"/>
      <c r="E5480" s="61"/>
      <c r="F5480" s="61"/>
      <c r="G5480" s="61"/>
      <c r="H5480" s="61"/>
      <c r="I5480" s="202">
        <f t="shared" si="209"/>
        <v>0</v>
      </c>
      <c r="J5480" s="61"/>
    </row>
    <row r="5481" spans="1:10" s="27" customFormat="1" ht="15" x14ac:dyDescent="0.25">
      <c r="A5481" s="62"/>
      <c r="B5481" s="62"/>
      <c r="C5481" s="63"/>
      <c r="D5481" s="63"/>
      <c r="E5481" s="61"/>
      <c r="F5481" s="61"/>
      <c r="G5481" s="61"/>
      <c r="H5481" s="61"/>
      <c r="I5481" s="202">
        <f t="shared" si="209"/>
        <v>0</v>
      </c>
      <c r="J5481" s="61"/>
    </row>
    <row r="5482" spans="1:10" s="27" customFormat="1" ht="15" x14ac:dyDescent="0.25">
      <c r="A5482" s="62"/>
      <c r="B5482" s="62"/>
      <c r="C5482" s="63"/>
      <c r="D5482" s="63"/>
      <c r="E5482" s="61"/>
      <c r="F5482" s="61"/>
      <c r="G5482" s="61"/>
      <c r="H5482" s="61"/>
      <c r="I5482" s="202">
        <f t="shared" si="209"/>
        <v>0</v>
      </c>
      <c r="J5482" s="61"/>
    </row>
    <row r="5483" spans="1:10" s="27" customFormat="1" ht="15" x14ac:dyDescent="0.25">
      <c r="A5483" s="62"/>
      <c r="B5483" s="62"/>
      <c r="C5483" s="63"/>
      <c r="D5483" s="63"/>
      <c r="E5483" s="61"/>
      <c r="F5483" s="61"/>
      <c r="G5483" s="61"/>
      <c r="H5483" s="61"/>
      <c r="I5483" s="202">
        <f t="shared" si="209"/>
        <v>0</v>
      </c>
      <c r="J5483" s="61"/>
    </row>
    <row r="5484" spans="1:10" s="27" customFormat="1" ht="15" x14ac:dyDescent="0.25">
      <c r="A5484" s="62"/>
      <c r="B5484" s="62"/>
      <c r="C5484" s="63"/>
      <c r="D5484" s="63"/>
      <c r="E5484" s="61"/>
      <c r="F5484" s="61"/>
      <c r="G5484" s="61"/>
      <c r="H5484" s="61"/>
      <c r="I5484" s="202">
        <f t="shared" si="209"/>
        <v>0</v>
      </c>
      <c r="J5484" s="61"/>
    </row>
    <row r="5485" spans="1:10" s="27" customFormat="1" ht="15" x14ac:dyDescent="0.25">
      <c r="A5485" s="62"/>
      <c r="B5485" s="62"/>
      <c r="C5485" s="63"/>
      <c r="D5485" s="63"/>
      <c r="E5485" s="61"/>
      <c r="F5485" s="61"/>
      <c r="G5485" s="61"/>
      <c r="H5485" s="61"/>
      <c r="I5485" s="202">
        <f t="shared" si="209"/>
        <v>0</v>
      </c>
      <c r="J5485" s="61"/>
    </row>
    <row r="5486" spans="1:10" s="27" customFormat="1" ht="15" x14ac:dyDescent="0.25">
      <c r="A5486" s="62"/>
      <c r="B5486" s="62"/>
      <c r="C5486" s="63"/>
      <c r="D5486" s="63"/>
      <c r="E5486" s="61"/>
      <c r="F5486" s="61"/>
      <c r="G5486" s="61"/>
      <c r="H5486" s="61"/>
      <c r="I5486" s="202">
        <f t="shared" si="209"/>
        <v>0</v>
      </c>
      <c r="J5486" s="61"/>
    </row>
    <row r="5487" spans="1:10" s="27" customFormat="1" ht="15" x14ac:dyDescent="0.25">
      <c r="A5487" s="62"/>
      <c r="B5487" s="62"/>
      <c r="C5487" s="63"/>
      <c r="D5487" s="63"/>
      <c r="E5487" s="61"/>
      <c r="F5487" s="61"/>
      <c r="G5487" s="61"/>
      <c r="H5487" s="61"/>
      <c r="I5487" s="202">
        <f t="shared" si="209"/>
        <v>0</v>
      </c>
      <c r="J5487" s="61"/>
    </row>
    <row r="5488" spans="1:10" s="27" customFormat="1" ht="15" x14ac:dyDescent="0.25">
      <c r="A5488" s="62"/>
      <c r="B5488" s="62"/>
      <c r="C5488" s="63"/>
      <c r="D5488" s="63"/>
      <c r="E5488" s="61"/>
      <c r="F5488" s="61"/>
      <c r="G5488" s="61"/>
      <c r="H5488" s="61"/>
      <c r="I5488" s="202">
        <f t="shared" si="209"/>
        <v>0</v>
      </c>
      <c r="J5488" s="61"/>
    </row>
    <row r="5489" spans="1:10" s="27" customFormat="1" ht="15" x14ac:dyDescent="0.25">
      <c r="A5489" s="62"/>
      <c r="B5489" s="62"/>
      <c r="C5489" s="63"/>
      <c r="D5489" s="63"/>
      <c r="E5489" s="61"/>
      <c r="F5489" s="61"/>
      <c r="G5489" s="61"/>
      <c r="H5489" s="61"/>
      <c r="I5489" s="202">
        <f t="shared" si="209"/>
        <v>0</v>
      </c>
      <c r="J5489" s="61"/>
    </row>
    <row r="5490" spans="1:10" s="27" customFormat="1" ht="15" x14ac:dyDescent="0.25">
      <c r="A5490" s="62"/>
      <c r="B5490" s="62"/>
      <c r="C5490" s="63"/>
      <c r="D5490" s="63"/>
      <c r="E5490" s="61"/>
      <c r="F5490" s="61"/>
      <c r="G5490" s="61"/>
      <c r="H5490" s="61"/>
      <c r="I5490" s="202">
        <f t="shared" si="209"/>
        <v>0</v>
      </c>
      <c r="J5490" s="61"/>
    </row>
    <row r="5491" spans="1:10" s="27" customFormat="1" ht="15" x14ac:dyDescent="0.25">
      <c r="A5491" s="62"/>
      <c r="B5491" s="62"/>
      <c r="C5491" s="63"/>
      <c r="D5491" s="63"/>
      <c r="E5491" s="61"/>
      <c r="F5491" s="61"/>
      <c r="G5491" s="61"/>
      <c r="H5491" s="61"/>
      <c r="I5491" s="202">
        <f t="shared" si="209"/>
        <v>0</v>
      </c>
      <c r="J5491" s="61"/>
    </row>
    <row r="5492" spans="1:10" s="27" customFormat="1" ht="15" x14ac:dyDescent="0.25">
      <c r="A5492" s="62"/>
      <c r="B5492" s="62"/>
      <c r="C5492" s="63"/>
      <c r="D5492" s="63"/>
      <c r="E5492" s="61"/>
      <c r="F5492" s="61"/>
      <c r="G5492" s="61"/>
      <c r="H5492" s="61"/>
      <c r="I5492" s="202">
        <f t="shared" si="209"/>
        <v>0</v>
      </c>
      <c r="J5492" s="61"/>
    </row>
    <row r="5493" spans="1:10" s="27" customFormat="1" ht="15" x14ac:dyDescent="0.25">
      <c r="A5493" s="62"/>
      <c r="B5493" s="62"/>
      <c r="C5493" s="63"/>
      <c r="D5493" s="63"/>
      <c r="E5493" s="61"/>
      <c r="F5493" s="61"/>
      <c r="G5493" s="61"/>
      <c r="H5493" s="61"/>
      <c r="I5493" s="202">
        <f t="shared" si="209"/>
        <v>0</v>
      </c>
      <c r="J5493" s="61"/>
    </row>
    <row r="5494" spans="1:10" s="27" customFormat="1" ht="15" x14ac:dyDescent="0.25">
      <c r="A5494" s="62"/>
      <c r="B5494" s="62"/>
      <c r="C5494" s="63"/>
      <c r="D5494" s="63"/>
      <c r="E5494" s="61"/>
      <c r="F5494" s="61"/>
      <c r="G5494" s="61"/>
      <c r="H5494" s="61"/>
      <c r="I5494" s="202">
        <f t="shared" si="209"/>
        <v>0</v>
      </c>
      <c r="J5494" s="61"/>
    </row>
    <row r="5495" spans="1:10" s="27" customFormat="1" ht="15" x14ac:dyDescent="0.25">
      <c r="A5495" s="62"/>
      <c r="B5495" s="62"/>
      <c r="C5495" s="63"/>
      <c r="D5495" s="63"/>
      <c r="E5495" s="61"/>
      <c r="F5495" s="61"/>
      <c r="G5495" s="61"/>
      <c r="H5495" s="61"/>
      <c r="I5495" s="202">
        <f t="shared" si="209"/>
        <v>0</v>
      </c>
      <c r="J5495" s="61"/>
    </row>
    <row r="5496" spans="1:10" s="27" customFormat="1" ht="15" x14ac:dyDescent="0.25">
      <c r="A5496" s="62"/>
      <c r="B5496" s="62"/>
      <c r="C5496" s="63"/>
      <c r="D5496" s="63"/>
      <c r="E5496" s="61"/>
      <c r="F5496" s="61"/>
      <c r="G5496" s="61"/>
      <c r="H5496" s="61"/>
      <c r="I5496" s="202">
        <f t="shared" si="209"/>
        <v>0</v>
      </c>
      <c r="J5496" s="61"/>
    </row>
    <row r="5497" spans="1:10" s="27" customFormat="1" ht="15" x14ac:dyDescent="0.25">
      <c r="A5497" s="62"/>
      <c r="B5497" s="62"/>
      <c r="C5497" s="63"/>
      <c r="D5497" s="63"/>
      <c r="E5497" s="61"/>
      <c r="F5497" s="61"/>
      <c r="G5497" s="61"/>
      <c r="H5497" s="61"/>
      <c r="I5497" s="202">
        <f t="shared" si="209"/>
        <v>0</v>
      </c>
      <c r="J5497" s="61"/>
    </row>
    <row r="5498" spans="1:10" s="27" customFormat="1" ht="15" x14ac:dyDescent="0.25">
      <c r="A5498" s="62"/>
      <c r="B5498" s="62"/>
      <c r="C5498" s="63"/>
      <c r="D5498" s="63"/>
      <c r="E5498" s="61"/>
      <c r="F5498" s="61"/>
      <c r="G5498" s="61"/>
      <c r="H5498" s="61"/>
      <c r="I5498" s="202">
        <f t="shared" si="209"/>
        <v>0</v>
      </c>
      <c r="J5498" s="61"/>
    </row>
    <row r="5499" spans="1:10" s="27" customFormat="1" ht="15" x14ac:dyDescent="0.25">
      <c r="A5499" s="62"/>
      <c r="B5499" s="62"/>
      <c r="C5499" s="63"/>
      <c r="D5499" s="63"/>
      <c r="E5499" s="61"/>
      <c r="F5499" s="61"/>
      <c r="G5499" s="61"/>
      <c r="H5499" s="61"/>
      <c r="I5499" s="202">
        <f t="shared" si="209"/>
        <v>0</v>
      </c>
      <c r="J5499" s="61"/>
    </row>
    <row r="5500" spans="1:10" s="27" customFormat="1" ht="15" x14ac:dyDescent="0.25">
      <c r="A5500" s="62"/>
      <c r="B5500" s="62"/>
      <c r="C5500" s="63"/>
      <c r="D5500" s="63"/>
      <c r="E5500" s="61"/>
      <c r="F5500" s="61"/>
      <c r="G5500" s="61"/>
      <c r="H5500" s="61"/>
      <c r="I5500" s="202">
        <f t="shared" si="209"/>
        <v>0</v>
      </c>
      <c r="J5500" s="61"/>
    </row>
    <row r="5501" spans="1:10" s="27" customFormat="1" ht="15" x14ac:dyDescent="0.25">
      <c r="A5501" s="62"/>
      <c r="B5501" s="62"/>
      <c r="C5501" s="63"/>
      <c r="D5501" s="63"/>
      <c r="E5501" s="61"/>
      <c r="F5501" s="61"/>
      <c r="G5501" s="61"/>
      <c r="H5501" s="61"/>
      <c r="I5501" s="202">
        <f t="shared" si="209"/>
        <v>0</v>
      </c>
      <c r="J5501" s="61"/>
    </row>
    <row r="5502" spans="1:10" s="27" customFormat="1" ht="15" x14ac:dyDescent="0.25">
      <c r="A5502" s="62"/>
      <c r="B5502" s="62"/>
      <c r="C5502" s="63"/>
      <c r="D5502" s="63"/>
      <c r="E5502" s="61"/>
      <c r="F5502" s="61"/>
      <c r="G5502" s="61"/>
      <c r="H5502" s="61"/>
      <c r="I5502" s="202">
        <f t="shared" si="209"/>
        <v>0</v>
      </c>
      <c r="J5502" s="61"/>
    </row>
    <row r="5503" spans="1:10" s="27" customFormat="1" ht="15" x14ac:dyDescent="0.25">
      <c r="A5503" s="62"/>
      <c r="B5503" s="62"/>
      <c r="C5503" s="63"/>
      <c r="D5503" s="63"/>
      <c r="E5503" s="61"/>
      <c r="F5503" s="61"/>
      <c r="G5503" s="61"/>
      <c r="H5503" s="61"/>
      <c r="I5503" s="202">
        <f t="shared" si="209"/>
        <v>0</v>
      </c>
      <c r="J5503" s="61"/>
    </row>
    <row r="5504" spans="1:10" s="27" customFormat="1" ht="15" x14ac:dyDescent="0.25">
      <c r="A5504" s="62"/>
      <c r="B5504" s="62"/>
      <c r="C5504" s="63"/>
      <c r="D5504" s="63"/>
      <c r="E5504" s="61"/>
      <c r="F5504" s="61"/>
      <c r="G5504" s="61"/>
      <c r="H5504" s="61"/>
      <c r="I5504" s="202">
        <f t="shared" si="209"/>
        <v>0</v>
      </c>
      <c r="J5504" s="61"/>
    </row>
    <row r="5505" spans="1:10" s="27" customFormat="1" ht="15" x14ac:dyDescent="0.25">
      <c r="A5505" s="62"/>
      <c r="B5505" s="62"/>
      <c r="C5505" s="63"/>
      <c r="D5505" s="63"/>
      <c r="E5505" s="61"/>
      <c r="F5505" s="61"/>
      <c r="G5505" s="61"/>
      <c r="H5505" s="61"/>
      <c r="I5505" s="202">
        <f t="shared" si="209"/>
        <v>0</v>
      </c>
      <c r="J5505" s="61"/>
    </row>
    <row r="5506" spans="1:10" s="27" customFormat="1" ht="15" x14ac:dyDescent="0.25">
      <c r="A5506" s="62"/>
      <c r="B5506" s="62"/>
      <c r="C5506" s="63"/>
      <c r="D5506" s="63"/>
      <c r="E5506" s="61"/>
      <c r="F5506" s="61"/>
      <c r="G5506" s="61"/>
      <c r="H5506" s="61"/>
      <c r="I5506" s="202">
        <f t="shared" si="209"/>
        <v>0</v>
      </c>
      <c r="J5506" s="61"/>
    </row>
    <row r="5507" spans="1:10" s="27" customFormat="1" ht="15" x14ac:dyDescent="0.25">
      <c r="A5507" s="62"/>
      <c r="B5507" s="62"/>
      <c r="C5507" s="63"/>
      <c r="D5507" s="63"/>
      <c r="E5507" s="61"/>
      <c r="F5507" s="61"/>
      <c r="G5507" s="61"/>
      <c r="H5507" s="61"/>
      <c r="I5507" s="202">
        <f t="shared" si="209"/>
        <v>0</v>
      </c>
      <c r="J5507" s="61"/>
    </row>
    <row r="5508" spans="1:10" s="27" customFormat="1" ht="15" x14ac:dyDescent="0.25">
      <c r="A5508" s="62"/>
      <c r="B5508" s="62"/>
      <c r="C5508" s="63"/>
      <c r="D5508" s="63"/>
      <c r="E5508" s="61"/>
      <c r="F5508" s="61"/>
      <c r="G5508" s="61"/>
      <c r="H5508" s="61"/>
      <c r="I5508" s="202">
        <f t="shared" si="209"/>
        <v>0</v>
      </c>
      <c r="J5508" s="61"/>
    </row>
    <row r="5509" spans="1:10" s="27" customFormat="1" ht="15" x14ac:dyDescent="0.25">
      <c r="A5509" s="62"/>
      <c r="B5509" s="62"/>
      <c r="C5509" s="63"/>
      <c r="D5509" s="63"/>
      <c r="E5509" s="61"/>
      <c r="F5509" s="61"/>
      <c r="G5509" s="61"/>
      <c r="H5509" s="61"/>
      <c r="I5509" s="202">
        <f t="shared" si="209"/>
        <v>0</v>
      </c>
      <c r="J5509" s="61"/>
    </row>
    <row r="5510" spans="1:10" s="27" customFormat="1" ht="15" x14ac:dyDescent="0.25">
      <c r="A5510" s="62"/>
      <c r="B5510" s="62"/>
      <c r="C5510" s="63"/>
      <c r="D5510" s="63"/>
      <c r="E5510" s="61"/>
      <c r="F5510" s="61"/>
      <c r="G5510" s="61"/>
      <c r="H5510" s="61"/>
      <c r="I5510" s="202">
        <f t="shared" si="209"/>
        <v>0</v>
      </c>
      <c r="J5510" s="61"/>
    </row>
    <row r="5511" spans="1:10" s="27" customFormat="1" ht="15" x14ac:dyDescent="0.25">
      <c r="A5511" s="62"/>
      <c r="B5511" s="62"/>
      <c r="C5511" s="63"/>
      <c r="D5511" s="63"/>
      <c r="E5511" s="61"/>
      <c r="F5511" s="61"/>
      <c r="G5511" s="61"/>
      <c r="H5511" s="61"/>
      <c r="I5511" s="202">
        <f t="shared" si="209"/>
        <v>0</v>
      </c>
      <c r="J5511" s="61"/>
    </row>
    <row r="5512" spans="1:10" s="27" customFormat="1" ht="15" x14ac:dyDescent="0.25">
      <c r="A5512" s="62"/>
      <c r="B5512" s="62"/>
      <c r="C5512" s="63"/>
      <c r="D5512" s="63"/>
      <c r="E5512" s="61"/>
      <c r="F5512" s="61"/>
      <c r="G5512" s="61"/>
      <c r="H5512" s="61"/>
      <c r="I5512" s="202">
        <f t="shared" si="209"/>
        <v>0</v>
      </c>
      <c r="J5512" s="61"/>
    </row>
    <row r="5513" spans="1:10" s="27" customFormat="1" ht="15" x14ac:dyDescent="0.25">
      <c r="A5513" s="62"/>
      <c r="B5513" s="62"/>
      <c r="C5513" s="63"/>
      <c r="D5513" s="63"/>
      <c r="E5513" s="61"/>
      <c r="F5513" s="61"/>
      <c r="G5513" s="61"/>
      <c r="H5513" s="61"/>
      <c r="I5513" s="202">
        <f t="shared" si="209"/>
        <v>0</v>
      </c>
      <c r="J5513" s="61"/>
    </row>
    <row r="5514" spans="1:10" s="27" customFormat="1" ht="15" x14ac:dyDescent="0.25">
      <c r="A5514" s="62"/>
      <c r="B5514" s="62"/>
      <c r="C5514" s="63"/>
      <c r="D5514" s="63"/>
      <c r="E5514" s="61"/>
      <c r="F5514" s="61"/>
      <c r="G5514" s="61"/>
      <c r="H5514" s="61"/>
      <c r="I5514" s="202">
        <f t="shared" si="209"/>
        <v>0</v>
      </c>
      <c r="J5514" s="61"/>
    </row>
    <row r="5515" spans="1:10" s="27" customFormat="1" ht="15" x14ac:dyDescent="0.25">
      <c r="A5515" s="62"/>
      <c r="B5515" s="62"/>
      <c r="C5515" s="63"/>
      <c r="D5515" s="63"/>
      <c r="E5515" s="61"/>
      <c r="F5515" s="61"/>
      <c r="G5515" s="61"/>
      <c r="H5515" s="61"/>
      <c r="I5515" s="202">
        <f t="shared" si="209"/>
        <v>0</v>
      </c>
      <c r="J5515" s="61"/>
    </row>
    <row r="5516" spans="1:10" s="27" customFormat="1" ht="15" x14ac:dyDescent="0.25">
      <c r="A5516" s="62"/>
      <c r="B5516" s="62"/>
      <c r="C5516" s="63"/>
      <c r="D5516" s="63"/>
      <c r="E5516" s="61"/>
      <c r="F5516" s="61"/>
      <c r="G5516" s="61"/>
      <c r="H5516" s="61"/>
      <c r="I5516" s="202">
        <f t="shared" si="209"/>
        <v>0</v>
      </c>
      <c r="J5516" s="61"/>
    </row>
    <row r="5517" spans="1:10" s="27" customFormat="1" ht="15" x14ac:dyDescent="0.25">
      <c r="A5517" s="62"/>
      <c r="B5517" s="62"/>
      <c r="C5517" s="63"/>
      <c r="D5517" s="63"/>
      <c r="E5517" s="61"/>
      <c r="F5517" s="61"/>
      <c r="G5517" s="61"/>
      <c r="H5517" s="61"/>
      <c r="I5517" s="202">
        <f t="shared" si="209"/>
        <v>0</v>
      </c>
      <c r="J5517" s="61"/>
    </row>
    <row r="5518" spans="1:10" s="27" customFormat="1" ht="15" x14ac:dyDescent="0.25">
      <c r="A5518" s="62"/>
      <c r="B5518" s="62"/>
      <c r="C5518" s="63"/>
      <c r="D5518" s="63"/>
      <c r="E5518" s="61"/>
      <c r="F5518" s="61"/>
      <c r="G5518" s="61"/>
      <c r="H5518" s="61"/>
      <c r="I5518" s="202">
        <f t="shared" si="209"/>
        <v>0</v>
      </c>
      <c r="J5518" s="61"/>
    </row>
    <row r="5519" spans="1:10" s="27" customFormat="1" ht="15" x14ac:dyDescent="0.25">
      <c r="A5519" s="62"/>
      <c r="B5519" s="62"/>
      <c r="C5519" s="63"/>
      <c r="D5519" s="63"/>
      <c r="E5519" s="61"/>
      <c r="F5519" s="61"/>
      <c r="G5519" s="61"/>
      <c r="H5519" s="61"/>
      <c r="I5519" s="202">
        <f t="shared" si="209"/>
        <v>0</v>
      </c>
      <c r="J5519" s="61"/>
    </row>
    <row r="5520" spans="1:10" s="27" customFormat="1" ht="15" x14ac:dyDescent="0.25">
      <c r="A5520" s="62"/>
      <c r="B5520" s="62"/>
      <c r="C5520" s="63"/>
      <c r="D5520" s="63"/>
      <c r="E5520" s="61"/>
      <c r="F5520" s="61"/>
      <c r="G5520" s="61"/>
      <c r="H5520" s="61"/>
      <c r="I5520" s="202">
        <f t="shared" si="209"/>
        <v>0</v>
      </c>
      <c r="J5520" s="61"/>
    </row>
    <row r="5521" spans="1:10" s="27" customFormat="1" ht="15" x14ac:dyDescent="0.25">
      <c r="A5521" s="62"/>
      <c r="B5521" s="62"/>
      <c r="C5521" s="63"/>
      <c r="D5521" s="63"/>
      <c r="E5521" s="61"/>
      <c r="F5521" s="61"/>
      <c r="G5521" s="61"/>
      <c r="H5521" s="61"/>
      <c r="I5521" s="202">
        <f t="shared" si="209"/>
        <v>0</v>
      </c>
      <c r="J5521" s="61"/>
    </row>
    <row r="5522" spans="1:10" s="27" customFormat="1" ht="15" x14ac:dyDescent="0.25">
      <c r="A5522" s="62"/>
      <c r="B5522" s="62"/>
      <c r="C5522" s="63"/>
      <c r="D5522" s="63"/>
      <c r="E5522" s="61"/>
      <c r="F5522" s="61"/>
      <c r="G5522" s="61"/>
      <c r="H5522" s="61"/>
      <c r="I5522" s="202">
        <f t="shared" si="209"/>
        <v>0</v>
      </c>
      <c r="J5522" s="61"/>
    </row>
    <row r="5523" spans="1:10" s="27" customFormat="1" ht="15" x14ac:dyDescent="0.25">
      <c r="A5523" s="62"/>
      <c r="B5523" s="62"/>
      <c r="C5523" s="63"/>
      <c r="D5523" s="63"/>
      <c r="E5523" s="61"/>
      <c r="F5523" s="61"/>
      <c r="G5523" s="61"/>
      <c r="H5523" s="61"/>
      <c r="I5523" s="202">
        <f t="shared" si="209"/>
        <v>0</v>
      </c>
      <c r="J5523" s="61"/>
    </row>
    <row r="5524" spans="1:10" s="27" customFormat="1" ht="15" x14ac:dyDescent="0.25">
      <c r="A5524" s="62"/>
      <c r="B5524" s="62"/>
      <c r="C5524" s="63"/>
      <c r="D5524" s="63"/>
      <c r="E5524" s="61"/>
      <c r="F5524" s="61"/>
      <c r="G5524" s="61"/>
      <c r="H5524" s="61"/>
      <c r="I5524" s="202">
        <f t="shared" si="209"/>
        <v>0</v>
      </c>
      <c r="J5524" s="61"/>
    </row>
    <row r="5525" spans="1:10" s="27" customFormat="1" ht="15" x14ac:dyDescent="0.25">
      <c r="A5525" s="62"/>
      <c r="B5525" s="62"/>
      <c r="C5525" s="63"/>
      <c r="D5525" s="63"/>
      <c r="E5525" s="61"/>
      <c r="F5525" s="61"/>
      <c r="G5525" s="61"/>
      <c r="H5525" s="61"/>
      <c r="I5525" s="202">
        <f t="shared" si="209"/>
        <v>0</v>
      </c>
      <c r="J5525" s="61"/>
    </row>
    <row r="5526" spans="1:10" s="27" customFormat="1" ht="15" x14ac:dyDescent="0.25">
      <c r="A5526" s="62"/>
      <c r="B5526" s="62"/>
      <c r="C5526" s="63"/>
      <c r="D5526" s="63"/>
      <c r="E5526" s="61"/>
      <c r="F5526" s="61"/>
      <c r="G5526" s="61"/>
      <c r="H5526" s="61"/>
      <c r="I5526" s="202">
        <f t="shared" si="209"/>
        <v>0</v>
      </c>
      <c r="J5526" s="61"/>
    </row>
    <row r="5527" spans="1:10" s="27" customFormat="1" ht="15" x14ac:dyDescent="0.25">
      <c r="A5527" s="62"/>
      <c r="B5527" s="62"/>
      <c r="C5527" s="63"/>
      <c r="D5527" s="63"/>
      <c r="E5527" s="61"/>
      <c r="F5527" s="61"/>
      <c r="G5527" s="61"/>
      <c r="H5527" s="61"/>
      <c r="I5527" s="202">
        <f t="shared" si="209"/>
        <v>0</v>
      </c>
      <c r="J5527" s="61"/>
    </row>
    <row r="5528" spans="1:10" s="27" customFormat="1" ht="15" x14ac:dyDescent="0.25">
      <c r="A5528" s="62"/>
      <c r="B5528" s="62"/>
      <c r="C5528" s="63"/>
      <c r="D5528" s="63"/>
      <c r="E5528" s="61"/>
      <c r="F5528" s="61"/>
      <c r="G5528" s="61"/>
      <c r="H5528" s="61"/>
      <c r="I5528" s="202">
        <f t="shared" si="209"/>
        <v>0</v>
      </c>
      <c r="J5528" s="61"/>
    </row>
    <row r="5529" spans="1:10" s="27" customFormat="1" ht="15" x14ac:dyDescent="0.25">
      <c r="A5529" s="62"/>
      <c r="B5529" s="62"/>
      <c r="C5529" s="63"/>
      <c r="D5529" s="63"/>
      <c r="E5529" s="61"/>
      <c r="F5529" s="61"/>
      <c r="G5529" s="61"/>
      <c r="H5529" s="61"/>
      <c r="I5529" s="202">
        <f t="shared" si="209"/>
        <v>0</v>
      </c>
      <c r="J5529" s="61"/>
    </row>
    <row r="5530" spans="1:10" s="27" customFormat="1" ht="15" x14ac:dyDescent="0.25">
      <c r="A5530" s="62"/>
      <c r="B5530" s="62"/>
      <c r="C5530" s="63"/>
      <c r="D5530" s="63"/>
      <c r="E5530" s="61"/>
      <c r="F5530" s="61"/>
      <c r="G5530" s="61"/>
      <c r="H5530" s="61"/>
      <c r="I5530" s="202">
        <f t="shared" si="209"/>
        <v>0</v>
      </c>
      <c r="J5530" s="61"/>
    </row>
    <row r="5531" spans="1:10" s="27" customFormat="1" ht="15" x14ac:dyDescent="0.25">
      <c r="A5531" s="62"/>
      <c r="B5531" s="62"/>
      <c r="C5531" s="63"/>
      <c r="D5531" s="63"/>
      <c r="E5531" s="61"/>
      <c r="F5531" s="61"/>
      <c r="G5531" s="61"/>
      <c r="H5531" s="61"/>
      <c r="I5531" s="202">
        <f t="shared" si="209"/>
        <v>0</v>
      </c>
      <c r="J5531" s="61"/>
    </row>
    <row r="5532" spans="1:10" s="27" customFormat="1" ht="15" x14ac:dyDescent="0.25">
      <c r="A5532" s="62"/>
      <c r="B5532" s="62"/>
      <c r="C5532" s="63"/>
      <c r="D5532" s="63"/>
      <c r="E5532" s="61"/>
      <c r="F5532" s="61"/>
      <c r="G5532" s="61"/>
      <c r="H5532" s="61"/>
      <c r="I5532" s="202">
        <f t="shared" si="209"/>
        <v>0</v>
      </c>
      <c r="J5532" s="61"/>
    </row>
    <row r="5533" spans="1:10" s="27" customFormat="1" ht="15" x14ac:dyDescent="0.25">
      <c r="A5533" s="62"/>
      <c r="B5533" s="62"/>
      <c r="C5533" s="63"/>
      <c r="D5533" s="63"/>
      <c r="E5533" s="61"/>
      <c r="F5533" s="61"/>
      <c r="G5533" s="61"/>
      <c r="H5533" s="61"/>
      <c r="I5533" s="202">
        <f t="shared" si="209"/>
        <v>0</v>
      </c>
      <c r="J5533" s="61"/>
    </row>
    <row r="5534" spans="1:10" s="27" customFormat="1" ht="15" x14ac:dyDescent="0.25">
      <c r="A5534" s="62"/>
      <c r="B5534" s="62"/>
      <c r="C5534" s="63"/>
      <c r="D5534" s="63"/>
      <c r="E5534" s="61"/>
      <c r="F5534" s="61"/>
      <c r="G5534" s="61"/>
      <c r="H5534" s="61"/>
      <c r="I5534" s="202">
        <f t="shared" si="209"/>
        <v>0</v>
      </c>
      <c r="J5534" s="61"/>
    </row>
    <row r="5535" spans="1:10" s="27" customFormat="1" ht="15" x14ac:dyDescent="0.25">
      <c r="A5535" s="62"/>
      <c r="B5535" s="62"/>
      <c r="C5535" s="63"/>
      <c r="D5535" s="63"/>
      <c r="E5535" s="61"/>
      <c r="F5535" s="61"/>
      <c r="G5535" s="61"/>
      <c r="H5535" s="61"/>
      <c r="I5535" s="202">
        <f t="shared" si="209"/>
        <v>0</v>
      </c>
      <c r="J5535" s="61"/>
    </row>
    <row r="5536" spans="1:10" s="27" customFormat="1" ht="15" x14ac:dyDescent="0.25">
      <c r="A5536" s="62"/>
      <c r="B5536" s="62"/>
      <c r="C5536" s="63"/>
      <c r="D5536" s="63"/>
      <c r="E5536" s="61"/>
      <c r="F5536" s="61"/>
      <c r="G5536" s="61"/>
      <c r="H5536" s="61"/>
      <c r="I5536" s="202">
        <f t="shared" si="209"/>
        <v>0</v>
      </c>
      <c r="J5536" s="61"/>
    </row>
    <row r="5537" spans="1:10" s="27" customFormat="1" ht="15" x14ac:dyDescent="0.25">
      <c r="A5537" s="62"/>
      <c r="B5537" s="62"/>
      <c r="C5537" s="63"/>
      <c r="D5537" s="63"/>
      <c r="E5537" s="61"/>
      <c r="F5537" s="61"/>
      <c r="G5537" s="61"/>
      <c r="H5537" s="61"/>
      <c r="I5537" s="202">
        <f t="shared" si="209"/>
        <v>0</v>
      </c>
      <c r="J5537" s="61"/>
    </row>
    <row r="5538" spans="1:10" s="27" customFormat="1" ht="15" x14ac:dyDescent="0.25">
      <c r="A5538" s="62"/>
      <c r="B5538" s="62"/>
      <c r="C5538" s="63"/>
      <c r="D5538" s="63"/>
      <c r="E5538" s="61"/>
      <c r="F5538" s="61"/>
      <c r="G5538" s="61"/>
      <c r="H5538" s="61"/>
      <c r="I5538" s="202">
        <f t="shared" si="209"/>
        <v>0</v>
      </c>
      <c r="J5538" s="61"/>
    </row>
    <row r="5539" spans="1:10" s="27" customFormat="1" ht="15" x14ac:dyDescent="0.25">
      <c r="A5539" s="62"/>
      <c r="B5539" s="62"/>
      <c r="C5539" s="63"/>
      <c r="D5539" s="63"/>
      <c r="E5539" s="61"/>
      <c r="F5539" s="61"/>
      <c r="G5539" s="61"/>
      <c r="H5539" s="61"/>
      <c r="I5539" s="202">
        <f t="shared" si="209"/>
        <v>0</v>
      </c>
      <c r="J5539" s="61"/>
    </row>
    <row r="5540" spans="1:10" s="27" customFormat="1" ht="15" x14ac:dyDescent="0.25">
      <c r="A5540" s="62"/>
      <c r="B5540" s="62"/>
      <c r="C5540" s="63"/>
      <c r="D5540" s="63"/>
      <c r="E5540" s="61"/>
      <c r="F5540" s="61"/>
      <c r="G5540" s="61"/>
      <c r="H5540" s="61"/>
      <c r="I5540" s="202">
        <f t="shared" si="209"/>
        <v>0</v>
      </c>
      <c r="J5540" s="61"/>
    </row>
    <row r="5541" spans="1:10" s="27" customFormat="1" ht="15" x14ac:dyDescent="0.25">
      <c r="A5541" s="62"/>
      <c r="B5541" s="62"/>
      <c r="C5541" s="63"/>
      <c r="D5541" s="63"/>
      <c r="E5541" s="61"/>
      <c r="F5541" s="61"/>
      <c r="G5541" s="61"/>
      <c r="H5541" s="61"/>
      <c r="I5541" s="202">
        <f t="shared" si="209"/>
        <v>0</v>
      </c>
      <c r="J5541" s="61"/>
    </row>
    <row r="5542" spans="1:10" s="27" customFormat="1" ht="15" x14ac:dyDescent="0.25">
      <c r="A5542" s="62"/>
      <c r="B5542" s="62"/>
      <c r="C5542" s="63"/>
      <c r="D5542" s="63"/>
      <c r="E5542" s="61"/>
      <c r="F5542" s="61"/>
      <c r="G5542" s="61"/>
      <c r="H5542" s="61"/>
      <c r="I5542" s="202">
        <f t="shared" si="209"/>
        <v>0</v>
      </c>
      <c r="J5542" s="61"/>
    </row>
    <row r="5543" spans="1:10" s="27" customFormat="1" ht="15" x14ac:dyDescent="0.25">
      <c r="A5543" s="62"/>
      <c r="B5543" s="62"/>
      <c r="C5543" s="63"/>
      <c r="D5543" s="63"/>
      <c r="E5543" s="61"/>
      <c r="F5543" s="61"/>
      <c r="G5543" s="61"/>
      <c r="H5543" s="61"/>
      <c r="I5543" s="202">
        <f t="shared" ref="I5543:I5606" si="210">G5543</f>
        <v>0</v>
      </c>
      <c r="J5543" s="61"/>
    </row>
    <row r="5544" spans="1:10" s="27" customFormat="1" ht="15" x14ac:dyDescent="0.25">
      <c r="A5544" s="62"/>
      <c r="B5544" s="62"/>
      <c r="C5544" s="63"/>
      <c r="D5544" s="63"/>
      <c r="E5544" s="61"/>
      <c r="F5544" s="61"/>
      <c r="G5544" s="61"/>
      <c r="H5544" s="61"/>
      <c r="I5544" s="202">
        <f t="shared" si="210"/>
        <v>0</v>
      </c>
      <c r="J5544" s="61"/>
    </row>
    <row r="5545" spans="1:10" s="27" customFormat="1" ht="15" x14ac:dyDescent="0.25">
      <c r="A5545" s="62"/>
      <c r="B5545" s="62"/>
      <c r="C5545" s="63"/>
      <c r="D5545" s="63"/>
      <c r="E5545" s="61"/>
      <c r="F5545" s="61"/>
      <c r="G5545" s="61"/>
      <c r="H5545" s="61"/>
      <c r="I5545" s="202">
        <f t="shared" si="210"/>
        <v>0</v>
      </c>
      <c r="J5545" s="61"/>
    </row>
    <row r="5546" spans="1:10" s="27" customFormat="1" ht="15" x14ac:dyDescent="0.25">
      <c r="A5546" s="62"/>
      <c r="B5546" s="62"/>
      <c r="C5546" s="63"/>
      <c r="D5546" s="63"/>
      <c r="E5546" s="61"/>
      <c r="F5546" s="61"/>
      <c r="G5546" s="61"/>
      <c r="H5546" s="61"/>
      <c r="I5546" s="202">
        <f t="shared" si="210"/>
        <v>0</v>
      </c>
      <c r="J5546" s="61"/>
    </row>
    <row r="5547" spans="1:10" s="27" customFormat="1" ht="15" x14ac:dyDescent="0.25">
      <c r="A5547" s="62"/>
      <c r="B5547" s="62"/>
      <c r="C5547" s="63"/>
      <c r="D5547" s="63"/>
      <c r="E5547" s="61"/>
      <c r="F5547" s="61"/>
      <c r="G5547" s="61"/>
      <c r="H5547" s="61"/>
      <c r="I5547" s="202">
        <f t="shared" si="210"/>
        <v>0</v>
      </c>
      <c r="J5547" s="61"/>
    </row>
    <row r="5548" spans="1:10" s="27" customFormat="1" ht="15" x14ac:dyDescent="0.25">
      <c r="A5548" s="62"/>
      <c r="B5548" s="62"/>
      <c r="C5548" s="63"/>
      <c r="D5548" s="63"/>
      <c r="E5548" s="61"/>
      <c r="F5548" s="61"/>
      <c r="G5548" s="61"/>
      <c r="H5548" s="61"/>
      <c r="I5548" s="202">
        <f t="shared" si="210"/>
        <v>0</v>
      </c>
      <c r="J5548" s="61"/>
    </row>
    <row r="5549" spans="1:10" s="27" customFormat="1" ht="15" x14ac:dyDescent="0.25">
      <c r="A5549" s="62"/>
      <c r="B5549" s="62"/>
      <c r="C5549" s="63"/>
      <c r="D5549" s="63"/>
      <c r="E5549" s="61"/>
      <c r="F5549" s="61"/>
      <c r="G5549" s="61"/>
      <c r="H5549" s="61"/>
      <c r="I5549" s="202">
        <f t="shared" si="210"/>
        <v>0</v>
      </c>
      <c r="J5549" s="61"/>
    </row>
    <row r="5550" spans="1:10" s="27" customFormat="1" ht="15" x14ac:dyDescent="0.25">
      <c r="A5550" s="62"/>
      <c r="B5550" s="62"/>
      <c r="C5550" s="63"/>
      <c r="D5550" s="63"/>
      <c r="E5550" s="61"/>
      <c r="F5550" s="61"/>
      <c r="G5550" s="61"/>
      <c r="H5550" s="61"/>
      <c r="I5550" s="202">
        <f t="shared" si="210"/>
        <v>0</v>
      </c>
      <c r="J5550" s="61"/>
    </row>
    <row r="5551" spans="1:10" s="27" customFormat="1" ht="15" x14ac:dyDescent="0.25">
      <c r="A5551" s="62"/>
      <c r="B5551" s="62"/>
      <c r="C5551" s="63"/>
      <c r="D5551" s="63"/>
      <c r="E5551" s="61"/>
      <c r="F5551" s="61"/>
      <c r="G5551" s="61"/>
      <c r="H5551" s="61"/>
      <c r="I5551" s="202">
        <f t="shared" si="210"/>
        <v>0</v>
      </c>
      <c r="J5551" s="61"/>
    </row>
    <row r="5552" spans="1:10" s="27" customFormat="1" ht="15" x14ac:dyDescent="0.25">
      <c r="A5552" s="62"/>
      <c r="B5552" s="62"/>
      <c r="C5552" s="63"/>
      <c r="D5552" s="63"/>
      <c r="E5552" s="61"/>
      <c r="F5552" s="61"/>
      <c r="G5552" s="61"/>
      <c r="H5552" s="61"/>
      <c r="I5552" s="202">
        <f t="shared" si="210"/>
        <v>0</v>
      </c>
      <c r="J5552" s="61"/>
    </row>
    <row r="5553" spans="1:10" s="27" customFormat="1" ht="15" x14ac:dyDescent="0.25">
      <c r="A5553" s="62"/>
      <c r="B5553" s="62"/>
      <c r="C5553" s="63"/>
      <c r="D5553" s="63"/>
      <c r="E5553" s="61"/>
      <c r="F5553" s="61"/>
      <c r="G5553" s="61"/>
      <c r="H5553" s="61"/>
      <c r="I5553" s="202">
        <f t="shared" si="210"/>
        <v>0</v>
      </c>
      <c r="J5553" s="61"/>
    </row>
    <row r="5554" spans="1:10" s="27" customFormat="1" ht="15" x14ac:dyDescent="0.25">
      <c r="A5554" s="62"/>
      <c r="B5554" s="62"/>
      <c r="C5554" s="63"/>
      <c r="D5554" s="63"/>
      <c r="E5554" s="61"/>
      <c r="F5554" s="61"/>
      <c r="G5554" s="61"/>
      <c r="H5554" s="61"/>
      <c r="I5554" s="202">
        <f t="shared" si="210"/>
        <v>0</v>
      </c>
      <c r="J5554" s="61"/>
    </row>
    <row r="5555" spans="1:10" s="27" customFormat="1" ht="15" x14ac:dyDescent="0.25">
      <c r="A5555" s="62"/>
      <c r="B5555" s="62"/>
      <c r="C5555" s="63"/>
      <c r="D5555" s="63"/>
      <c r="E5555" s="61"/>
      <c r="F5555" s="61"/>
      <c r="G5555" s="61"/>
      <c r="H5555" s="61"/>
      <c r="I5555" s="202">
        <f t="shared" si="210"/>
        <v>0</v>
      </c>
      <c r="J5555" s="61"/>
    </row>
    <row r="5556" spans="1:10" s="27" customFormat="1" ht="15" x14ac:dyDescent="0.25">
      <c r="A5556" s="62"/>
      <c r="B5556" s="62"/>
      <c r="C5556" s="63"/>
      <c r="D5556" s="63"/>
      <c r="E5556" s="61"/>
      <c r="F5556" s="61"/>
      <c r="G5556" s="61"/>
      <c r="H5556" s="61"/>
      <c r="I5556" s="202">
        <f t="shared" si="210"/>
        <v>0</v>
      </c>
      <c r="J5556" s="61"/>
    </row>
    <row r="5557" spans="1:10" s="27" customFormat="1" ht="15" x14ac:dyDescent="0.25">
      <c r="A5557" s="62"/>
      <c r="B5557" s="62"/>
      <c r="C5557" s="63"/>
      <c r="D5557" s="63"/>
      <c r="E5557" s="61"/>
      <c r="F5557" s="61"/>
      <c r="G5557" s="61"/>
      <c r="H5557" s="61"/>
      <c r="I5557" s="202">
        <f t="shared" si="210"/>
        <v>0</v>
      </c>
      <c r="J5557" s="61"/>
    </row>
    <row r="5558" spans="1:10" s="27" customFormat="1" ht="15" x14ac:dyDescent="0.25">
      <c r="A5558" s="62"/>
      <c r="B5558" s="62"/>
      <c r="C5558" s="63"/>
      <c r="D5558" s="63"/>
      <c r="E5558" s="61"/>
      <c r="F5558" s="61"/>
      <c r="G5558" s="61"/>
      <c r="H5558" s="61"/>
      <c r="I5558" s="202">
        <f t="shared" si="210"/>
        <v>0</v>
      </c>
      <c r="J5558" s="61"/>
    </row>
    <row r="5559" spans="1:10" s="27" customFormat="1" ht="15" x14ac:dyDescent="0.25">
      <c r="A5559" s="62"/>
      <c r="B5559" s="62"/>
      <c r="C5559" s="63"/>
      <c r="D5559" s="63"/>
      <c r="E5559" s="61"/>
      <c r="F5559" s="61"/>
      <c r="G5559" s="61"/>
      <c r="H5559" s="61"/>
      <c r="I5559" s="202">
        <f t="shared" si="210"/>
        <v>0</v>
      </c>
      <c r="J5559" s="61"/>
    </row>
    <row r="5560" spans="1:10" s="27" customFormat="1" ht="15" x14ac:dyDescent="0.25">
      <c r="A5560" s="62"/>
      <c r="B5560" s="62"/>
      <c r="C5560" s="63"/>
      <c r="D5560" s="63"/>
      <c r="E5560" s="61"/>
      <c r="F5560" s="61"/>
      <c r="G5560" s="61"/>
      <c r="H5560" s="61"/>
      <c r="I5560" s="202">
        <f t="shared" si="210"/>
        <v>0</v>
      </c>
      <c r="J5560" s="61"/>
    </row>
    <row r="5561" spans="1:10" s="27" customFormat="1" ht="15" x14ac:dyDescent="0.25">
      <c r="A5561" s="62"/>
      <c r="B5561" s="62"/>
      <c r="C5561" s="63"/>
      <c r="D5561" s="63"/>
      <c r="E5561" s="61"/>
      <c r="F5561" s="61"/>
      <c r="G5561" s="61"/>
      <c r="H5561" s="61"/>
      <c r="I5561" s="202">
        <f t="shared" si="210"/>
        <v>0</v>
      </c>
      <c r="J5561" s="61"/>
    </row>
    <row r="5562" spans="1:10" s="27" customFormat="1" ht="15" x14ac:dyDescent="0.25">
      <c r="A5562" s="62"/>
      <c r="B5562" s="62"/>
      <c r="C5562" s="63"/>
      <c r="D5562" s="63"/>
      <c r="E5562" s="61"/>
      <c r="F5562" s="61"/>
      <c r="G5562" s="61"/>
      <c r="H5562" s="61"/>
      <c r="I5562" s="202">
        <f t="shared" si="210"/>
        <v>0</v>
      </c>
      <c r="J5562" s="61"/>
    </row>
    <row r="5563" spans="1:10" s="27" customFormat="1" ht="15" x14ac:dyDescent="0.25">
      <c r="A5563" s="62"/>
      <c r="B5563" s="62"/>
      <c r="C5563" s="63"/>
      <c r="D5563" s="63"/>
      <c r="E5563" s="61"/>
      <c r="F5563" s="61"/>
      <c r="G5563" s="61"/>
      <c r="H5563" s="61"/>
      <c r="I5563" s="202">
        <f t="shared" si="210"/>
        <v>0</v>
      </c>
      <c r="J5563" s="61"/>
    </row>
    <row r="5564" spans="1:10" s="27" customFormat="1" ht="15" x14ac:dyDescent="0.25">
      <c r="A5564" s="62"/>
      <c r="B5564" s="62"/>
      <c r="C5564" s="63"/>
      <c r="D5564" s="63"/>
      <c r="E5564" s="61"/>
      <c r="F5564" s="61"/>
      <c r="G5564" s="61"/>
      <c r="H5564" s="61"/>
      <c r="I5564" s="202">
        <f t="shared" si="210"/>
        <v>0</v>
      </c>
      <c r="J5564" s="61"/>
    </row>
    <row r="5565" spans="1:10" s="27" customFormat="1" ht="15" x14ac:dyDescent="0.25">
      <c r="A5565" s="62"/>
      <c r="B5565" s="62"/>
      <c r="C5565" s="63"/>
      <c r="D5565" s="63"/>
      <c r="E5565" s="61"/>
      <c r="F5565" s="61"/>
      <c r="G5565" s="61"/>
      <c r="H5565" s="61"/>
      <c r="I5565" s="202">
        <f t="shared" si="210"/>
        <v>0</v>
      </c>
      <c r="J5565" s="61"/>
    </row>
    <row r="5566" spans="1:10" s="27" customFormat="1" ht="15" x14ac:dyDescent="0.25">
      <c r="A5566" s="62"/>
      <c r="B5566" s="62"/>
      <c r="C5566" s="63"/>
      <c r="D5566" s="63"/>
      <c r="E5566" s="61"/>
      <c r="F5566" s="61"/>
      <c r="G5566" s="61"/>
      <c r="H5566" s="61"/>
      <c r="I5566" s="202">
        <f t="shared" si="210"/>
        <v>0</v>
      </c>
      <c r="J5566" s="61"/>
    </row>
    <row r="5567" spans="1:10" s="27" customFormat="1" ht="15" x14ac:dyDescent="0.25">
      <c r="A5567" s="62"/>
      <c r="B5567" s="62"/>
      <c r="C5567" s="63"/>
      <c r="D5567" s="63"/>
      <c r="E5567" s="61"/>
      <c r="F5567" s="61"/>
      <c r="G5567" s="61"/>
      <c r="H5567" s="61"/>
      <c r="I5567" s="202">
        <f t="shared" si="210"/>
        <v>0</v>
      </c>
      <c r="J5567" s="61"/>
    </row>
    <row r="5568" spans="1:10" s="27" customFormat="1" ht="15" x14ac:dyDescent="0.25">
      <c r="A5568" s="62"/>
      <c r="B5568" s="62"/>
      <c r="C5568" s="63"/>
      <c r="D5568" s="63"/>
      <c r="E5568" s="61"/>
      <c r="F5568" s="61"/>
      <c r="G5568" s="61"/>
      <c r="H5568" s="61"/>
      <c r="I5568" s="202">
        <f t="shared" si="210"/>
        <v>0</v>
      </c>
      <c r="J5568" s="61"/>
    </row>
    <row r="5569" spans="1:10" s="27" customFormat="1" ht="15" x14ac:dyDescent="0.25">
      <c r="A5569" s="62"/>
      <c r="B5569" s="62"/>
      <c r="C5569" s="63"/>
      <c r="D5569" s="63"/>
      <c r="E5569" s="61"/>
      <c r="F5569" s="61"/>
      <c r="G5569" s="61"/>
      <c r="H5569" s="61"/>
      <c r="I5569" s="202">
        <f t="shared" si="210"/>
        <v>0</v>
      </c>
      <c r="J5569" s="61"/>
    </row>
    <row r="5570" spans="1:10" s="27" customFormat="1" ht="15" x14ac:dyDescent="0.25">
      <c r="A5570" s="62"/>
      <c r="B5570" s="62"/>
      <c r="C5570" s="63"/>
      <c r="D5570" s="63"/>
      <c r="E5570" s="61"/>
      <c r="F5570" s="61"/>
      <c r="G5570" s="61"/>
      <c r="H5570" s="61"/>
      <c r="I5570" s="202">
        <f t="shared" si="210"/>
        <v>0</v>
      </c>
      <c r="J5570" s="61"/>
    </row>
    <row r="5571" spans="1:10" s="27" customFormat="1" ht="15" x14ac:dyDescent="0.25">
      <c r="A5571" s="62"/>
      <c r="B5571" s="62"/>
      <c r="C5571" s="63"/>
      <c r="D5571" s="63"/>
      <c r="E5571" s="61"/>
      <c r="F5571" s="61"/>
      <c r="G5571" s="61"/>
      <c r="H5571" s="61"/>
      <c r="I5571" s="202">
        <f t="shared" si="210"/>
        <v>0</v>
      </c>
      <c r="J5571" s="61"/>
    </row>
    <row r="5572" spans="1:10" s="27" customFormat="1" ht="15" x14ac:dyDescent="0.25">
      <c r="A5572" s="62"/>
      <c r="B5572" s="62"/>
      <c r="C5572" s="63"/>
      <c r="D5572" s="63"/>
      <c r="E5572" s="61"/>
      <c r="F5572" s="61"/>
      <c r="G5572" s="61"/>
      <c r="H5572" s="61"/>
      <c r="I5572" s="202">
        <f t="shared" si="210"/>
        <v>0</v>
      </c>
      <c r="J5572" s="61"/>
    </row>
    <row r="5573" spans="1:10" s="27" customFormat="1" ht="15" x14ac:dyDescent="0.25">
      <c r="A5573" s="62"/>
      <c r="B5573" s="62"/>
      <c r="C5573" s="63"/>
      <c r="D5573" s="63"/>
      <c r="E5573" s="61"/>
      <c r="F5573" s="61"/>
      <c r="G5573" s="61"/>
      <c r="H5573" s="61"/>
      <c r="I5573" s="202">
        <f t="shared" si="210"/>
        <v>0</v>
      </c>
      <c r="J5573" s="61"/>
    </row>
    <row r="5574" spans="1:10" s="27" customFormat="1" ht="15" x14ac:dyDescent="0.25">
      <c r="A5574" s="62"/>
      <c r="B5574" s="62"/>
      <c r="C5574" s="63"/>
      <c r="D5574" s="63"/>
      <c r="E5574" s="61"/>
      <c r="F5574" s="61"/>
      <c r="G5574" s="61"/>
      <c r="H5574" s="61"/>
      <c r="I5574" s="202">
        <f t="shared" si="210"/>
        <v>0</v>
      </c>
      <c r="J5574" s="61"/>
    </row>
    <row r="5575" spans="1:10" s="27" customFormat="1" ht="15" x14ac:dyDescent="0.25">
      <c r="A5575" s="62"/>
      <c r="B5575" s="62"/>
      <c r="C5575" s="63"/>
      <c r="D5575" s="63"/>
      <c r="E5575" s="61"/>
      <c r="F5575" s="61"/>
      <c r="G5575" s="61"/>
      <c r="H5575" s="61"/>
      <c r="I5575" s="202">
        <f t="shared" si="210"/>
        <v>0</v>
      </c>
      <c r="J5575" s="61"/>
    </row>
    <row r="5576" spans="1:10" s="27" customFormat="1" ht="15" x14ac:dyDescent="0.25">
      <c r="A5576" s="62"/>
      <c r="B5576" s="62"/>
      <c r="C5576" s="63"/>
      <c r="D5576" s="63"/>
      <c r="E5576" s="61"/>
      <c r="F5576" s="61"/>
      <c r="G5576" s="61"/>
      <c r="H5576" s="61"/>
      <c r="I5576" s="202">
        <f t="shared" si="210"/>
        <v>0</v>
      </c>
      <c r="J5576" s="61"/>
    </row>
    <row r="5577" spans="1:10" s="27" customFormat="1" ht="15" x14ac:dyDescent="0.25">
      <c r="A5577" s="62"/>
      <c r="B5577" s="62"/>
      <c r="C5577" s="63"/>
      <c r="D5577" s="63"/>
      <c r="E5577" s="61"/>
      <c r="F5577" s="61"/>
      <c r="G5577" s="61"/>
      <c r="H5577" s="61"/>
      <c r="I5577" s="202">
        <f t="shared" si="210"/>
        <v>0</v>
      </c>
      <c r="J5577" s="61"/>
    </row>
    <row r="5578" spans="1:10" s="27" customFormat="1" ht="15" x14ac:dyDescent="0.25">
      <c r="A5578" s="62"/>
      <c r="B5578" s="62"/>
      <c r="C5578" s="63"/>
      <c r="D5578" s="63"/>
      <c r="E5578" s="61"/>
      <c r="F5578" s="61"/>
      <c r="G5578" s="61"/>
      <c r="H5578" s="61"/>
      <c r="I5578" s="202">
        <f t="shared" si="210"/>
        <v>0</v>
      </c>
      <c r="J5578" s="61"/>
    </row>
    <row r="5579" spans="1:10" s="27" customFormat="1" ht="15" x14ac:dyDescent="0.25">
      <c r="A5579" s="62"/>
      <c r="B5579" s="62"/>
      <c r="C5579" s="63"/>
      <c r="D5579" s="63"/>
      <c r="E5579" s="61"/>
      <c r="F5579" s="61"/>
      <c r="G5579" s="61"/>
      <c r="H5579" s="61"/>
      <c r="I5579" s="202">
        <f t="shared" si="210"/>
        <v>0</v>
      </c>
      <c r="J5579" s="61"/>
    </row>
    <row r="5580" spans="1:10" s="27" customFormat="1" ht="15" x14ac:dyDescent="0.25">
      <c r="A5580" s="62"/>
      <c r="B5580" s="62"/>
      <c r="C5580" s="63"/>
      <c r="D5580" s="63"/>
      <c r="E5580" s="61"/>
      <c r="F5580" s="61"/>
      <c r="G5580" s="61"/>
      <c r="H5580" s="61"/>
      <c r="I5580" s="202">
        <f t="shared" si="210"/>
        <v>0</v>
      </c>
      <c r="J5580" s="61"/>
    </row>
    <row r="5581" spans="1:10" s="27" customFormat="1" ht="15" x14ac:dyDescent="0.25">
      <c r="A5581" s="62"/>
      <c r="B5581" s="62"/>
      <c r="C5581" s="63"/>
      <c r="D5581" s="63"/>
      <c r="E5581" s="61"/>
      <c r="F5581" s="61"/>
      <c r="G5581" s="61"/>
      <c r="H5581" s="61"/>
      <c r="I5581" s="202">
        <f t="shared" si="210"/>
        <v>0</v>
      </c>
      <c r="J5581" s="61"/>
    </row>
    <row r="5582" spans="1:10" s="27" customFormat="1" ht="15" x14ac:dyDescent="0.25">
      <c r="A5582" s="62"/>
      <c r="B5582" s="62"/>
      <c r="C5582" s="63"/>
      <c r="D5582" s="63"/>
      <c r="E5582" s="61"/>
      <c r="F5582" s="61"/>
      <c r="G5582" s="61"/>
      <c r="H5582" s="61"/>
      <c r="I5582" s="202">
        <f t="shared" si="210"/>
        <v>0</v>
      </c>
      <c r="J5582" s="61"/>
    </row>
    <row r="5583" spans="1:10" s="27" customFormat="1" ht="15" x14ac:dyDescent="0.25">
      <c r="A5583" s="62"/>
      <c r="B5583" s="62"/>
      <c r="C5583" s="63"/>
      <c r="D5583" s="63"/>
      <c r="E5583" s="61"/>
      <c r="F5583" s="61"/>
      <c r="G5583" s="61"/>
      <c r="H5583" s="61"/>
      <c r="I5583" s="202">
        <f t="shared" si="210"/>
        <v>0</v>
      </c>
      <c r="J5583" s="61"/>
    </row>
    <row r="5584" spans="1:10" s="27" customFormat="1" ht="15" x14ac:dyDescent="0.25">
      <c r="A5584" s="62"/>
      <c r="B5584" s="62"/>
      <c r="C5584" s="63"/>
      <c r="D5584" s="63"/>
      <c r="E5584" s="61"/>
      <c r="F5584" s="61"/>
      <c r="G5584" s="61"/>
      <c r="H5584" s="61"/>
      <c r="I5584" s="202">
        <f t="shared" si="210"/>
        <v>0</v>
      </c>
      <c r="J5584" s="61"/>
    </row>
    <row r="5585" spans="1:10" s="27" customFormat="1" ht="15" x14ac:dyDescent="0.25">
      <c r="A5585" s="62"/>
      <c r="B5585" s="62"/>
      <c r="C5585" s="63"/>
      <c r="D5585" s="63"/>
      <c r="E5585" s="61"/>
      <c r="F5585" s="61"/>
      <c r="G5585" s="61"/>
      <c r="H5585" s="61"/>
      <c r="I5585" s="202">
        <f t="shared" si="210"/>
        <v>0</v>
      </c>
      <c r="J5585" s="61"/>
    </row>
    <row r="5586" spans="1:10" s="27" customFormat="1" ht="15" x14ac:dyDescent="0.25">
      <c r="A5586" s="62"/>
      <c r="B5586" s="62"/>
      <c r="C5586" s="63"/>
      <c r="D5586" s="63"/>
      <c r="E5586" s="61"/>
      <c r="F5586" s="61"/>
      <c r="G5586" s="61"/>
      <c r="H5586" s="61"/>
      <c r="I5586" s="202">
        <f t="shared" si="210"/>
        <v>0</v>
      </c>
      <c r="J5586" s="61"/>
    </row>
    <row r="5587" spans="1:10" s="27" customFormat="1" ht="15" x14ac:dyDescent="0.25">
      <c r="A5587" s="62"/>
      <c r="B5587" s="62"/>
      <c r="C5587" s="63"/>
      <c r="D5587" s="63"/>
      <c r="E5587" s="61"/>
      <c r="F5587" s="61"/>
      <c r="G5587" s="61"/>
      <c r="H5587" s="61"/>
      <c r="I5587" s="202">
        <f t="shared" si="210"/>
        <v>0</v>
      </c>
      <c r="J5587" s="61"/>
    </row>
    <row r="5588" spans="1:10" s="27" customFormat="1" ht="15" x14ac:dyDescent="0.25">
      <c r="A5588" s="62"/>
      <c r="B5588" s="62"/>
      <c r="C5588" s="63"/>
      <c r="D5588" s="63"/>
      <c r="E5588" s="61"/>
      <c r="F5588" s="61"/>
      <c r="G5588" s="61"/>
      <c r="H5588" s="61"/>
      <c r="I5588" s="202">
        <f t="shared" si="210"/>
        <v>0</v>
      </c>
      <c r="J5588" s="61"/>
    </row>
    <row r="5589" spans="1:10" s="27" customFormat="1" ht="15" x14ac:dyDescent="0.25">
      <c r="A5589" s="62"/>
      <c r="B5589" s="62"/>
      <c r="C5589" s="63"/>
      <c r="D5589" s="63"/>
      <c r="E5589" s="61"/>
      <c r="F5589" s="61"/>
      <c r="G5589" s="61"/>
      <c r="H5589" s="61"/>
      <c r="I5589" s="202">
        <f t="shared" si="210"/>
        <v>0</v>
      </c>
      <c r="J5589" s="61"/>
    </row>
    <row r="5590" spans="1:10" s="27" customFormat="1" ht="15" x14ac:dyDescent="0.25">
      <c r="A5590" s="62"/>
      <c r="B5590" s="62"/>
      <c r="C5590" s="63"/>
      <c r="D5590" s="63"/>
      <c r="E5590" s="61"/>
      <c r="F5590" s="61"/>
      <c r="G5590" s="61"/>
      <c r="H5590" s="61"/>
      <c r="I5590" s="202">
        <f t="shared" si="210"/>
        <v>0</v>
      </c>
      <c r="J5590" s="61"/>
    </row>
    <row r="5591" spans="1:10" s="27" customFormat="1" ht="15" x14ac:dyDescent="0.25">
      <c r="A5591" s="62"/>
      <c r="B5591" s="62"/>
      <c r="C5591" s="63"/>
      <c r="D5591" s="63"/>
      <c r="E5591" s="61"/>
      <c r="F5591" s="61"/>
      <c r="G5591" s="61"/>
      <c r="H5591" s="61"/>
      <c r="I5591" s="202">
        <f t="shared" si="210"/>
        <v>0</v>
      </c>
      <c r="J5591" s="61"/>
    </row>
    <row r="5592" spans="1:10" s="27" customFormat="1" ht="15" x14ac:dyDescent="0.25">
      <c r="A5592" s="62"/>
      <c r="B5592" s="62"/>
      <c r="C5592" s="63"/>
      <c r="D5592" s="63"/>
      <c r="E5592" s="61"/>
      <c r="F5592" s="61"/>
      <c r="G5592" s="61"/>
      <c r="H5592" s="61"/>
      <c r="I5592" s="202">
        <f t="shared" si="210"/>
        <v>0</v>
      </c>
      <c r="J5592" s="61"/>
    </row>
    <row r="5593" spans="1:10" s="27" customFormat="1" ht="15" x14ac:dyDescent="0.25">
      <c r="A5593" s="62"/>
      <c r="B5593" s="62"/>
      <c r="C5593" s="63"/>
      <c r="D5593" s="63"/>
      <c r="E5593" s="61"/>
      <c r="F5593" s="61"/>
      <c r="G5593" s="61"/>
      <c r="H5593" s="61"/>
      <c r="I5593" s="202">
        <f t="shared" si="210"/>
        <v>0</v>
      </c>
      <c r="J5593" s="61"/>
    </row>
    <row r="5594" spans="1:10" s="27" customFormat="1" ht="15" x14ac:dyDescent="0.25">
      <c r="A5594" s="62"/>
      <c r="B5594" s="62"/>
      <c r="C5594" s="63"/>
      <c r="D5594" s="63"/>
      <c r="E5594" s="61"/>
      <c r="F5594" s="61"/>
      <c r="G5594" s="61"/>
      <c r="H5594" s="61"/>
      <c r="I5594" s="202">
        <f t="shared" si="210"/>
        <v>0</v>
      </c>
      <c r="J5594" s="61"/>
    </row>
    <row r="5595" spans="1:10" s="27" customFormat="1" ht="15" x14ac:dyDescent="0.25">
      <c r="A5595" s="62"/>
      <c r="B5595" s="62"/>
      <c r="C5595" s="63"/>
      <c r="D5595" s="63"/>
      <c r="E5595" s="61"/>
      <c r="F5595" s="61"/>
      <c r="G5595" s="61"/>
      <c r="H5595" s="61"/>
      <c r="I5595" s="202">
        <f t="shared" si="210"/>
        <v>0</v>
      </c>
      <c r="J5595" s="61"/>
    </row>
    <row r="5596" spans="1:10" s="27" customFormat="1" ht="15" x14ac:dyDescent="0.25">
      <c r="A5596" s="62"/>
      <c r="B5596" s="62"/>
      <c r="C5596" s="63"/>
      <c r="D5596" s="63"/>
      <c r="E5596" s="61"/>
      <c r="F5596" s="61"/>
      <c r="G5596" s="61"/>
      <c r="H5596" s="61"/>
      <c r="I5596" s="202">
        <f t="shared" si="210"/>
        <v>0</v>
      </c>
      <c r="J5596" s="61"/>
    </row>
    <row r="5597" spans="1:10" s="27" customFormat="1" ht="15" x14ac:dyDescent="0.25">
      <c r="A5597" s="62"/>
      <c r="B5597" s="62"/>
      <c r="C5597" s="63"/>
      <c r="D5597" s="63"/>
      <c r="E5597" s="61"/>
      <c r="F5597" s="61"/>
      <c r="G5597" s="61"/>
      <c r="H5597" s="61"/>
      <c r="I5597" s="202">
        <f t="shared" si="210"/>
        <v>0</v>
      </c>
      <c r="J5597" s="61"/>
    </row>
    <row r="5598" spans="1:10" s="27" customFormat="1" ht="15" x14ac:dyDescent="0.25">
      <c r="A5598" s="62"/>
      <c r="B5598" s="62"/>
      <c r="C5598" s="63"/>
      <c r="D5598" s="63"/>
      <c r="E5598" s="61"/>
      <c r="F5598" s="61"/>
      <c r="G5598" s="61"/>
      <c r="H5598" s="61"/>
      <c r="I5598" s="202">
        <f t="shared" si="210"/>
        <v>0</v>
      </c>
      <c r="J5598" s="61"/>
    </row>
    <row r="5599" spans="1:10" s="27" customFormat="1" ht="15" x14ac:dyDescent="0.25">
      <c r="A5599" s="62"/>
      <c r="B5599" s="62"/>
      <c r="C5599" s="63"/>
      <c r="D5599" s="63"/>
      <c r="E5599" s="61"/>
      <c r="F5599" s="61"/>
      <c r="G5599" s="61"/>
      <c r="H5599" s="61"/>
      <c r="I5599" s="202">
        <f t="shared" si="210"/>
        <v>0</v>
      </c>
      <c r="J5599" s="61"/>
    </row>
    <row r="5600" spans="1:10" s="27" customFormat="1" ht="15" x14ac:dyDescent="0.25">
      <c r="A5600" s="62"/>
      <c r="B5600" s="62"/>
      <c r="C5600" s="63"/>
      <c r="D5600" s="63"/>
      <c r="E5600" s="61"/>
      <c r="F5600" s="61"/>
      <c r="G5600" s="61"/>
      <c r="H5600" s="61"/>
      <c r="I5600" s="202">
        <f t="shared" si="210"/>
        <v>0</v>
      </c>
      <c r="J5600" s="61"/>
    </row>
    <row r="5601" spans="1:10" s="27" customFormat="1" ht="15" x14ac:dyDescent="0.25">
      <c r="A5601" s="62"/>
      <c r="B5601" s="62"/>
      <c r="C5601" s="63"/>
      <c r="D5601" s="63"/>
      <c r="E5601" s="61"/>
      <c r="F5601" s="61"/>
      <c r="G5601" s="61"/>
      <c r="H5601" s="61"/>
      <c r="I5601" s="202">
        <f t="shared" si="210"/>
        <v>0</v>
      </c>
      <c r="J5601" s="61"/>
    </row>
    <row r="5602" spans="1:10" s="27" customFormat="1" ht="15" x14ac:dyDescent="0.25">
      <c r="A5602" s="62"/>
      <c r="B5602" s="62"/>
      <c r="C5602" s="63"/>
      <c r="D5602" s="63"/>
      <c r="E5602" s="61"/>
      <c r="F5602" s="61"/>
      <c r="G5602" s="61"/>
      <c r="H5602" s="61"/>
      <c r="I5602" s="202">
        <f t="shared" si="210"/>
        <v>0</v>
      </c>
      <c r="J5602" s="61"/>
    </row>
    <row r="5603" spans="1:10" s="27" customFormat="1" ht="15" x14ac:dyDescent="0.25">
      <c r="A5603" s="62"/>
      <c r="B5603" s="62"/>
      <c r="C5603" s="63"/>
      <c r="D5603" s="63"/>
      <c r="E5603" s="61"/>
      <c r="F5603" s="61"/>
      <c r="G5603" s="61"/>
      <c r="H5603" s="61"/>
      <c r="I5603" s="202">
        <f t="shared" si="210"/>
        <v>0</v>
      </c>
      <c r="J5603" s="61"/>
    </row>
    <row r="5604" spans="1:10" s="27" customFormat="1" ht="15" x14ac:dyDescent="0.25">
      <c r="A5604" s="62"/>
      <c r="B5604" s="62"/>
      <c r="C5604" s="63"/>
      <c r="D5604" s="63"/>
      <c r="E5604" s="61"/>
      <c r="F5604" s="61"/>
      <c r="G5604" s="61"/>
      <c r="H5604" s="61"/>
      <c r="I5604" s="202">
        <f t="shared" si="210"/>
        <v>0</v>
      </c>
      <c r="J5604" s="61"/>
    </row>
    <row r="5605" spans="1:10" s="27" customFormat="1" ht="15" x14ac:dyDescent="0.25">
      <c r="A5605" s="62"/>
      <c r="B5605" s="62"/>
      <c r="C5605" s="63"/>
      <c r="D5605" s="63"/>
      <c r="E5605" s="61"/>
      <c r="F5605" s="61"/>
      <c r="G5605" s="61"/>
      <c r="H5605" s="61"/>
      <c r="I5605" s="202">
        <f t="shared" si="210"/>
        <v>0</v>
      </c>
      <c r="J5605" s="61"/>
    </row>
    <row r="5606" spans="1:10" s="27" customFormat="1" ht="15" x14ac:dyDescent="0.25">
      <c r="A5606" s="62"/>
      <c r="B5606" s="62"/>
      <c r="C5606" s="63"/>
      <c r="D5606" s="63"/>
      <c r="E5606" s="61"/>
      <c r="F5606" s="61"/>
      <c r="G5606" s="61"/>
      <c r="H5606" s="61"/>
      <c r="I5606" s="202">
        <f t="shared" si="210"/>
        <v>0</v>
      </c>
      <c r="J5606" s="61"/>
    </row>
    <row r="5607" spans="1:10" s="27" customFormat="1" ht="15" x14ac:dyDescent="0.25">
      <c r="A5607" s="62"/>
      <c r="B5607" s="62"/>
      <c r="C5607" s="63"/>
      <c r="D5607" s="63"/>
      <c r="E5607" s="61"/>
      <c r="F5607" s="61"/>
      <c r="G5607" s="61"/>
      <c r="H5607" s="61"/>
      <c r="I5607" s="202">
        <f t="shared" ref="I5607:I5670" si="211">G5607</f>
        <v>0</v>
      </c>
      <c r="J5607" s="61"/>
    </row>
    <row r="5608" spans="1:10" s="27" customFormat="1" ht="15" x14ac:dyDescent="0.25">
      <c r="A5608" s="62"/>
      <c r="B5608" s="62"/>
      <c r="C5608" s="63"/>
      <c r="D5608" s="63"/>
      <c r="E5608" s="61"/>
      <c r="F5608" s="61"/>
      <c r="G5608" s="61"/>
      <c r="H5608" s="61"/>
      <c r="I5608" s="202">
        <f t="shared" si="211"/>
        <v>0</v>
      </c>
      <c r="J5608" s="61"/>
    </row>
    <row r="5609" spans="1:10" s="27" customFormat="1" ht="15" x14ac:dyDescent="0.25">
      <c r="A5609" s="62"/>
      <c r="B5609" s="62"/>
      <c r="C5609" s="63"/>
      <c r="D5609" s="63"/>
      <c r="E5609" s="61"/>
      <c r="F5609" s="61"/>
      <c r="G5609" s="61"/>
      <c r="H5609" s="61"/>
      <c r="I5609" s="202">
        <f t="shared" si="211"/>
        <v>0</v>
      </c>
      <c r="J5609" s="61"/>
    </row>
    <row r="5610" spans="1:10" s="27" customFormat="1" ht="15" x14ac:dyDescent="0.25">
      <c r="A5610" s="62"/>
      <c r="B5610" s="62"/>
      <c r="C5610" s="63"/>
      <c r="D5610" s="63"/>
      <c r="E5610" s="61"/>
      <c r="F5610" s="61"/>
      <c r="G5610" s="61"/>
      <c r="H5610" s="61"/>
      <c r="I5610" s="202">
        <f t="shared" si="211"/>
        <v>0</v>
      </c>
      <c r="J5610" s="61"/>
    </row>
    <row r="5611" spans="1:10" s="27" customFormat="1" ht="15" x14ac:dyDescent="0.25">
      <c r="A5611" s="62"/>
      <c r="B5611" s="62"/>
      <c r="C5611" s="63"/>
      <c r="D5611" s="63"/>
      <c r="E5611" s="61"/>
      <c r="F5611" s="61"/>
      <c r="G5611" s="61"/>
      <c r="H5611" s="61"/>
      <c r="I5611" s="202">
        <f t="shared" si="211"/>
        <v>0</v>
      </c>
      <c r="J5611" s="61"/>
    </row>
    <row r="5612" spans="1:10" s="27" customFormat="1" ht="15" x14ac:dyDescent="0.25">
      <c r="A5612" s="62"/>
      <c r="B5612" s="62"/>
      <c r="C5612" s="63"/>
      <c r="D5612" s="63"/>
      <c r="E5612" s="61"/>
      <c r="F5612" s="61"/>
      <c r="G5612" s="61"/>
      <c r="H5612" s="61"/>
      <c r="I5612" s="202">
        <f t="shared" si="211"/>
        <v>0</v>
      </c>
      <c r="J5612" s="61"/>
    </row>
    <row r="5613" spans="1:10" s="27" customFormat="1" ht="15" x14ac:dyDescent="0.25">
      <c r="A5613" s="62"/>
      <c r="B5613" s="62"/>
      <c r="C5613" s="63"/>
      <c r="D5613" s="63"/>
      <c r="E5613" s="61"/>
      <c r="F5613" s="61"/>
      <c r="G5613" s="61"/>
      <c r="H5613" s="61"/>
      <c r="I5613" s="202">
        <f t="shared" si="211"/>
        <v>0</v>
      </c>
      <c r="J5613" s="61"/>
    </row>
    <row r="5614" spans="1:10" s="27" customFormat="1" ht="15" x14ac:dyDescent="0.25">
      <c r="A5614" s="62"/>
      <c r="B5614" s="62"/>
      <c r="C5614" s="63"/>
      <c r="D5614" s="63"/>
      <c r="E5614" s="61"/>
      <c r="F5614" s="61"/>
      <c r="G5614" s="61"/>
      <c r="H5614" s="61"/>
      <c r="I5614" s="202">
        <f t="shared" si="211"/>
        <v>0</v>
      </c>
      <c r="J5614" s="61"/>
    </row>
    <row r="5615" spans="1:10" s="27" customFormat="1" ht="15" x14ac:dyDescent="0.25">
      <c r="A5615" s="62"/>
      <c r="B5615" s="62"/>
      <c r="C5615" s="63"/>
      <c r="D5615" s="63"/>
      <c r="E5615" s="61"/>
      <c r="F5615" s="61"/>
      <c r="G5615" s="61"/>
      <c r="H5615" s="61"/>
      <c r="I5615" s="202">
        <f t="shared" si="211"/>
        <v>0</v>
      </c>
      <c r="J5615" s="61"/>
    </row>
    <row r="5616" spans="1:10" s="27" customFormat="1" ht="15" x14ac:dyDescent="0.25">
      <c r="A5616" s="62"/>
      <c r="B5616" s="62"/>
      <c r="C5616" s="63"/>
      <c r="D5616" s="63"/>
      <c r="E5616" s="61"/>
      <c r="F5616" s="61"/>
      <c r="G5616" s="61"/>
      <c r="H5616" s="61"/>
      <c r="I5616" s="202">
        <f t="shared" si="211"/>
        <v>0</v>
      </c>
      <c r="J5616" s="61"/>
    </row>
    <row r="5617" spans="1:10" s="27" customFormat="1" ht="15" x14ac:dyDescent="0.25">
      <c r="A5617" s="62"/>
      <c r="B5617" s="62"/>
      <c r="C5617" s="63"/>
      <c r="D5617" s="63"/>
      <c r="E5617" s="61"/>
      <c r="F5617" s="61"/>
      <c r="G5617" s="61"/>
      <c r="H5617" s="61"/>
      <c r="I5617" s="202">
        <f t="shared" si="211"/>
        <v>0</v>
      </c>
      <c r="J5617" s="61"/>
    </row>
    <row r="5618" spans="1:10" s="27" customFormat="1" ht="15" x14ac:dyDescent="0.25">
      <c r="A5618" s="62"/>
      <c r="B5618" s="62"/>
      <c r="C5618" s="63"/>
      <c r="D5618" s="63"/>
      <c r="E5618" s="61"/>
      <c r="F5618" s="61"/>
      <c r="G5618" s="61"/>
      <c r="H5618" s="61"/>
      <c r="I5618" s="202">
        <f t="shared" si="211"/>
        <v>0</v>
      </c>
      <c r="J5618" s="61"/>
    </row>
    <row r="5619" spans="1:10" s="27" customFormat="1" ht="15" x14ac:dyDescent="0.25">
      <c r="A5619" s="62"/>
      <c r="B5619" s="62"/>
      <c r="C5619" s="63"/>
      <c r="D5619" s="63"/>
      <c r="E5619" s="61"/>
      <c r="F5619" s="61"/>
      <c r="G5619" s="61"/>
      <c r="H5619" s="61"/>
      <c r="I5619" s="202">
        <f t="shared" si="211"/>
        <v>0</v>
      </c>
      <c r="J5619" s="61"/>
    </row>
    <row r="5620" spans="1:10" s="27" customFormat="1" ht="15" x14ac:dyDescent="0.25">
      <c r="A5620" s="62"/>
      <c r="B5620" s="62"/>
      <c r="C5620" s="63"/>
      <c r="D5620" s="63"/>
      <c r="E5620" s="61"/>
      <c r="F5620" s="61"/>
      <c r="G5620" s="61"/>
      <c r="H5620" s="61"/>
      <c r="I5620" s="202">
        <f t="shared" si="211"/>
        <v>0</v>
      </c>
      <c r="J5620" s="61"/>
    </row>
    <row r="5621" spans="1:10" s="27" customFormat="1" ht="15" x14ac:dyDescent="0.25">
      <c r="A5621" s="62"/>
      <c r="B5621" s="62"/>
      <c r="C5621" s="63"/>
      <c r="D5621" s="63"/>
      <c r="E5621" s="61"/>
      <c r="F5621" s="61"/>
      <c r="G5621" s="61"/>
      <c r="H5621" s="61"/>
      <c r="I5621" s="202">
        <f t="shared" si="211"/>
        <v>0</v>
      </c>
      <c r="J5621" s="61"/>
    </row>
    <row r="5622" spans="1:10" s="27" customFormat="1" ht="15" x14ac:dyDescent="0.25">
      <c r="A5622" s="62"/>
      <c r="B5622" s="62"/>
      <c r="C5622" s="63"/>
      <c r="D5622" s="63"/>
      <c r="E5622" s="61"/>
      <c r="F5622" s="61"/>
      <c r="G5622" s="61"/>
      <c r="H5622" s="61"/>
      <c r="I5622" s="202">
        <f t="shared" si="211"/>
        <v>0</v>
      </c>
      <c r="J5622" s="61"/>
    </row>
    <row r="5623" spans="1:10" s="27" customFormat="1" ht="15" x14ac:dyDescent="0.25">
      <c r="A5623" s="62"/>
      <c r="B5623" s="62"/>
      <c r="C5623" s="63"/>
      <c r="D5623" s="63"/>
      <c r="E5623" s="61"/>
      <c r="F5623" s="61"/>
      <c r="G5623" s="61"/>
      <c r="H5623" s="61"/>
      <c r="I5623" s="202">
        <f t="shared" si="211"/>
        <v>0</v>
      </c>
      <c r="J5623" s="61"/>
    </row>
    <row r="5624" spans="1:10" s="27" customFormat="1" ht="15" x14ac:dyDescent="0.25">
      <c r="A5624" s="62"/>
      <c r="B5624" s="62"/>
      <c r="C5624" s="63"/>
      <c r="D5624" s="63"/>
      <c r="E5624" s="61"/>
      <c r="F5624" s="61"/>
      <c r="G5624" s="61"/>
      <c r="H5624" s="61"/>
      <c r="I5624" s="202">
        <f t="shared" si="211"/>
        <v>0</v>
      </c>
      <c r="J5624" s="61"/>
    </row>
    <row r="5625" spans="1:10" s="27" customFormat="1" ht="15" x14ac:dyDescent="0.25">
      <c r="A5625" s="62"/>
      <c r="B5625" s="62"/>
      <c r="C5625" s="63"/>
      <c r="D5625" s="63"/>
      <c r="E5625" s="61"/>
      <c r="F5625" s="61"/>
      <c r="G5625" s="61"/>
      <c r="H5625" s="61"/>
      <c r="I5625" s="202">
        <f t="shared" si="211"/>
        <v>0</v>
      </c>
      <c r="J5625" s="61"/>
    </row>
    <row r="5626" spans="1:10" s="27" customFormat="1" ht="15" x14ac:dyDescent="0.25">
      <c r="A5626" s="62"/>
      <c r="B5626" s="62"/>
      <c r="C5626" s="63"/>
      <c r="D5626" s="63"/>
      <c r="E5626" s="61"/>
      <c r="F5626" s="61"/>
      <c r="G5626" s="61"/>
      <c r="H5626" s="61"/>
      <c r="I5626" s="202">
        <f t="shared" si="211"/>
        <v>0</v>
      </c>
      <c r="J5626" s="61"/>
    </row>
    <row r="5627" spans="1:10" s="27" customFormat="1" ht="15" x14ac:dyDescent="0.25">
      <c r="A5627" s="62"/>
      <c r="B5627" s="62"/>
      <c r="C5627" s="63"/>
      <c r="D5627" s="63"/>
      <c r="E5627" s="61"/>
      <c r="F5627" s="61"/>
      <c r="G5627" s="61"/>
      <c r="H5627" s="61"/>
      <c r="I5627" s="202">
        <f t="shared" si="211"/>
        <v>0</v>
      </c>
      <c r="J5627" s="61"/>
    </row>
    <row r="5628" spans="1:10" s="27" customFormat="1" ht="15" x14ac:dyDescent="0.25">
      <c r="A5628" s="62"/>
      <c r="B5628" s="62"/>
      <c r="C5628" s="63"/>
      <c r="D5628" s="63"/>
      <c r="E5628" s="61"/>
      <c r="F5628" s="61"/>
      <c r="G5628" s="61"/>
      <c r="H5628" s="61"/>
      <c r="I5628" s="202">
        <f t="shared" si="211"/>
        <v>0</v>
      </c>
      <c r="J5628" s="61"/>
    </row>
    <row r="5629" spans="1:10" s="27" customFormat="1" ht="15" x14ac:dyDescent="0.25">
      <c r="A5629" s="62"/>
      <c r="B5629" s="62"/>
      <c r="C5629" s="63"/>
      <c r="D5629" s="63"/>
      <c r="E5629" s="61"/>
      <c r="F5629" s="61"/>
      <c r="G5629" s="61"/>
      <c r="H5629" s="61"/>
      <c r="I5629" s="202">
        <f t="shared" si="211"/>
        <v>0</v>
      </c>
      <c r="J5629" s="61"/>
    </row>
    <row r="5630" spans="1:10" s="27" customFormat="1" ht="15" x14ac:dyDescent="0.25">
      <c r="A5630" s="62"/>
      <c r="B5630" s="62"/>
      <c r="C5630" s="63"/>
      <c r="D5630" s="63"/>
      <c r="E5630" s="61"/>
      <c r="F5630" s="61"/>
      <c r="G5630" s="61"/>
      <c r="H5630" s="61"/>
      <c r="I5630" s="202">
        <f t="shared" si="211"/>
        <v>0</v>
      </c>
      <c r="J5630" s="61"/>
    </row>
    <row r="5631" spans="1:10" s="27" customFormat="1" ht="15" x14ac:dyDescent="0.25">
      <c r="A5631" s="62"/>
      <c r="B5631" s="62"/>
      <c r="C5631" s="63"/>
      <c r="D5631" s="63"/>
      <c r="E5631" s="61"/>
      <c r="F5631" s="61"/>
      <c r="G5631" s="61"/>
      <c r="H5631" s="61"/>
      <c r="I5631" s="202">
        <f t="shared" si="211"/>
        <v>0</v>
      </c>
      <c r="J5631" s="61"/>
    </row>
    <row r="5632" spans="1:10" s="27" customFormat="1" ht="15" x14ac:dyDescent="0.25">
      <c r="A5632" s="62"/>
      <c r="B5632" s="62"/>
      <c r="C5632" s="63"/>
      <c r="D5632" s="63"/>
      <c r="E5632" s="61"/>
      <c r="F5632" s="61"/>
      <c r="G5632" s="61"/>
      <c r="H5632" s="61"/>
      <c r="I5632" s="202">
        <f t="shared" si="211"/>
        <v>0</v>
      </c>
      <c r="J5632" s="61"/>
    </row>
    <row r="5633" spans="1:10" s="27" customFormat="1" ht="15" x14ac:dyDescent="0.25">
      <c r="A5633" s="62"/>
      <c r="B5633" s="62"/>
      <c r="C5633" s="63"/>
      <c r="D5633" s="63"/>
      <c r="E5633" s="61"/>
      <c r="F5633" s="61"/>
      <c r="G5633" s="61"/>
      <c r="H5633" s="61"/>
      <c r="I5633" s="202">
        <f t="shared" si="211"/>
        <v>0</v>
      </c>
      <c r="J5633" s="61"/>
    </row>
    <row r="5634" spans="1:10" s="27" customFormat="1" ht="15" x14ac:dyDescent="0.25">
      <c r="A5634" s="62"/>
      <c r="B5634" s="62"/>
      <c r="C5634" s="63"/>
      <c r="D5634" s="63"/>
      <c r="E5634" s="61"/>
      <c r="F5634" s="61"/>
      <c r="G5634" s="61"/>
      <c r="H5634" s="61"/>
      <c r="I5634" s="202">
        <f t="shared" si="211"/>
        <v>0</v>
      </c>
      <c r="J5634" s="61"/>
    </row>
    <row r="5635" spans="1:10" s="27" customFormat="1" ht="15" x14ac:dyDescent="0.25">
      <c r="A5635" s="62"/>
      <c r="B5635" s="62"/>
      <c r="C5635" s="63"/>
      <c r="D5635" s="63"/>
      <c r="E5635" s="61"/>
      <c r="F5635" s="61"/>
      <c r="G5635" s="61"/>
      <c r="H5635" s="61"/>
      <c r="I5635" s="202">
        <f t="shared" si="211"/>
        <v>0</v>
      </c>
      <c r="J5635" s="61"/>
    </row>
    <row r="5636" spans="1:10" s="27" customFormat="1" ht="15" x14ac:dyDescent="0.25">
      <c r="A5636" s="62"/>
      <c r="B5636" s="62"/>
      <c r="C5636" s="63"/>
      <c r="D5636" s="63"/>
      <c r="E5636" s="61"/>
      <c r="F5636" s="61"/>
      <c r="G5636" s="61"/>
      <c r="H5636" s="61"/>
      <c r="I5636" s="202">
        <f t="shared" si="211"/>
        <v>0</v>
      </c>
      <c r="J5636" s="61"/>
    </row>
    <row r="5637" spans="1:10" s="27" customFormat="1" ht="15" x14ac:dyDescent="0.25">
      <c r="A5637" s="62"/>
      <c r="B5637" s="62"/>
      <c r="C5637" s="63"/>
      <c r="D5637" s="63"/>
      <c r="E5637" s="61"/>
      <c r="F5637" s="61"/>
      <c r="G5637" s="61"/>
      <c r="H5637" s="61"/>
      <c r="I5637" s="202">
        <f t="shared" si="211"/>
        <v>0</v>
      </c>
      <c r="J5637" s="61"/>
    </row>
    <row r="5638" spans="1:10" s="27" customFormat="1" ht="15" x14ac:dyDescent="0.25">
      <c r="A5638" s="62"/>
      <c r="B5638" s="62"/>
      <c r="C5638" s="63"/>
      <c r="D5638" s="63"/>
      <c r="E5638" s="61"/>
      <c r="F5638" s="61"/>
      <c r="G5638" s="61"/>
      <c r="H5638" s="61"/>
      <c r="I5638" s="202">
        <f t="shared" si="211"/>
        <v>0</v>
      </c>
      <c r="J5638" s="61"/>
    </row>
    <row r="5639" spans="1:10" s="27" customFormat="1" ht="15" x14ac:dyDescent="0.25">
      <c r="A5639" s="62"/>
      <c r="B5639" s="62"/>
      <c r="C5639" s="63"/>
      <c r="D5639" s="63"/>
      <c r="E5639" s="61"/>
      <c r="F5639" s="61"/>
      <c r="G5639" s="61"/>
      <c r="H5639" s="61"/>
      <c r="I5639" s="202">
        <f t="shared" si="211"/>
        <v>0</v>
      </c>
      <c r="J5639" s="61"/>
    </row>
    <row r="5640" spans="1:10" s="27" customFormat="1" ht="15" x14ac:dyDescent="0.25">
      <c r="A5640" s="62"/>
      <c r="B5640" s="62"/>
      <c r="C5640" s="63"/>
      <c r="D5640" s="63"/>
      <c r="E5640" s="61"/>
      <c r="F5640" s="61"/>
      <c r="G5640" s="61"/>
      <c r="H5640" s="61"/>
      <c r="I5640" s="202">
        <f t="shared" si="211"/>
        <v>0</v>
      </c>
      <c r="J5640" s="61"/>
    </row>
    <row r="5641" spans="1:10" s="27" customFormat="1" ht="15" x14ac:dyDescent="0.25">
      <c r="A5641" s="62"/>
      <c r="B5641" s="62"/>
      <c r="C5641" s="63"/>
      <c r="D5641" s="63"/>
      <c r="E5641" s="61"/>
      <c r="F5641" s="61"/>
      <c r="G5641" s="61"/>
      <c r="H5641" s="61"/>
      <c r="I5641" s="202">
        <f t="shared" si="211"/>
        <v>0</v>
      </c>
      <c r="J5641" s="61"/>
    </row>
    <row r="5642" spans="1:10" s="27" customFormat="1" ht="15" x14ac:dyDescent="0.25">
      <c r="A5642" s="62"/>
      <c r="B5642" s="62"/>
      <c r="C5642" s="63"/>
      <c r="D5642" s="63"/>
      <c r="E5642" s="61"/>
      <c r="F5642" s="61"/>
      <c r="G5642" s="61"/>
      <c r="H5642" s="61"/>
      <c r="I5642" s="202">
        <f t="shared" si="211"/>
        <v>0</v>
      </c>
      <c r="J5642" s="61"/>
    </row>
    <row r="5643" spans="1:10" s="27" customFormat="1" ht="15" x14ac:dyDescent="0.25">
      <c r="A5643" s="62"/>
      <c r="B5643" s="62"/>
      <c r="C5643" s="63"/>
      <c r="D5643" s="63"/>
      <c r="E5643" s="61"/>
      <c r="F5643" s="61"/>
      <c r="G5643" s="61"/>
      <c r="H5643" s="61"/>
      <c r="I5643" s="202">
        <f t="shared" si="211"/>
        <v>0</v>
      </c>
      <c r="J5643" s="61"/>
    </row>
    <row r="5644" spans="1:10" s="27" customFormat="1" ht="15" x14ac:dyDescent="0.25">
      <c r="A5644" s="62"/>
      <c r="B5644" s="62"/>
      <c r="C5644" s="63"/>
      <c r="D5644" s="63"/>
      <c r="E5644" s="61"/>
      <c r="F5644" s="61"/>
      <c r="G5644" s="61"/>
      <c r="H5644" s="61"/>
      <c r="I5644" s="202">
        <f t="shared" si="211"/>
        <v>0</v>
      </c>
      <c r="J5644" s="61"/>
    </row>
    <row r="5645" spans="1:10" s="27" customFormat="1" ht="15" x14ac:dyDescent="0.25">
      <c r="A5645" s="62"/>
      <c r="B5645" s="62"/>
      <c r="C5645" s="63"/>
      <c r="D5645" s="63"/>
      <c r="E5645" s="61"/>
      <c r="F5645" s="61"/>
      <c r="G5645" s="61"/>
      <c r="H5645" s="61"/>
      <c r="I5645" s="202">
        <f t="shared" si="211"/>
        <v>0</v>
      </c>
      <c r="J5645" s="61"/>
    </row>
    <row r="5646" spans="1:10" s="27" customFormat="1" ht="15" x14ac:dyDescent="0.25">
      <c r="A5646" s="62"/>
      <c r="B5646" s="62"/>
      <c r="C5646" s="63"/>
      <c r="D5646" s="63"/>
      <c r="E5646" s="61"/>
      <c r="F5646" s="61"/>
      <c r="G5646" s="61"/>
      <c r="H5646" s="61"/>
      <c r="I5646" s="202">
        <f t="shared" si="211"/>
        <v>0</v>
      </c>
      <c r="J5646" s="61"/>
    </row>
    <row r="5647" spans="1:10" s="27" customFormat="1" ht="15" x14ac:dyDescent="0.25">
      <c r="A5647" s="62"/>
      <c r="B5647" s="62"/>
      <c r="C5647" s="63"/>
      <c r="D5647" s="63"/>
      <c r="E5647" s="61"/>
      <c r="F5647" s="61"/>
      <c r="G5647" s="61"/>
      <c r="H5647" s="61"/>
      <c r="I5647" s="202">
        <f t="shared" si="211"/>
        <v>0</v>
      </c>
      <c r="J5647" s="61"/>
    </row>
    <row r="5648" spans="1:10" s="27" customFormat="1" ht="15" x14ac:dyDescent="0.25">
      <c r="A5648" s="62"/>
      <c r="B5648" s="62"/>
      <c r="C5648" s="63"/>
      <c r="D5648" s="63"/>
      <c r="E5648" s="61"/>
      <c r="F5648" s="61"/>
      <c r="G5648" s="61"/>
      <c r="H5648" s="61"/>
      <c r="I5648" s="202">
        <f t="shared" si="211"/>
        <v>0</v>
      </c>
      <c r="J5648" s="61"/>
    </row>
    <row r="5649" spans="1:10" s="27" customFormat="1" ht="15" x14ac:dyDescent="0.25">
      <c r="A5649" s="62"/>
      <c r="B5649" s="62"/>
      <c r="C5649" s="63"/>
      <c r="D5649" s="63"/>
      <c r="E5649" s="61"/>
      <c r="F5649" s="61"/>
      <c r="G5649" s="61"/>
      <c r="H5649" s="61"/>
      <c r="I5649" s="202">
        <f t="shared" si="211"/>
        <v>0</v>
      </c>
      <c r="J5649" s="61"/>
    </row>
    <row r="5650" spans="1:10" s="27" customFormat="1" ht="15" x14ac:dyDescent="0.25">
      <c r="A5650" s="62"/>
      <c r="B5650" s="62"/>
      <c r="C5650" s="63"/>
      <c r="D5650" s="63"/>
      <c r="E5650" s="61"/>
      <c r="F5650" s="61"/>
      <c r="G5650" s="61"/>
      <c r="H5650" s="61"/>
      <c r="I5650" s="202">
        <f t="shared" si="211"/>
        <v>0</v>
      </c>
      <c r="J5650" s="61"/>
    </row>
    <row r="5651" spans="1:10" s="27" customFormat="1" ht="15" x14ac:dyDescent="0.25">
      <c r="A5651" s="62"/>
      <c r="B5651" s="62"/>
      <c r="C5651" s="63"/>
      <c r="D5651" s="63"/>
      <c r="E5651" s="61"/>
      <c r="F5651" s="61"/>
      <c r="G5651" s="61"/>
      <c r="H5651" s="61"/>
      <c r="I5651" s="202">
        <f t="shared" si="211"/>
        <v>0</v>
      </c>
      <c r="J5651" s="61"/>
    </row>
    <row r="5652" spans="1:10" s="27" customFormat="1" ht="15" x14ac:dyDescent="0.25">
      <c r="A5652" s="62"/>
      <c r="B5652" s="62"/>
      <c r="C5652" s="63"/>
      <c r="D5652" s="63"/>
      <c r="E5652" s="61"/>
      <c r="F5652" s="61"/>
      <c r="G5652" s="61"/>
      <c r="H5652" s="61"/>
      <c r="I5652" s="202">
        <f t="shared" si="211"/>
        <v>0</v>
      </c>
      <c r="J5652" s="61"/>
    </row>
    <row r="5653" spans="1:10" s="27" customFormat="1" ht="15" x14ac:dyDescent="0.25">
      <c r="A5653" s="62"/>
      <c r="B5653" s="62"/>
      <c r="C5653" s="63"/>
      <c r="D5653" s="63"/>
      <c r="E5653" s="61"/>
      <c r="F5653" s="61"/>
      <c r="G5653" s="61"/>
      <c r="H5653" s="61"/>
      <c r="I5653" s="202">
        <f t="shared" si="211"/>
        <v>0</v>
      </c>
      <c r="J5653" s="61"/>
    </row>
    <row r="5654" spans="1:10" s="27" customFormat="1" ht="15" x14ac:dyDescent="0.25">
      <c r="A5654" s="62"/>
      <c r="B5654" s="62"/>
      <c r="C5654" s="63"/>
      <c r="D5654" s="63"/>
      <c r="E5654" s="61"/>
      <c r="F5654" s="61"/>
      <c r="G5654" s="61"/>
      <c r="H5654" s="61"/>
      <c r="I5654" s="202">
        <f t="shared" si="211"/>
        <v>0</v>
      </c>
      <c r="J5654" s="61"/>
    </row>
    <row r="5655" spans="1:10" s="27" customFormat="1" ht="15" x14ac:dyDescent="0.25">
      <c r="A5655" s="62"/>
      <c r="B5655" s="62"/>
      <c r="C5655" s="63"/>
      <c r="D5655" s="63"/>
      <c r="E5655" s="61"/>
      <c r="F5655" s="61"/>
      <c r="G5655" s="61"/>
      <c r="H5655" s="61"/>
      <c r="I5655" s="202">
        <f t="shared" si="211"/>
        <v>0</v>
      </c>
      <c r="J5655" s="61"/>
    </row>
    <row r="5656" spans="1:10" s="27" customFormat="1" ht="15" x14ac:dyDescent="0.25">
      <c r="A5656" s="62"/>
      <c r="B5656" s="62"/>
      <c r="C5656" s="63"/>
      <c r="D5656" s="63"/>
      <c r="E5656" s="61"/>
      <c r="F5656" s="61"/>
      <c r="G5656" s="61"/>
      <c r="H5656" s="61"/>
      <c r="I5656" s="202">
        <f t="shared" si="211"/>
        <v>0</v>
      </c>
      <c r="J5656" s="61"/>
    </row>
    <row r="5657" spans="1:10" s="27" customFormat="1" ht="15" x14ac:dyDescent="0.25">
      <c r="A5657" s="62"/>
      <c r="B5657" s="62"/>
      <c r="C5657" s="63"/>
      <c r="D5657" s="63"/>
      <c r="E5657" s="61"/>
      <c r="F5657" s="61"/>
      <c r="G5657" s="61"/>
      <c r="H5657" s="61"/>
      <c r="I5657" s="202">
        <f t="shared" si="211"/>
        <v>0</v>
      </c>
      <c r="J5657" s="61"/>
    </row>
    <row r="5658" spans="1:10" s="27" customFormat="1" ht="15" x14ac:dyDescent="0.25">
      <c r="A5658" s="62"/>
      <c r="B5658" s="62"/>
      <c r="C5658" s="63"/>
      <c r="D5658" s="63"/>
      <c r="E5658" s="61"/>
      <c r="F5658" s="61"/>
      <c r="G5658" s="61"/>
      <c r="H5658" s="61"/>
      <c r="I5658" s="202">
        <f t="shared" si="211"/>
        <v>0</v>
      </c>
      <c r="J5658" s="61"/>
    </row>
    <row r="5659" spans="1:10" s="27" customFormat="1" ht="15" x14ac:dyDescent="0.25">
      <c r="A5659" s="62"/>
      <c r="B5659" s="62"/>
      <c r="C5659" s="63"/>
      <c r="D5659" s="63"/>
      <c r="E5659" s="61"/>
      <c r="F5659" s="61"/>
      <c r="G5659" s="61"/>
      <c r="H5659" s="61"/>
      <c r="I5659" s="202">
        <f t="shared" si="211"/>
        <v>0</v>
      </c>
      <c r="J5659" s="61"/>
    </row>
    <row r="5660" spans="1:10" s="27" customFormat="1" ht="15" x14ac:dyDescent="0.25">
      <c r="A5660" s="62"/>
      <c r="B5660" s="62"/>
      <c r="C5660" s="63"/>
      <c r="D5660" s="63"/>
      <c r="E5660" s="61"/>
      <c r="F5660" s="61"/>
      <c r="G5660" s="61"/>
      <c r="H5660" s="61"/>
      <c r="I5660" s="202">
        <f t="shared" si="211"/>
        <v>0</v>
      </c>
      <c r="J5660" s="61"/>
    </row>
    <row r="5661" spans="1:10" s="27" customFormat="1" ht="15" x14ac:dyDescent="0.25">
      <c r="A5661" s="62"/>
      <c r="B5661" s="62"/>
      <c r="C5661" s="63"/>
      <c r="D5661" s="63"/>
      <c r="E5661" s="61"/>
      <c r="F5661" s="61"/>
      <c r="G5661" s="61"/>
      <c r="H5661" s="61"/>
      <c r="I5661" s="202">
        <f t="shared" si="211"/>
        <v>0</v>
      </c>
      <c r="J5661" s="61"/>
    </row>
    <row r="5662" spans="1:10" s="27" customFormat="1" ht="15" x14ac:dyDescent="0.25">
      <c r="A5662" s="62"/>
      <c r="B5662" s="62"/>
      <c r="C5662" s="63"/>
      <c r="D5662" s="63"/>
      <c r="E5662" s="61"/>
      <c r="F5662" s="61"/>
      <c r="G5662" s="61"/>
      <c r="H5662" s="61"/>
      <c r="I5662" s="202">
        <f t="shared" si="211"/>
        <v>0</v>
      </c>
      <c r="J5662" s="61"/>
    </row>
    <row r="5663" spans="1:10" s="27" customFormat="1" ht="15" x14ac:dyDescent="0.25">
      <c r="A5663" s="62"/>
      <c r="B5663" s="62"/>
      <c r="C5663" s="63"/>
      <c r="D5663" s="63"/>
      <c r="E5663" s="61"/>
      <c r="F5663" s="61"/>
      <c r="G5663" s="61"/>
      <c r="H5663" s="61"/>
      <c r="I5663" s="202">
        <f t="shared" si="211"/>
        <v>0</v>
      </c>
      <c r="J5663" s="61"/>
    </row>
    <row r="5664" spans="1:10" s="27" customFormat="1" ht="15" x14ac:dyDescent="0.25">
      <c r="A5664" s="62"/>
      <c r="B5664" s="62"/>
      <c r="C5664" s="63"/>
      <c r="D5664" s="63"/>
      <c r="E5664" s="61"/>
      <c r="F5664" s="61"/>
      <c r="G5664" s="61"/>
      <c r="H5664" s="61"/>
      <c r="I5664" s="202">
        <f t="shared" si="211"/>
        <v>0</v>
      </c>
      <c r="J5664" s="61"/>
    </row>
    <row r="5665" spans="1:10" s="27" customFormat="1" ht="15" x14ac:dyDescent="0.25">
      <c r="A5665" s="62"/>
      <c r="B5665" s="62"/>
      <c r="C5665" s="63"/>
      <c r="D5665" s="63"/>
      <c r="E5665" s="61"/>
      <c r="F5665" s="61"/>
      <c r="G5665" s="61"/>
      <c r="H5665" s="61"/>
      <c r="I5665" s="202">
        <f t="shared" si="211"/>
        <v>0</v>
      </c>
      <c r="J5665" s="61"/>
    </row>
    <row r="5666" spans="1:10" s="27" customFormat="1" ht="15" x14ac:dyDescent="0.25">
      <c r="A5666" s="62"/>
      <c r="B5666" s="62"/>
      <c r="C5666" s="63"/>
      <c r="D5666" s="63"/>
      <c r="E5666" s="61"/>
      <c r="F5666" s="61"/>
      <c r="G5666" s="61"/>
      <c r="H5666" s="61"/>
      <c r="I5666" s="202">
        <f t="shared" si="211"/>
        <v>0</v>
      </c>
      <c r="J5666" s="61"/>
    </row>
    <row r="5667" spans="1:10" s="27" customFormat="1" ht="15" x14ac:dyDescent="0.25">
      <c r="A5667" s="62"/>
      <c r="B5667" s="62"/>
      <c r="C5667" s="63"/>
      <c r="D5667" s="63"/>
      <c r="E5667" s="61"/>
      <c r="F5667" s="61"/>
      <c r="G5667" s="61"/>
      <c r="H5667" s="61"/>
      <c r="I5667" s="202">
        <f t="shared" si="211"/>
        <v>0</v>
      </c>
      <c r="J5667" s="61"/>
    </row>
    <row r="5668" spans="1:10" s="27" customFormat="1" ht="15" x14ac:dyDescent="0.25">
      <c r="A5668" s="62"/>
      <c r="B5668" s="62"/>
      <c r="C5668" s="63"/>
      <c r="D5668" s="63"/>
      <c r="E5668" s="61"/>
      <c r="F5668" s="61"/>
      <c r="G5668" s="61"/>
      <c r="H5668" s="61"/>
      <c r="I5668" s="202">
        <f t="shared" si="211"/>
        <v>0</v>
      </c>
      <c r="J5668" s="61"/>
    </row>
    <row r="5669" spans="1:10" s="27" customFormat="1" ht="15" x14ac:dyDescent="0.25">
      <c r="A5669" s="62"/>
      <c r="B5669" s="62"/>
      <c r="C5669" s="63"/>
      <c r="D5669" s="63"/>
      <c r="E5669" s="61"/>
      <c r="F5669" s="61"/>
      <c r="G5669" s="61"/>
      <c r="H5669" s="61"/>
      <c r="I5669" s="202">
        <f t="shared" si="211"/>
        <v>0</v>
      </c>
      <c r="J5669" s="61"/>
    </row>
    <row r="5670" spans="1:10" s="27" customFormat="1" ht="15" x14ac:dyDescent="0.25">
      <c r="A5670" s="62"/>
      <c r="B5670" s="62"/>
      <c r="C5670" s="63"/>
      <c r="D5670" s="63"/>
      <c r="E5670" s="61"/>
      <c r="F5670" s="61"/>
      <c r="G5670" s="61"/>
      <c r="H5670" s="61"/>
      <c r="I5670" s="202">
        <f t="shared" si="211"/>
        <v>0</v>
      </c>
      <c r="J5670" s="61"/>
    </row>
    <row r="5671" spans="1:10" s="27" customFormat="1" ht="15" x14ac:dyDescent="0.25">
      <c r="A5671" s="62"/>
      <c r="B5671" s="62"/>
      <c r="C5671" s="63"/>
      <c r="D5671" s="63"/>
      <c r="E5671" s="61"/>
      <c r="F5671" s="61"/>
      <c r="G5671" s="61"/>
      <c r="H5671" s="61"/>
      <c r="I5671" s="202">
        <f t="shared" ref="I5671:I5734" si="212">G5671</f>
        <v>0</v>
      </c>
      <c r="J5671" s="61"/>
    </row>
    <row r="5672" spans="1:10" s="27" customFormat="1" ht="15" x14ac:dyDescent="0.25">
      <c r="A5672" s="62"/>
      <c r="B5672" s="62"/>
      <c r="C5672" s="63"/>
      <c r="D5672" s="63"/>
      <c r="E5672" s="61"/>
      <c r="F5672" s="61"/>
      <c r="G5672" s="61"/>
      <c r="H5672" s="61"/>
      <c r="I5672" s="202">
        <f t="shared" si="212"/>
        <v>0</v>
      </c>
      <c r="J5672" s="61"/>
    </row>
    <row r="5673" spans="1:10" s="27" customFormat="1" ht="15" x14ac:dyDescent="0.25">
      <c r="A5673" s="62"/>
      <c r="B5673" s="62"/>
      <c r="C5673" s="63"/>
      <c r="D5673" s="63"/>
      <c r="E5673" s="61"/>
      <c r="F5673" s="61"/>
      <c r="G5673" s="61"/>
      <c r="H5673" s="61"/>
      <c r="I5673" s="202">
        <f t="shared" si="212"/>
        <v>0</v>
      </c>
      <c r="J5673" s="61"/>
    </row>
    <row r="5674" spans="1:10" s="27" customFormat="1" ht="15" x14ac:dyDescent="0.25">
      <c r="A5674" s="62"/>
      <c r="B5674" s="62"/>
      <c r="C5674" s="63"/>
      <c r="D5674" s="63"/>
      <c r="E5674" s="61"/>
      <c r="F5674" s="61"/>
      <c r="G5674" s="61"/>
      <c r="H5674" s="61"/>
      <c r="I5674" s="202">
        <f t="shared" si="212"/>
        <v>0</v>
      </c>
      <c r="J5674" s="61"/>
    </row>
    <row r="5675" spans="1:10" s="27" customFormat="1" ht="15" x14ac:dyDescent="0.25">
      <c r="A5675" s="62"/>
      <c r="B5675" s="62"/>
      <c r="C5675" s="63"/>
      <c r="D5675" s="63"/>
      <c r="E5675" s="61"/>
      <c r="F5675" s="61"/>
      <c r="G5675" s="61"/>
      <c r="H5675" s="61"/>
      <c r="I5675" s="202">
        <f t="shared" si="212"/>
        <v>0</v>
      </c>
      <c r="J5675" s="61"/>
    </row>
    <row r="5676" spans="1:10" s="27" customFormat="1" ht="15" x14ac:dyDescent="0.25">
      <c r="A5676" s="62"/>
      <c r="B5676" s="62"/>
      <c r="C5676" s="63"/>
      <c r="D5676" s="63"/>
      <c r="E5676" s="61"/>
      <c r="F5676" s="61"/>
      <c r="G5676" s="61"/>
      <c r="H5676" s="61"/>
      <c r="I5676" s="202">
        <f t="shared" si="212"/>
        <v>0</v>
      </c>
      <c r="J5676" s="61"/>
    </row>
    <row r="5677" spans="1:10" s="27" customFormat="1" ht="15" x14ac:dyDescent="0.25">
      <c r="A5677" s="62"/>
      <c r="B5677" s="62"/>
      <c r="C5677" s="63"/>
      <c r="D5677" s="63"/>
      <c r="E5677" s="61"/>
      <c r="F5677" s="61"/>
      <c r="G5677" s="61"/>
      <c r="H5677" s="61"/>
      <c r="I5677" s="202">
        <f t="shared" si="212"/>
        <v>0</v>
      </c>
      <c r="J5677" s="61"/>
    </row>
    <row r="5678" spans="1:10" s="27" customFormat="1" ht="15" x14ac:dyDescent="0.25">
      <c r="A5678" s="62"/>
      <c r="B5678" s="62"/>
      <c r="C5678" s="63"/>
      <c r="D5678" s="63"/>
      <c r="E5678" s="61"/>
      <c r="F5678" s="61"/>
      <c r="G5678" s="61"/>
      <c r="H5678" s="61"/>
      <c r="I5678" s="202">
        <f t="shared" si="212"/>
        <v>0</v>
      </c>
      <c r="J5678" s="61"/>
    </row>
    <row r="5679" spans="1:10" s="27" customFormat="1" ht="15" x14ac:dyDescent="0.25">
      <c r="A5679" s="62"/>
      <c r="B5679" s="62"/>
      <c r="C5679" s="63"/>
      <c r="D5679" s="63"/>
      <c r="E5679" s="61"/>
      <c r="F5679" s="61"/>
      <c r="G5679" s="61"/>
      <c r="H5679" s="61"/>
      <c r="I5679" s="202">
        <f t="shared" si="212"/>
        <v>0</v>
      </c>
      <c r="J5679" s="61"/>
    </row>
    <row r="5680" spans="1:10" s="27" customFormat="1" ht="15" x14ac:dyDescent="0.25">
      <c r="A5680" s="62"/>
      <c r="B5680" s="62"/>
      <c r="C5680" s="63"/>
      <c r="D5680" s="63"/>
      <c r="E5680" s="61"/>
      <c r="F5680" s="61"/>
      <c r="G5680" s="61"/>
      <c r="H5680" s="61"/>
      <c r="I5680" s="202">
        <f t="shared" si="212"/>
        <v>0</v>
      </c>
      <c r="J5680" s="61"/>
    </row>
    <row r="5681" spans="1:10" s="27" customFormat="1" ht="15" x14ac:dyDescent="0.25">
      <c r="A5681" s="62"/>
      <c r="B5681" s="62"/>
      <c r="C5681" s="63"/>
      <c r="D5681" s="63"/>
      <c r="E5681" s="61"/>
      <c r="F5681" s="61"/>
      <c r="G5681" s="61"/>
      <c r="H5681" s="61"/>
      <c r="I5681" s="202">
        <f t="shared" si="212"/>
        <v>0</v>
      </c>
      <c r="J5681" s="61"/>
    </row>
    <row r="5682" spans="1:10" s="27" customFormat="1" ht="15" x14ac:dyDescent="0.25">
      <c r="A5682" s="62"/>
      <c r="B5682" s="62"/>
      <c r="C5682" s="63"/>
      <c r="D5682" s="63"/>
      <c r="E5682" s="61"/>
      <c r="F5682" s="61"/>
      <c r="G5682" s="61"/>
      <c r="H5682" s="61"/>
      <c r="I5682" s="202">
        <f t="shared" si="212"/>
        <v>0</v>
      </c>
      <c r="J5682" s="61"/>
    </row>
    <row r="5683" spans="1:10" s="27" customFormat="1" ht="15" x14ac:dyDescent="0.25">
      <c r="A5683" s="62"/>
      <c r="B5683" s="62"/>
      <c r="C5683" s="63"/>
      <c r="D5683" s="63"/>
      <c r="E5683" s="61"/>
      <c r="F5683" s="61"/>
      <c r="G5683" s="61"/>
      <c r="H5683" s="61"/>
      <c r="I5683" s="202">
        <f t="shared" si="212"/>
        <v>0</v>
      </c>
      <c r="J5683" s="61"/>
    </row>
    <row r="5684" spans="1:10" s="27" customFormat="1" ht="15" x14ac:dyDescent="0.25">
      <c r="A5684" s="62"/>
      <c r="B5684" s="62"/>
      <c r="C5684" s="63"/>
      <c r="D5684" s="63"/>
      <c r="E5684" s="61"/>
      <c r="F5684" s="61"/>
      <c r="G5684" s="61"/>
      <c r="H5684" s="61"/>
      <c r="I5684" s="202">
        <f t="shared" si="212"/>
        <v>0</v>
      </c>
      <c r="J5684" s="61"/>
    </row>
    <row r="5685" spans="1:10" s="27" customFormat="1" ht="15" x14ac:dyDescent="0.25">
      <c r="A5685" s="62"/>
      <c r="B5685" s="62"/>
      <c r="C5685" s="63"/>
      <c r="D5685" s="63"/>
      <c r="E5685" s="61"/>
      <c r="F5685" s="61"/>
      <c r="G5685" s="61"/>
      <c r="H5685" s="61"/>
      <c r="I5685" s="202">
        <f t="shared" si="212"/>
        <v>0</v>
      </c>
      <c r="J5685" s="61"/>
    </row>
    <row r="5686" spans="1:10" s="27" customFormat="1" ht="15" x14ac:dyDescent="0.25">
      <c r="A5686" s="62"/>
      <c r="B5686" s="62"/>
      <c r="C5686" s="63"/>
      <c r="D5686" s="63"/>
      <c r="E5686" s="61"/>
      <c r="F5686" s="61"/>
      <c r="G5686" s="61"/>
      <c r="H5686" s="61"/>
      <c r="I5686" s="202">
        <f t="shared" si="212"/>
        <v>0</v>
      </c>
      <c r="J5686" s="61"/>
    </row>
    <row r="5687" spans="1:10" s="27" customFormat="1" ht="15" x14ac:dyDescent="0.25">
      <c r="A5687" s="62"/>
      <c r="B5687" s="62"/>
      <c r="C5687" s="63"/>
      <c r="D5687" s="63"/>
      <c r="E5687" s="61"/>
      <c r="F5687" s="61"/>
      <c r="G5687" s="61"/>
      <c r="H5687" s="61"/>
      <c r="I5687" s="202">
        <f t="shared" si="212"/>
        <v>0</v>
      </c>
      <c r="J5687" s="61"/>
    </row>
    <row r="5688" spans="1:10" s="27" customFormat="1" ht="15" x14ac:dyDescent="0.25">
      <c r="A5688" s="62"/>
      <c r="B5688" s="62"/>
      <c r="C5688" s="63"/>
      <c r="D5688" s="63"/>
      <c r="E5688" s="61"/>
      <c r="F5688" s="61"/>
      <c r="G5688" s="61"/>
      <c r="H5688" s="61"/>
      <c r="I5688" s="202">
        <f t="shared" si="212"/>
        <v>0</v>
      </c>
      <c r="J5688" s="61"/>
    </row>
    <row r="5689" spans="1:10" s="27" customFormat="1" ht="15" x14ac:dyDescent="0.25">
      <c r="A5689" s="62"/>
      <c r="B5689" s="62"/>
      <c r="C5689" s="63"/>
      <c r="D5689" s="63"/>
      <c r="E5689" s="61"/>
      <c r="F5689" s="61"/>
      <c r="G5689" s="61"/>
      <c r="H5689" s="61"/>
      <c r="I5689" s="202">
        <f t="shared" si="212"/>
        <v>0</v>
      </c>
      <c r="J5689" s="61"/>
    </row>
    <row r="5690" spans="1:10" s="27" customFormat="1" ht="15" x14ac:dyDescent="0.25">
      <c r="A5690" s="62"/>
      <c r="B5690" s="62"/>
      <c r="C5690" s="63"/>
      <c r="D5690" s="63"/>
      <c r="E5690" s="61"/>
      <c r="F5690" s="61"/>
      <c r="G5690" s="61"/>
      <c r="H5690" s="61"/>
      <c r="I5690" s="202">
        <f t="shared" si="212"/>
        <v>0</v>
      </c>
      <c r="J5690" s="61"/>
    </row>
    <row r="5691" spans="1:10" s="27" customFormat="1" ht="15" x14ac:dyDescent="0.25">
      <c r="A5691" s="62"/>
      <c r="B5691" s="62"/>
      <c r="C5691" s="63"/>
      <c r="D5691" s="63"/>
      <c r="E5691" s="61"/>
      <c r="F5691" s="61"/>
      <c r="G5691" s="61"/>
      <c r="H5691" s="61"/>
      <c r="I5691" s="202">
        <f t="shared" si="212"/>
        <v>0</v>
      </c>
      <c r="J5691" s="61"/>
    </row>
    <row r="5692" spans="1:10" s="27" customFormat="1" ht="15" x14ac:dyDescent="0.25">
      <c r="A5692" s="62"/>
      <c r="B5692" s="62"/>
      <c r="C5692" s="63"/>
      <c r="D5692" s="63"/>
      <c r="E5692" s="61"/>
      <c r="F5692" s="61"/>
      <c r="G5692" s="61"/>
      <c r="H5692" s="61"/>
      <c r="I5692" s="202">
        <f t="shared" si="212"/>
        <v>0</v>
      </c>
      <c r="J5692" s="61"/>
    </row>
    <row r="5693" spans="1:10" s="27" customFormat="1" ht="15" x14ac:dyDescent="0.25">
      <c r="A5693" s="62"/>
      <c r="B5693" s="62"/>
      <c r="C5693" s="63"/>
      <c r="D5693" s="63"/>
      <c r="E5693" s="61"/>
      <c r="F5693" s="61"/>
      <c r="G5693" s="61"/>
      <c r="H5693" s="61"/>
      <c r="I5693" s="202">
        <f t="shared" si="212"/>
        <v>0</v>
      </c>
      <c r="J5693" s="61"/>
    </row>
    <row r="5694" spans="1:10" s="27" customFormat="1" ht="15" x14ac:dyDescent="0.25">
      <c r="A5694" s="62"/>
      <c r="B5694" s="62"/>
      <c r="C5694" s="63"/>
      <c r="D5694" s="63"/>
      <c r="E5694" s="61"/>
      <c r="F5694" s="61"/>
      <c r="G5694" s="61"/>
      <c r="H5694" s="61"/>
      <c r="I5694" s="202">
        <f t="shared" si="212"/>
        <v>0</v>
      </c>
      <c r="J5694" s="61"/>
    </row>
    <row r="5695" spans="1:10" s="27" customFormat="1" ht="15" x14ac:dyDescent="0.25">
      <c r="A5695" s="62"/>
      <c r="B5695" s="62"/>
      <c r="C5695" s="63"/>
      <c r="D5695" s="63"/>
      <c r="E5695" s="61"/>
      <c r="F5695" s="61"/>
      <c r="G5695" s="61"/>
      <c r="H5695" s="61"/>
      <c r="I5695" s="202">
        <f t="shared" si="212"/>
        <v>0</v>
      </c>
      <c r="J5695" s="61"/>
    </row>
    <row r="5696" spans="1:10" s="27" customFormat="1" ht="15" x14ac:dyDescent="0.25">
      <c r="A5696" s="62"/>
      <c r="B5696" s="62"/>
      <c r="C5696" s="63"/>
      <c r="D5696" s="63"/>
      <c r="E5696" s="61"/>
      <c r="F5696" s="61"/>
      <c r="G5696" s="61"/>
      <c r="H5696" s="61"/>
      <c r="I5696" s="202">
        <f t="shared" si="212"/>
        <v>0</v>
      </c>
      <c r="J5696" s="61"/>
    </row>
    <row r="5697" spans="1:10" s="27" customFormat="1" ht="15" x14ac:dyDescent="0.25">
      <c r="A5697" s="62"/>
      <c r="B5697" s="62"/>
      <c r="C5697" s="63"/>
      <c r="D5697" s="63"/>
      <c r="E5697" s="61"/>
      <c r="F5697" s="61"/>
      <c r="G5697" s="61"/>
      <c r="H5697" s="61"/>
      <c r="I5697" s="202">
        <f t="shared" si="212"/>
        <v>0</v>
      </c>
      <c r="J5697" s="61"/>
    </row>
    <row r="5698" spans="1:10" s="27" customFormat="1" ht="15" x14ac:dyDescent="0.25">
      <c r="A5698" s="62"/>
      <c r="B5698" s="62"/>
      <c r="C5698" s="63"/>
      <c r="D5698" s="63"/>
      <c r="E5698" s="61"/>
      <c r="F5698" s="61"/>
      <c r="G5698" s="61"/>
      <c r="H5698" s="61"/>
      <c r="I5698" s="202">
        <f t="shared" si="212"/>
        <v>0</v>
      </c>
      <c r="J5698" s="61"/>
    </row>
    <row r="5699" spans="1:10" s="27" customFormat="1" ht="15" x14ac:dyDescent="0.25">
      <c r="A5699" s="62"/>
      <c r="B5699" s="62"/>
      <c r="C5699" s="63"/>
      <c r="D5699" s="63"/>
      <c r="E5699" s="61"/>
      <c r="F5699" s="61"/>
      <c r="G5699" s="61"/>
      <c r="H5699" s="61"/>
      <c r="I5699" s="202">
        <f t="shared" si="212"/>
        <v>0</v>
      </c>
      <c r="J5699" s="61"/>
    </row>
    <row r="5700" spans="1:10" s="27" customFormat="1" ht="15" x14ac:dyDescent="0.25">
      <c r="A5700" s="62"/>
      <c r="B5700" s="62"/>
      <c r="C5700" s="63"/>
      <c r="D5700" s="63"/>
      <c r="E5700" s="61"/>
      <c r="F5700" s="61"/>
      <c r="G5700" s="61"/>
      <c r="H5700" s="61"/>
      <c r="I5700" s="202">
        <f t="shared" si="212"/>
        <v>0</v>
      </c>
      <c r="J5700" s="61"/>
    </row>
    <row r="5701" spans="1:10" s="27" customFormat="1" ht="15" x14ac:dyDescent="0.25">
      <c r="A5701" s="62"/>
      <c r="B5701" s="62"/>
      <c r="C5701" s="63"/>
      <c r="D5701" s="63"/>
      <c r="E5701" s="61"/>
      <c r="F5701" s="61"/>
      <c r="G5701" s="61"/>
      <c r="H5701" s="61"/>
      <c r="I5701" s="202">
        <f t="shared" si="212"/>
        <v>0</v>
      </c>
      <c r="J5701" s="61"/>
    </row>
    <row r="5702" spans="1:10" s="27" customFormat="1" ht="15" x14ac:dyDescent="0.25">
      <c r="A5702" s="62"/>
      <c r="B5702" s="62"/>
      <c r="C5702" s="63"/>
      <c r="D5702" s="63"/>
      <c r="E5702" s="61"/>
      <c r="F5702" s="61"/>
      <c r="G5702" s="61"/>
      <c r="H5702" s="61"/>
      <c r="I5702" s="202">
        <f t="shared" si="212"/>
        <v>0</v>
      </c>
      <c r="J5702" s="61"/>
    </row>
    <row r="5703" spans="1:10" s="27" customFormat="1" ht="15" x14ac:dyDescent="0.25">
      <c r="A5703" s="62"/>
      <c r="B5703" s="62"/>
      <c r="C5703" s="63"/>
      <c r="D5703" s="63"/>
      <c r="E5703" s="61"/>
      <c r="F5703" s="61"/>
      <c r="G5703" s="61"/>
      <c r="H5703" s="61"/>
      <c r="I5703" s="202">
        <f t="shared" si="212"/>
        <v>0</v>
      </c>
      <c r="J5703" s="61"/>
    </row>
    <row r="5704" spans="1:10" s="27" customFormat="1" ht="15" x14ac:dyDescent="0.25">
      <c r="A5704" s="62"/>
      <c r="B5704" s="62"/>
      <c r="C5704" s="63"/>
      <c r="D5704" s="63"/>
      <c r="E5704" s="61"/>
      <c r="F5704" s="61"/>
      <c r="G5704" s="61"/>
      <c r="H5704" s="61"/>
      <c r="I5704" s="202">
        <f t="shared" si="212"/>
        <v>0</v>
      </c>
      <c r="J5704" s="61"/>
    </row>
    <row r="5705" spans="1:10" s="27" customFormat="1" ht="15" x14ac:dyDescent="0.25">
      <c r="A5705" s="62"/>
      <c r="B5705" s="62"/>
      <c r="C5705" s="63"/>
      <c r="D5705" s="63"/>
      <c r="E5705" s="61"/>
      <c r="F5705" s="61"/>
      <c r="G5705" s="61"/>
      <c r="H5705" s="61"/>
      <c r="I5705" s="202">
        <f t="shared" si="212"/>
        <v>0</v>
      </c>
      <c r="J5705" s="61"/>
    </row>
    <row r="5706" spans="1:10" s="27" customFormat="1" ht="15" x14ac:dyDescent="0.25">
      <c r="A5706" s="62"/>
      <c r="B5706" s="62"/>
      <c r="C5706" s="63"/>
      <c r="D5706" s="63"/>
      <c r="E5706" s="61"/>
      <c r="F5706" s="61"/>
      <c r="G5706" s="61"/>
      <c r="H5706" s="61"/>
      <c r="I5706" s="202">
        <f t="shared" si="212"/>
        <v>0</v>
      </c>
      <c r="J5706" s="61"/>
    </row>
    <row r="5707" spans="1:10" s="27" customFormat="1" ht="15" x14ac:dyDescent="0.25">
      <c r="A5707" s="62"/>
      <c r="B5707" s="62"/>
      <c r="C5707" s="63"/>
      <c r="D5707" s="63"/>
      <c r="E5707" s="61"/>
      <c r="F5707" s="61"/>
      <c r="G5707" s="61"/>
      <c r="H5707" s="61"/>
      <c r="I5707" s="202">
        <f t="shared" si="212"/>
        <v>0</v>
      </c>
      <c r="J5707" s="61"/>
    </row>
    <row r="5708" spans="1:10" s="27" customFormat="1" ht="15" x14ac:dyDescent="0.25">
      <c r="A5708" s="62"/>
      <c r="B5708" s="62"/>
      <c r="C5708" s="63"/>
      <c r="D5708" s="63"/>
      <c r="E5708" s="61"/>
      <c r="F5708" s="61"/>
      <c r="G5708" s="61"/>
      <c r="H5708" s="61"/>
      <c r="I5708" s="202">
        <f t="shared" si="212"/>
        <v>0</v>
      </c>
      <c r="J5708" s="61"/>
    </row>
    <row r="5709" spans="1:10" s="27" customFormat="1" ht="15" x14ac:dyDescent="0.25">
      <c r="A5709" s="62"/>
      <c r="B5709" s="62"/>
      <c r="C5709" s="63"/>
      <c r="D5709" s="63"/>
      <c r="E5709" s="61"/>
      <c r="F5709" s="61"/>
      <c r="G5709" s="61"/>
      <c r="H5709" s="61"/>
      <c r="I5709" s="202">
        <f t="shared" si="212"/>
        <v>0</v>
      </c>
      <c r="J5709" s="61"/>
    </row>
    <row r="5710" spans="1:10" s="27" customFormat="1" ht="15" x14ac:dyDescent="0.25">
      <c r="A5710" s="62"/>
      <c r="B5710" s="62"/>
      <c r="C5710" s="63"/>
      <c r="D5710" s="63"/>
      <c r="E5710" s="61"/>
      <c r="F5710" s="61"/>
      <c r="G5710" s="61"/>
      <c r="H5710" s="61"/>
      <c r="I5710" s="202">
        <f t="shared" si="212"/>
        <v>0</v>
      </c>
      <c r="J5710" s="61"/>
    </row>
    <row r="5711" spans="1:10" s="27" customFormat="1" ht="15" x14ac:dyDescent="0.25">
      <c r="A5711" s="62"/>
      <c r="B5711" s="62"/>
      <c r="C5711" s="63"/>
      <c r="D5711" s="63"/>
      <c r="E5711" s="61"/>
      <c r="F5711" s="61"/>
      <c r="G5711" s="61"/>
      <c r="H5711" s="61"/>
      <c r="I5711" s="202">
        <f t="shared" si="212"/>
        <v>0</v>
      </c>
      <c r="J5711" s="61"/>
    </row>
    <row r="5712" spans="1:10" s="27" customFormat="1" ht="15" x14ac:dyDescent="0.25">
      <c r="A5712" s="62"/>
      <c r="B5712" s="62"/>
      <c r="C5712" s="63"/>
      <c r="D5712" s="63"/>
      <c r="E5712" s="61"/>
      <c r="F5712" s="61"/>
      <c r="G5712" s="61"/>
      <c r="H5712" s="61"/>
      <c r="I5712" s="202">
        <f t="shared" si="212"/>
        <v>0</v>
      </c>
      <c r="J5712" s="61"/>
    </row>
    <row r="5713" spans="1:10" s="27" customFormat="1" ht="15" x14ac:dyDescent="0.25">
      <c r="A5713" s="62"/>
      <c r="B5713" s="62"/>
      <c r="C5713" s="63"/>
      <c r="D5713" s="63"/>
      <c r="E5713" s="61"/>
      <c r="F5713" s="61"/>
      <c r="G5713" s="61"/>
      <c r="H5713" s="61"/>
      <c r="I5713" s="202">
        <f t="shared" si="212"/>
        <v>0</v>
      </c>
      <c r="J5713" s="61"/>
    </row>
    <row r="5714" spans="1:10" s="27" customFormat="1" ht="15" x14ac:dyDescent="0.25">
      <c r="A5714" s="62"/>
      <c r="B5714" s="62"/>
      <c r="C5714" s="63"/>
      <c r="D5714" s="63"/>
      <c r="E5714" s="61"/>
      <c r="F5714" s="61"/>
      <c r="G5714" s="61"/>
      <c r="H5714" s="61"/>
      <c r="I5714" s="202">
        <f t="shared" si="212"/>
        <v>0</v>
      </c>
      <c r="J5714" s="61"/>
    </row>
    <row r="5715" spans="1:10" s="27" customFormat="1" ht="15" x14ac:dyDescent="0.25">
      <c r="A5715" s="62"/>
      <c r="B5715" s="62"/>
      <c r="C5715" s="63"/>
      <c r="D5715" s="63"/>
      <c r="E5715" s="61"/>
      <c r="F5715" s="61"/>
      <c r="G5715" s="61"/>
      <c r="H5715" s="61"/>
      <c r="I5715" s="202">
        <f t="shared" si="212"/>
        <v>0</v>
      </c>
      <c r="J5715" s="61"/>
    </row>
    <row r="5716" spans="1:10" s="27" customFormat="1" ht="15" x14ac:dyDescent="0.25">
      <c r="A5716" s="62"/>
      <c r="B5716" s="62"/>
      <c r="C5716" s="63"/>
      <c r="D5716" s="63"/>
      <c r="E5716" s="61"/>
      <c r="F5716" s="61"/>
      <c r="G5716" s="61"/>
      <c r="H5716" s="61"/>
      <c r="I5716" s="202">
        <f t="shared" si="212"/>
        <v>0</v>
      </c>
      <c r="J5716" s="61"/>
    </row>
    <row r="5717" spans="1:10" s="27" customFormat="1" ht="15" x14ac:dyDescent="0.25">
      <c r="A5717" s="62"/>
      <c r="B5717" s="62"/>
      <c r="C5717" s="63"/>
      <c r="D5717" s="63"/>
      <c r="E5717" s="61"/>
      <c r="F5717" s="61"/>
      <c r="G5717" s="61"/>
      <c r="H5717" s="61"/>
      <c r="I5717" s="202">
        <f t="shared" si="212"/>
        <v>0</v>
      </c>
      <c r="J5717" s="61"/>
    </row>
    <row r="5718" spans="1:10" s="27" customFormat="1" ht="15" x14ac:dyDescent="0.25">
      <c r="A5718" s="62"/>
      <c r="B5718" s="62"/>
      <c r="C5718" s="63"/>
      <c r="D5718" s="63"/>
      <c r="E5718" s="61"/>
      <c r="F5718" s="61"/>
      <c r="G5718" s="61"/>
      <c r="H5718" s="61"/>
      <c r="I5718" s="202">
        <f t="shared" si="212"/>
        <v>0</v>
      </c>
      <c r="J5718" s="61"/>
    </row>
    <row r="5719" spans="1:10" s="27" customFormat="1" ht="15" x14ac:dyDescent="0.25">
      <c r="A5719" s="62"/>
      <c r="B5719" s="62"/>
      <c r="C5719" s="63"/>
      <c r="D5719" s="63"/>
      <c r="E5719" s="61"/>
      <c r="F5719" s="61"/>
      <c r="G5719" s="61"/>
      <c r="H5719" s="61"/>
      <c r="I5719" s="202">
        <f t="shared" si="212"/>
        <v>0</v>
      </c>
      <c r="J5719" s="61"/>
    </row>
    <row r="5720" spans="1:10" s="27" customFormat="1" ht="15" x14ac:dyDescent="0.25">
      <c r="A5720" s="62"/>
      <c r="B5720" s="62"/>
      <c r="C5720" s="63"/>
      <c r="D5720" s="63"/>
      <c r="E5720" s="61"/>
      <c r="F5720" s="61"/>
      <c r="G5720" s="61"/>
      <c r="H5720" s="61"/>
      <c r="I5720" s="202">
        <f t="shared" si="212"/>
        <v>0</v>
      </c>
      <c r="J5720" s="61"/>
    </row>
    <row r="5721" spans="1:10" s="27" customFormat="1" ht="15" x14ac:dyDescent="0.25">
      <c r="A5721" s="62"/>
      <c r="B5721" s="62"/>
      <c r="C5721" s="63"/>
      <c r="D5721" s="63"/>
      <c r="E5721" s="61"/>
      <c r="F5721" s="61"/>
      <c r="G5721" s="61"/>
      <c r="H5721" s="61"/>
      <c r="I5721" s="202">
        <f t="shared" si="212"/>
        <v>0</v>
      </c>
      <c r="J5721" s="61"/>
    </row>
    <row r="5722" spans="1:10" s="27" customFormat="1" ht="15" x14ac:dyDescent="0.25">
      <c r="A5722" s="62"/>
      <c r="B5722" s="62"/>
      <c r="C5722" s="63"/>
      <c r="D5722" s="63"/>
      <c r="E5722" s="61"/>
      <c r="F5722" s="61"/>
      <c r="G5722" s="61"/>
      <c r="H5722" s="61"/>
      <c r="I5722" s="202">
        <f t="shared" si="212"/>
        <v>0</v>
      </c>
      <c r="J5722" s="61"/>
    </row>
    <row r="5723" spans="1:10" s="27" customFormat="1" ht="15" x14ac:dyDescent="0.25">
      <c r="A5723" s="62"/>
      <c r="B5723" s="62"/>
      <c r="C5723" s="63"/>
      <c r="D5723" s="63"/>
      <c r="E5723" s="61"/>
      <c r="F5723" s="61"/>
      <c r="G5723" s="61"/>
      <c r="H5723" s="61"/>
      <c r="I5723" s="202">
        <f t="shared" si="212"/>
        <v>0</v>
      </c>
      <c r="J5723" s="61"/>
    </row>
    <row r="5724" spans="1:10" s="27" customFormat="1" ht="15" x14ac:dyDescent="0.25">
      <c r="A5724" s="62"/>
      <c r="B5724" s="62"/>
      <c r="C5724" s="63"/>
      <c r="D5724" s="63"/>
      <c r="E5724" s="61"/>
      <c r="F5724" s="61"/>
      <c r="G5724" s="61"/>
      <c r="H5724" s="61"/>
      <c r="I5724" s="202">
        <f t="shared" si="212"/>
        <v>0</v>
      </c>
      <c r="J5724" s="61"/>
    </row>
    <row r="5725" spans="1:10" s="27" customFormat="1" ht="15" x14ac:dyDescent="0.25">
      <c r="A5725" s="62"/>
      <c r="B5725" s="62"/>
      <c r="C5725" s="63"/>
      <c r="D5725" s="63"/>
      <c r="E5725" s="61"/>
      <c r="F5725" s="61"/>
      <c r="G5725" s="61"/>
      <c r="H5725" s="61"/>
      <c r="I5725" s="202">
        <f t="shared" si="212"/>
        <v>0</v>
      </c>
      <c r="J5725" s="61"/>
    </row>
    <row r="5726" spans="1:10" s="27" customFormat="1" ht="15" x14ac:dyDescent="0.25">
      <c r="A5726" s="62"/>
      <c r="B5726" s="62"/>
      <c r="C5726" s="63"/>
      <c r="D5726" s="63"/>
      <c r="E5726" s="61"/>
      <c r="F5726" s="61"/>
      <c r="G5726" s="61"/>
      <c r="H5726" s="61"/>
      <c r="I5726" s="202">
        <f t="shared" si="212"/>
        <v>0</v>
      </c>
      <c r="J5726" s="61"/>
    </row>
    <row r="5727" spans="1:10" s="27" customFormat="1" ht="15" x14ac:dyDescent="0.25">
      <c r="A5727" s="62"/>
      <c r="B5727" s="62"/>
      <c r="C5727" s="63"/>
      <c r="D5727" s="63"/>
      <c r="E5727" s="61"/>
      <c r="F5727" s="61"/>
      <c r="G5727" s="61"/>
      <c r="H5727" s="61"/>
      <c r="I5727" s="202">
        <f t="shared" si="212"/>
        <v>0</v>
      </c>
      <c r="J5727" s="61"/>
    </row>
    <row r="5728" spans="1:10" s="27" customFormat="1" ht="15" x14ac:dyDescent="0.25">
      <c r="A5728" s="62"/>
      <c r="B5728" s="62"/>
      <c r="C5728" s="63"/>
      <c r="D5728" s="63"/>
      <c r="E5728" s="61"/>
      <c r="F5728" s="61"/>
      <c r="G5728" s="61"/>
      <c r="H5728" s="61"/>
      <c r="I5728" s="202">
        <f t="shared" si="212"/>
        <v>0</v>
      </c>
      <c r="J5728" s="61"/>
    </row>
    <row r="5729" spans="1:10" s="27" customFormat="1" ht="15" x14ac:dyDescent="0.25">
      <c r="A5729" s="62"/>
      <c r="B5729" s="62"/>
      <c r="C5729" s="63"/>
      <c r="D5729" s="63"/>
      <c r="E5729" s="61"/>
      <c r="F5729" s="61"/>
      <c r="G5729" s="61"/>
      <c r="H5729" s="61"/>
      <c r="I5729" s="202">
        <f t="shared" si="212"/>
        <v>0</v>
      </c>
      <c r="J5729" s="61"/>
    </row>
    <row r="5730" spans="1:10" s="27" customFormat="1" ht="15" x14ac:dyDescent="0.25">
      <c r="A5730" s="62"/>
      <c r="B5730" s="62"/>
      <c r="C5730" s="63"/>
      <c r="D5730" s="63"/>
      <c r="E5730" s="61"/>
      <c r="F5730" s="61"/>
      <c r="G5730" s="61"/>
      <c r="H5730" s="61"/>
      <c r="I5730" s="202">
        <f t="shared" si="212"/>
        <v>0</v>
      </c>
      <c r="J5730" s="61"/>
    </row>
    <row r="5731" spans="1:10" s="27" customFormat="1" ht="15" x14ac:dyDescent="0.25">
      <c r="A5731" s="62"/>
      <c r="B5731" s="62"/>
      <c r="C5731" s="63"/>
      <c r="D5731" s="63"/>
      <c r="E5731" s="61"/>
      <c r="F5731" s="61"/>
      <c r="G5731" s="61"/>
      <c r="H5731" s="61"/>
      <c r="I5731" s="202">
        <f t="shared" si="212"/>
        <v>0</v>
      </c>
      <c r="J5731" s="61"/>
    </row>
    <row r="5732" spans="1:10" s="27" customFormat="1" ht="15" x14ac:dyDescent="0.25">
      <c r="A5732" s="62"/>
      <c r="B5732" s="62"/>
      <c r="C5732" s="63"/>
      <c r="D5732" s="63"/>
      <c r="E5732" s="61"/>
      <c r="F5732" s="61"/>
      <c r="G5732" s="61"/>
      <c r="H5732" s="61"/>
      <c r="I5732" s="202">
        <f t="shared" si="212"/>
        <v>0</v>
      </c>
      <c r="J5732" s="61"/>
    </row>
    <row r="5733" spans="1:10" s="27" customFormat="1" ht="15" x14ac:dyDescent="0.25">
      <c r="A5733" s="62"/>
      <c r="B5733" s="62"/>
      <c r="C5733" s="63"/>
      <c r="D5733" s="63"/>
      <c r="E5733" s="61"/>
      <c r="F5733" s="61"/>
      <c r="G5733" s="61"/>
      <c r="H5733" s="61"/>
      <c r="I5733" s="202">
        <f t="shared" si="212"/>
        <v>0</v>
      </c>
      <c r="J5733" s="61"/>
    </row>
    <row r="5734" spans="1:10" s="27" customFormat="1" ht="15" x14ac:dyDescent="0.25">
      <c r="A5734" s="62"/>
      <c r="B5734" s="62"/>
      <c r="C5734" s="63"/>
      <c r="D5734" s="63"/>
      <c r="E5734" s="61"/>
      <c r="F5734" s="61"/>
      <c r="G5734" s="61"/>
      <c r="H5734" s="61"/>
      <c r="I5734" s="202">
        <f t="shared" si="212"/>
        <v>0</v>
      </c>
      <c r="J5734" s="61"/>
    </row>
    <row r="5735" spans="1:10" s="27" customFormat="1" ht="15" x14ac:dyDescent="0.25">
      <c r="A5735" s="62"/>
      <c r="B5735" s="62"/>
      <c r="C5735" s="63"/>
      <c r="D5735" s="63"/>
      <c r="E5735" s="61"/>
      <c r="F5735" s="61"/>
      <c r="G5735" s="61"/>
      <c r="H5735" s="61"/>
      <c r="I5735" s="202">
        <f t="shared" ref="I5735:I5798" si="213">G5735</f>
        <v>0</v>
      </c>
      <c r="J5735" s="61"/>
    </row>
    <row r="5736" spans="1:10" s="27" customFormat="1" ht="15" x14ac:dyDescent="0.25">
      <c r="A5736" s="62"/>
      <c r="B5736" s="62"/>
      <c r="C5736" s="63"/>
      <c r="D5736" s="63"/>
      <c r="E5736" s="61"/>
      <c r="F5736" s="61"/>
      <c r="G5736" s="61"/>
      <c r="H5736" s="61"/>
      <c r="I5736" s="202">
        <f t="shared" si="213"/>
        <v>0</v>
      </c>
      <c r="J5736" s="61"/>
    </row>
    <row r="5737" spans="1:10" s="27" customFormat="1" ht="15" x14ac:dyDescent="0.25">
      <c r="A5737" s="62"/>
      <c r="B5737" s="62"/>
      <c r="C5737" s="63"/>
      <c r="D5737" s="63"/>
      <c r="E5737" s="61"/>
      <c r="F5737" s="61"/>
      <c r="G5737" s="61"/>
      <c r="H5737" s="61"/>
      <c r="I5737" s="202">
        <f t="shared" si="213"/>
        <v>0</v>
      </c>
      <c r="J5737" s="61"/>
    </row>
    <row r="5738" spans="1:10" s="27" customFormat="1" ht="15" x14ac:dyDescent="0.25">
      <c r="A5738" s="62"/>
      <c r="B5738" s="62"/>
      <c r="C5738" s="63"/>
      <c r="D5738" s="63"/>
      <c r="E5738" s="61"/>
      <c r="F5738" s="61"/>
      <c r="G5738" s="61"/>
      <c r="H5738" s="61"/>
      <c r="I5738" s="202">
        <f t="shared" si="213"/>
        <v>0</v>
      </c>
      <c r="J5738" s="61"/>
    </row>
    <row r="5739" spans="1:10" s="27" customFormat="1" ht="15" x14ac:dyDescent="0.25">
      <c r="A5739" s="62"/>
      <c r="B5739" s="62"/>
      <c r="C5739" s="63"/>
      <c r="D5739" s="63"/>
      <c r="E5739" s="61"/>
      <c r="F5739" s="61"/>
      <c r="G5739" s="61"/>
      <c r="H5739" s="61"/>
      <c r="I5739" s="202">
        <f t="shared" si="213"/>
        <v>0</v>
      </c>
      <c r="J5739" s="61"/>
    </row>
    <row r="5740" spans="1:10" s="27" customFormat="1" ht="15" x14ac:dyDescent="0.25">
      <c r="A5740" s="62"/>
      <c r="B5740" s="62"/>
      <c r="C5740" s="63"/>
      <c r="D5740" s="63"/>
      <c r="E5740" s="61"/>
      <c r="F5740" s="61"/>
      <c r="G5740" s="61"/>
      <c r="H5740" s="61"/>
      <c r="I5740" s="202">
        <f t="shared" si="213"/>
        <v>0</v>
      </c>
      <c r="J5740" s="61"/>
    </row>
    <row r="5741" spans="1:10" s="27" customFormat="1" ht="15" x14ac:dyDescent="0.25">
      <c r="A5741" s="62"/>
      <c r="B5741" s="62"/>
      <c r="C5741" s="63"/>
      <c r="D5741" s="63"/>
      <c r="E5741" s="61"/>
      <c r="F5741" s="61"/>
      <c r="G5741" s="61"/>
      <c r="H5741" s="61"/>
      <c r="I5741" s="202">
        <f t="shared" si="213"/>
        <v>0</v>
      </c>
      <c r="J5741" s="61"/>
    </row>
    <row r="5742" spans="1:10" s="27" customFormat="1" ht="15" x14ac:dyDescent="0.25">
      <c r="A5742" s="62"/>
      <c r="B5742" s="62"/>
      <c r="C5742" s="63"/>
      <c r="D5742" s="63"/>
      <c r="E5742" s="61"/>
      <c r="F5742" s="61"/>
      <c r="G5742" s="61"/>
      <c r="H5742" s="61"/>
      <c r="I5742" s="202">
        <f t="shared" si="213"/>
        <v>0</v>
      </c>
      <c r="J5742" s="61"/>
    </row>
    <row r="5743" spans="1:10" s="27" customFormat="1" ht="15" x14ac:dyDescent="0.25">
      <c r="A5743" s="62"/>
      <c r="B5743" s="62"/>
      <c r="C5743" s="63"/>
      <c r="D5743" s="63"/>
      <c r="E5743" s="61"/>
      <c r="F5743" s="61"/>
      <c r="G5743" s="61"/>
      <c r="H5743" s="61"/>
      <c r="I5743" s="202">
        <f t="shared" si="213"/>
        <v>0</v>
      </c>
      <c r="J5743" s="61"/>
    </row>
    <row r="5744" spans="1:10" s="27" customFormat="1" ht="15" x14ac:dyDescent="0.25">
      <c r="A5744" s="62"/>
      <c r="B5744" s="62"/>
      <c r="C5744" s="63"/>
      <c r="D5744" s="63"/>
      <c r="E5744" s="61"/>
      <c r="F5744" s="61"/>
      <c r="G5744" s="61"/>
      <c r="H5744" s="61"/>
      <c r="I5744" s="202">
        <f t="shared" si="213"/>
        <v>0</v>
      </c>
      <c r="J5744" s="61"/>
    </row>
    <row r="5745" spans="1:10" s="27" customFormat="1" ht="15" x14ac:dyDescent="0.25">
      <c r="A5745" s="62"/>
      <c r="B5745" s="62"/>
      <c r="C5745" s="63"/>
      <c r="D5745" s="63"/>
      <c r="E5745" s="61"/>
      <c r="F5745" s="61"/>
      <c r="G5745" s="61"/>
      <c r="H5745" s="61"/>
      <c r="I5745" s="202">
        <f t="shared" si="213"/>
        <v>0</v>
      </c>
      <c r="J5745" s="61"/>
    </row>
    <row r="5746" spans="1:10" s="27" customFormat="1" ht="15" x14ac:dyDescent="0.25">
      <c r="A5746" s="62"/>
      <c r="B5746" s="62"/>
      <c r="C5746" s="63"/>
      <c r="D5746" s="63"/>
      <c r="E5746" s="61"/>
      <c r="F5746" s="61"/>
      <c r="G5746" s="61"/>
      <c r="H5746" s="61"/>
      <c r="I5746" s="202">
        <f t="shared" si="213"/>
        <v>0</v>
      </c>
      <c r="J5746" s="61"/>
    </row>
    <row r="5747" spans="1:10" s="27" customFormat="1" ht="15" x14ac:dyDescent="0.25">
      <c r="A5747" s="62"/>
      <c r="B5747" s="62"/>
      <c r="C5747" s="63"/>
      <c r="D5747" s="63"/>
      <c r="E5747" s="61"/>
      <c r="F5747" s="61"/>
      <c r="G5747" s="61"/>
      <c r="H5747" s="61"/>
      <c r="I5747" s="202">
        <f t="shared" si="213"/>
        <v>0</v>
      </c>
      <c r="J5747" s="61"/>
    </row>
    <row r="5748" spans="1:10" s="27" customFormat="1" ht="15" x14ac:dyDescent="0.25">
      <c r="A5748" s="62"/>
      <c r="B5748" s="62"/>
      <c r="C5748" s="63"/>
      <c r="D5748" s="63"/>
      <c r="E5748" s="61"/>
      <c r="F5748" s="61"/>
      <c r="G5748" s="61"/>
      <c r="H5748" s="61"/>
      <c r="I5748" s="202">
        <f t="shared" si="213"/>
        <v>0</v>
      </c>
      <c r="J5748" s="61"/>
    </row>
    <row r="5749" spans="1:10" s="27" customFormat="1" ht="15" x14ac:dyDescent="0.25">
      <c r="A5749" s="62"/>
      <c r="B5749" s="62"/>
      <c r="C5749" s="63"/>
      <c r="D5749" s="63"/>
      <c r="E5749" s="61"/>
      <c r="F5749" s="61"/>
      <c r="G5749" s="61"/>
      <c r="H5749" s="61"/>
      <c r="I5749" s="202">
        <f t="shared" si="213"/>
        <v>0</v>
      </c>
      <c r="J5749" s="61"/>
    </row>
    <row r="5750" spans="1:10" s="27" customFormat="1" ht="15" x14ac:dyDescent="0.25">
      <c r="A5750" s="62"/>
      <c r="B5750" s="62"/>
      <c r="C5750" s="63"/>
      <c r="D5750" s="63"/>
      <c r="E5750" s="61"/>
      <c r="F5750" s="61"/>
      <c r="G5750" s="61"/>
      <c r="H5750" s="61"/>
      <c r="I5750" s="202">
        <f t="shared" si="213"/>
        <v>0</v>
      </c>
      <c r="J5750" s="61"/>
    </row>
    <row r="5751" spans="1:10" s="27" customFormat="1" ht="15" x14ac:dyDescent="0.25">
      <c r="A5751" s="62"/>
      <c r="B5751" s="62"/>
      <c r="C5751" s="63"/>
      <c r="D5751" s="63"/>
      <c r="E5751" s="61"/>
      <c r="F5751" s="61"/>
      <c r="G5751" s="61"/>
      <c r="H5751" s="61"/>
      <c r="I5751" s="202">
        <f t="shared" si="213"/>
        <v>0</v>
      </c>
      <c r="J5751" s="61"/>
    </row>
    <row r="5752" spans="1:10" s="27" customFormat="1" ht="15" x14ac:dyDescent="0.25">
      <c r="A5752" s="62"/>
      <c r="B5752" s="62"/>
      <c r="C5752" s="63"/>
      <c r="D5752" s="63"/>
      <c r="E5752" s="61"/>
      <c r="F5752" s="61"/>
      <c r="G5752" s="61"/>
      <c r="H5752" s="61"/>
      <c r="I5752" s="202">
        <f t="shared" si="213"/>
        <v>0</v>
      </c>
      <c r="J5752" s="61"/>
    </row>
    <row r="5753" spans="1:10" s="27" customFormat="1" ht="15" x14ac:dyDescent="0.25">
      <c r="A5753" s="62"/>
      <c r="B5753" s="62"/>
      <c r="C5753" s="63"/>
      <c r="D5753" s="63"/>
      <c r="E5753" s="61"/>
      <c r="F5753" s="61"/>
      <c r="G5753" s="61"/>
      <c r="H5753" s="61"/>
      <c r="I5753" s="202">
        <f t="shared" si="213"/>
        <v>0</v>
      </c>
      <c r="J5753" s="61"/>
    </row>
    <row r="5754" spans="1:10" s="27" customFormat="1" ht="15" x14ac:dyDescent="0.25">
      <c r="A5754" s="62"/>
      <c r="B5754" s="62"/>
      <c r="C5754" s="63"/>
      <c r="D5754" s="63"/>
      <c r="E5754" s="61"/>
      <c r="F5754" s="61"/>
      <c r="G5754" s="61"/>
      <c r="H5754" s="61"/>
      <c r="I5754" s="202">
        <f t="shared" si="213"/>
        <v>0</v>
      </c>
      <c r="J5754" s="61"/>
    </row>
    <row r="5755" spans="1:10" s="27" customFormat="1" ht="15" x14ac:dyDescent="0.25">
      <c r="A5755" s="62"/>
      <c r="B5755" s="62"/>
      <c r="C5755" s="63"/>
      <c r="D5755" s="63"/>
      <c r="E5755" s="61"/>
      <c r="F5755" s="61"/>
      <c r="G5755" s="61"/>
      <c r="H5755" s="61"/>
      <c r="I5755" s="202">
        <f t="shared" si="213"/>
        <v>0</v>
      </c>
      <c r="J5755" s="61"/>
    </row>
    <row r="5756" spans="1:10" s="27" customFormat="1" ht="15" x14ac:dyDescent="0.25">
      <c r="A5756" s="62"/>
      <c r="B5756" s="62"/>
      <c r="C5756" s="63"/>
      <c r="D5756" s="63"/>
      <c r="E5756" s="61"/>
      <c r="F5756" s="61"/>
      <c r="G5756" s="61"/>
      <c r="H5756" s="61"/>
      <c r="I5756" s="202">
        <f t="shared" si="213"/>
        <v>0</v>
      </c>
      <c r="J5756" s="61"/>
    </row>
    <row r="5757" spans="1:10" s="27" customFormat="1" ht="15" x14ac:dyDescent="0.25">
      <c r="A5757" s="62"/>
      <c r="B5757" s="62"/>
      <c r="C5757" s="63"/>
      <c r="D5757" s="63"/>
      <c r="E5757" s="61"/>
      <c r="F5757" s="61"/>
      <c r="G5757" s="61"/>
      <c r="H5757" s="61"/>
      <c r="I5757" s="202">
        <f t="shared" si="213"/>
        <v>0</v>
      </c>
      <c r="J5757" s="61"/>
    </row>
    <row r="5758" spans="1:10" s="27" customFormat="1" ht="15" x14ac:dyDescent="0.25">
      <c r="A5758" s="62"/>
      <c r="B5758" s="62"/>
      <c r="C5758" s="63"/>
      <c r="D5758" s="63"/>
      <c r="E5758" s="61"/>
      <c r="F5758" s="61"/>
      <c r="G5758" s="61"/>
      <c r="H5758" s="61"/>
      <c r="I5758" s="202">
        <f t="shared" si="213"/>
        <v>0</v>
      </c>
      <c r="J5758" s="61"/>
    </row>
    <row r="5759" spans="1:10" s="27" customFormat="1" ht="15" x14ac:dyDescent="0.25">
      <c r="A5759" s="62"/>
      <c r="B5759" s="62"/>
      <c r="C5759" s="63"/>
      <c r="D5759" s="63"/>
      <c r="E5759" s="61"/>
      <c r="F5759" s="61"/>
      <c r="G5759" s="61"/>
      <c r="H5759" s="61"/>
      <c r="I5759" s="202">
        <f t="shared" si="213"/>
        <v>0</v>
      </c>
      <c r="J5759" s="61"/>
    </row>
    <row r="5760" spans="1:10" s="27" customFormat="1" ht="15" x14ac:dyDescent="0.25">
      <c r="A5760" s="62"/>
      <c r="B5760" s="62"/>
      <c r="C5760" s="63"/>
      <c r="D5760" s="63"/>
      <c r="E5760" s="61"/>
      <c r="F5760" s="61"/>
      <c r="G5760" s="61"/>
      <c r="H5760" s="61"/>
      <c r="I5760" s="202">
        <f t="shared" si="213"/>
        <v>0</v>
      </c>
      <c r="J5760" s="61"/>
    </row>
    <row r="5761" spans="1:10" s="27" customFormat="1" ht="15" x14ac:dyDescent="0.25">
      <c r="A5761" s="62"/>
      <c r="B5761" s="62"/>
      <c r="C5761" s="63"/>
      <c r="D5761" s="63"/>
      <c r="E5761" s="61"/>
      <c r="F5761" s="61"/>
      <c r="G5761" s="61"/>
      <c r="H5761" s="61"/>
      <c r="I5761" s="202">
        <f t="shared" si="213"/>
        <v>0</v>
      </c>
      <c r="J5761" s="61"/>
    </row>
    <row r="5762" spans="1:10" s="27" customFormat="1" ht="15" x14ac:dyDescent="0.25">
      <c r="A5762" s="62"/>
      <c r="B5762" s="62"/>
      <c r="C5762" s="63"/>
      <c r="D5762" s="63"/>
      <c r="E5762" s="61"/>
      <c r="F5762" s="61"/>
      <c r="G5762" s="61"/>
      <c r="H5762" s="61"/>
      <c r="I5762" s="202">
        <f t="shared" si="213"/>
        <v>0</v>
      </c>
      <c r="J5762" s="61"/>
    </row>
    <row r="5763" spans="1:10" s="27" customFormat="1" ht="15" x14ac:dyDescent="0.25">
      <c r="A5763" s="62"/>
      <c r="B5763" s="62"/>
      <c r="C5763" s="63"/>
      <c r="D5763" s="63"/>
      <c r="E5763" s="61"/>
      <c r="F5763" s="61"/>
      <c r="G5763" s="61"/>
      <c r="H5763" s="61"/>
      <c r="I5763" s="202">
        <f t="shared" si="213"/>
        <v>0</v>
      </c>
      <c r="J5763" s="61"/>
    </row>
    <row r="5764" spans="1:10" s="27" customFormat="1" ht="15" x14ac:dyDescent="0.25">
      <c r="A5764" s="62"/>
      <c r="B5764" s="62"/>
      <c r="C5764" s="63"/>
      <c r="D5764" s="63"/>
      <c r="E5764" s="61"/>
      <c r="F5764" s="61"/>
      <c r="G5764" s="61"/>
      <c r="H5764" s="61"/>
      <c r="I5764" s="202">
        <f t="shared" si="213"/>
        <v>0</v>
      </c>
      <c r="J5764" s="61"/>
    </row>
    <row r="5765" spans="1:10" s="27" customFormat="1" ht="15" x14ac:dyDescent="0.25">
      <c r="A5765" s="62"/>
      <c r="B5765" s="62"/>
      <c r="C5765" s="63"/>
      <c r="D5765" s="63"/>
      <c r="E5765" s="61"/>
      <c r="F5765" s="61"/>
      <c r="G5765" s="61"/>
      <c r="H5765" s="61"/>
      <c r="I5765" s="202">
        <f t="shared" si="213"/>
        <v>0</v>
      </c>
      <c r="J5765" s="61"/>
    </row>
    <row r="5766" spans="1:10" s="27" customFormat="1" ht="15" x14ac:dyDescent="0.25">
      <c r="A5766" s="62"/>
      <c r="B5766" s="62"/>
      <c r="C5766" s="63"/>
      <c r="D5766" s="63"/>
      <c r="E5766" s="61"/>
      <c r="F5766" s="61"/>
      <c r="G5766" s="61"/>
      <c r="H5766" s="61"/>
      <c r="I5766" s="202">
        <f t="shared" si="213"/>
        <v>0</v>
      </c>
      <c r="J5766" s="61"/>
    </row>
    <row r="5767" spans="1:10" s="27" customFormat="1" ht="15" x14ac:dyDescent="0.25">
      <c r="A5767" s="62"/>
      <c r="B5767" s="62"/>
      <c r="C5767" s="63"/>
      <c r="D5767" s="63"/>
      <c r="E5767" s="61"/>
      <c r="F5767" s="61"/>
      <c r="G5767" s="61"/>
      <c r="H5767" s="61"/>
      <c r="I5767" s="202">
        <f t="shared" si="213"/>
        <v>0</v>
      </c>
      <c r="J5767" s="61"/>
    </row>
    <row r="5768" spans="1:10" s="27" customFormat="1" ht="15" x14ac:dyDescent="0.25">
      <c r="A5768" s="62"/>
      <c r="B5768" s="62"/>
      <c r="C5768" s="63"/>
      <c r="D5768" s="63"/>
      <c r="E5768" s="61"/>
      <c r="F5768" s="61"/>
      <c r="G5768" s="61"/>
      <c r="H5768" s="61"/>
      <c r="I5768" s="202">
        <f t="shared" si="213"/>
        <v>0</v>
      </c>
      <c r="J5768" s="61"/>
    </row>
    <row r="5769" spans="1:10" s="27" customFormat="1" ht="15" x14ac:dyDescent="0.25">
      <c r="A5769" s="62"/>
      <c r="B5769" s="62"/>
      <c r="C5769" s="63"/>
      <c r="D5769" s="63"/>
      <c r="E5769" s="61"/>
      <c r="F5769" s="61"/>
      <c r="G5769" s="61"/>
      <c r="H5769" s="61"/>
      <c r="I5769" s="202">
        <f t="shared" si="213"/>
        <v>0</v>
      </c>
      <c r="J5769" s="61"/>
    </row>
    <row r="5770" spans="1:10" s="27" customFormat="1" ht="15" x14ac:dyDescent="0.25">
      <c r="A5770" s="62"/>
      <c r="B5770" s="62"/>
      <c r="C5770" s="63"/>
      <c r="D5770" s="63"/>
      <c r="E5770" s="61"/>
      <c r="F5770" s="61"/>
      <c r="G5770" s="61"/>
      <c r="H5770" s="61"/>
      <c r="I5770" s="202">
        <f t="shared" si="213"/>
        <v>0</v>
      </c>
      <c r="J5770" s="61"/>
    </row>
    <row r="5771" spans="1:10" s="27" customFormat="1" ht="15" x14ac:dyDescent="0.25">
      <c r="A5771" s="62"/>
      <c r="B5771" s="62"/>
      <c r="C5771" s="63"/>
      <c r="D5771" s="63"/>
      <c r="E5771" s="61"/>
      <c r="F5771" s="61"/>
      <c r="G5771" s="61"/>
      <c r="H5771" s="61"/>
      <c r="I5771" s="202">
        <f t="shared" si="213"/>
        <v>0</v>
      </c>
      <c r="J5771" s="61"/>
    </row>
    <row r="5772" spans="1:10" s="27" customFormat="1" ht="15" x14ac:dyDescent="0.25">
      <c r="A5772" s="62"/>
      <c r="B5772" s="62"/>
      <c r="C5772" s="63"/>
      <c r="D5772" s="63"/>
      <c r="E5772" s="61"/>
      <c r="F5772" s="61"/>
      <c r="G5772" s="61"/>
      <c r="H5772" s="61"/>
      <c r="I5772" s="202">
        <f t="shared" si="213"/>
        <v>0</v>
      </c>
      <c r="J5772" s="61"/>
    </row>
    <row r="5773" spans="1:10" s="27" customFormat="1" ht="15" x14ac:dyDescent="0.25">
      <c r="A5773" s="62"/>
      <c r="B5773" s="62"/>
      <c r="C5773" s="63"/>
      <c r="D5773" s="63"/>
      <c r="E5773" s="61"/>
      <c r="F5773" s="61"/>
      <c r="G5773" s="61"/>
      <c r="H5773" s="61"/>
      <c r="I5773" s="202">
        <f t="shared" si="213"/>
        <v>0</v>
      </c>
      <c r="J5773" s="61"/>
    </row>
    <row r="5774" spans="1:10" s="27" customFormat="1" ht="15" x14ac:dyDescent="0.25">
      <c r="A5774" s="62"/>
      <c r="B5774" s="62"/>
      <c r="C5774" s="63"/>
      <c r="D5774" s="63"/>
      <c r="E5774" s="61"/>
      <c r="F5774" s="61"/>
      <c r="G5774" s="61"/>
      <c r="H5774" s="61"/>
      <c r="I5774" s="202">
        <f t="shared" si="213"/>
        <v>0</v>
      </c>
      <c r="J5774" s="61"/>
    </row>
    <row r="5775" spans="1:10" s="27" customFormat="1" ht="15" x14ac:dyDescent="0.25">
      <c r="A5775" s="62"/>
      <c r="B5775" s="62"/>
      <c r="C5775" s="63"/>
      <c r="D5775" s="63"/>
      <c r="E5775" s="61"/>
      <c r="F5775" s="61"/>
      <c r="G5775" s="61"/>
      <c r="H5775" s="61"/>
      <c r="I5775" s="202">
        <f t="shared" si="213"/>
        <v>0</v>
      </c>
      <c r="J5775" s="61"/>
    </row>
    <row r="5776" spans="1:10" s="27" customFormat="1" ht="15" x14ac:dyDescent="0.25">
      <c r="A5776" s="62"/>
      <c r="B5776" s="62"/>
      <c r="C5776" s="63"/>
      <c r="D5776" s="63"/>
      <c r="E5776" s="61"/>
      <c r="F5776" s="61"/>
      <c r="G5776" s="61"/>
      <c r="H5776" s="61"/>
      <c r="I5776" s="202">
        <f t="shared" si="213"/>
        <v>0</v>
      </c>
      <c r="J5776" s="61"/>
    </row>
    <row r="5777" spans="1:10" s="27" customFormat="1" ht="15" x14ac:dyDescent="0.25">
      <c r="A5777" s="62"/>
      <c r="B5777" s="62"/>
      <c r="C5777" s="63"/>
      <c r="D5777" s="63"/>
      <c r="E5777" s="61"/>
      <c r="F5777" s="61"/>
      <c r="G5777" s="61"/>
      <c r="H5777" s="61"/>
      <c r="I5777" s="202">
        <f t="shared" si="213"/>
        <v>0</v>
      </c>
      <c r="J5777" s="61"/>
    </row>
    <row r="5778" spans="1:10" s="27" customFormat="1" ht="15" x14ac:dyDescent="0.25">
      <c r="A5778" s="62"/>
      <c r="B5778" s="62"/>
      <c r="C5778" s="63"/>
      <c r="D5778" s="63"/>
      <c r="E5778" s="61"/>
      <c r="F5778" s="61"/>
      <c r="G5778" s="61"/>
      <c r="H5778" s="61"/>
      <c r="I5778" s="202">
        <f t="shared" si="213"/>
        <v>0</v>
      </c>
      <c r="J5778" s="61"/>
    </row>
    <row r="5779" spans="1:10" s="27" customFormat="1" ht="15" x14ac:dyDescent="0.25">
      <c r="A5779" s="62"/>
      <c r="B5779" s="62"/>
      <c r="C5779" s="63"/>
      <c r="D5779" s="63"/>
      <c r="E5779" s="61"/>
      <c r="F5779" s="61"/>
      <c r="G5779" s="61"/>
      <c r="H5779" s="61"/>
      <c r="I5779" s="202">
        <f t="shared" si="213"/>
        <v>0</v>
      </c>
      <c r="J5779" s="61"/>
    </row>
    <row r="5780" spans="1:10" s="27" customFormat="1" ht="15" x14ac:dyDescent="0.25">
      <c r="A5780" s="62"/>
      <c r="B5780" s="62"/>
      <c r="C5780" s="63"/>
      <c r="D5780" s="63"/>
      <c r="E5780" s="61"/>
      <c r="F5780" s="61"/>
      <c r="G5780" s="61"/>
      <c r="H5780" s="61"/>
      <c r="I5780" s="202">
        <f t="shared" si="213"/>
        <v>0</v>
      </c>
      <c r="J5780" s="61"/>
    </row>
    <row r="5781" spans="1:10" s="27" customFormat="1" ht="15" x14ac:dyDescent="0.25">
      <c r="A5781" s="62"/>
      <c r="B5781" s="62"/>
      <c r="C5781" s="63"/>
      <c r="D5781" s="63"/>
      <c r="E5781" s="61"/>
      <c r="F5781" s="61"/>
      <c r="G5781" s="61"/>
      <c r="H5781" s="61"/>
      <c r="I5781" s="202">
        <f t="shared" si="213"/>
        <v>0</v>
      </c>
      <c r="J5781" s="61"/>
    </row>
    <row r="5782" spans="1:10" s="27" customFormat="1" ht="15" x14ac:dyDescent="0.25">
      <c r="A5782" s="62"/>
      <c r="B5782" s="62"/>
      <c r="C5782" s="63"/>
      <c r="D5782" s="63"/>
      <c r="E5782" s="61"/>
      <c r="F5782" s="61"/>
      <c r="G5782" s="61"/>
      <c r="H5782" s="61"/>
      <c r="I5782" s="202">
        <f t="shared" si="213"/>
        <v>0</v>
      </c>
      <c r="J5782" s="61"/>
    </row>
    <row r="5783" spans="1:10" s="27" customFormat="1" ht="15" x14ac:dyDescent="0.25">
      <c r="A5783" s="62"/>
      <c r="B5783" s="62"/>
      <c r="C5783" s="63"/>
      <c r="D5783" s="63"/>
      <c r="E5783" s="61"/>
      <c r="F5783" s="61"/>
      <c r="G5783" s="61"/>
      <c r="H5783" s="61"/>
      <c r="I5783" s="202">
        <f t="shared" si="213"/>
        <v>0</v>
      </c>
      <c r="J5783" s="61"/>
    </row>
    <row r="5784" spans="1:10" s="27" customFormat="1" ht="15" x14ac:dyDescent="0.25">
      <c r="A5784" s="62"/>
      <c r="B5784" s="62"/>
      <c r="C5784" s="63"/>
      <c r="D5784" s="63"/>
      <c r="E5784" s="61"/>
      <c r="F5784" s="61"/>
      <c r="G5784" s="61"/>
      <c r="H5784" s="61"/>
      <c r="I5784" s="202">
        <f t="shared" si="213"/>
        <v>0</v>
      </c>
      <c r="J5784" s="61"/>
    </row>
    <row r="5785" spans="1:10" s="27" customFormat="1" ht="15" x14ac:dyDescent="0.25">
      <c r="A5785" s="62"/>
      <c r="B5785" s="62"/>
      <c r="C5785" s="63"/>
      <c r="D5785" s="63"/>
      <c r="E5785" s="61"/>
      <c r="F5785" s="61"/>
      <c r="G5785" s="61"/>
      <c r="H5785" s="61"/>
      <c r="I5785" s="202">
        <f t="shared" si="213"/>
        <v>0</v>
      </c>
      <c r="J5785" s="61"/>
    </row>
    <row r="5786" spans="1:10" s="27" customFormat="1" ht="15" x14ac:dyDescent="0.25">
      <c r="A5786" s="62"/>
      <c r="B5786" s="62"/>
      <c r="C5786" s="63"/>
      <c r="D5786" s="63"/>
      <c r="E5786" s="61"/>
      <c r="F5786" s="61"/>
      <c r="G5786" s="61"/>
      <c r="H5786" s="61"/>
      <c r="I5786" s="202">
        <f t="shared" si="213"/>
        <v>0</v>
      </c>
      <c r="J5786" s="61"/>
    </row>
    <row r="5787" spans="1:10" s="27" customFormat="1" ht="15" x14ac:dyDescent="0.25">
      <c r="A5787" s="62"/>
      <c r="B5787" s="62"/>
      <c r="C5787" s="63"/>
      <c r="D5787" s="63"/>
      <c r="E5787" s="61"/>
      <c r="F5787" s="61"/>
      <c r="G5787" s="61"/>
      <c r="H5787" s="61"/>
      <c r="I5787" s="202">
        <f t="shared" si="213"/>
        <v>0</v>
      </c>
      <c r="J5787" s="61"/>
    </row>
    <row r="5788" spans="1:10" s="27" customFormat="1" ht="15" x14ac:dyDescent="0.25">
      <c r="A5788" s="62"/>
      <c r="B5788" s="62"/>
      <c r="C5788" s="63"/>
      <c r="D5788" s="63"/>
      <c r="E5788" s="61"/>
      <c r="F5788" s="61"/>
      <c r="G5788" s="61"/>
      <c r="H5788" s="61"/>
      <c r="I5788" s="202">
        <f t="shared" si="213"/>
        <v>0</v>
      </c>
      <c r="J5788" s="61"/>
    </row>
    <row r="5789" spans="1:10" s="27" customFormat="1" ht="15" x14ac:dyDescent="0.25">
      <c r="A5789" s="62"/>
      <c r="B5789" s="62"/>
      <c r="C5789" s="63"/>
      <c r="D5789" s="63"/>
      <c r="E5789" s="61"/>
      <c r="F5789" s="61"/>
      <c r="G5789" s="61"/>
      <c r="H5789" s="61"/>
      <c r="I5789" s="202">
        <f t="shared" si="213"/>
        <v>0</v>
      </c>
      <c r="J5789" s="61"/>
    </row>
    <row r="5790" spans="1:10" s="27" customFormat="1" ht="15" x14ac:dyDescent="0.25">
      <c r="A5790" s="62"/>
      <c r="B5790" s="62"/>
      <c r="C5790" s="63"/>
      <c r="D5790" s="63"/>
      <c r="E5790" s="61"/>
      <c r="F5790" s="61"/>
      <c r="G5790" s="61"/>
      <c r="H5790" s="61"/>
      <c r="I5790" s="202">
        <f t="shared" si="213"/>
        <v>0</v>
      </c>
      <c r="J5790" s="61"/>
    </row>
    <row r="5791" spans="1:10" s="27" customFormat="1" ht="15" x14ac:dyDescent="0.25">
      <c r="A5791" s="62"/>
      <c r="B5791" s="62"/>
      <c r="C5791" s="63"/>
      <c r="D5791" s="63"/>
      <c r="E5791" s="61"/>
      <c r="F5791" s="61"/>
      <c r="G5791" s="61"/>
      <c r="H5791" s="61"/>
      <c r="I5791" s="202">
        <f t="shared" si="213"/>
        <v>0</v>
      </c>
      <c r="J5791" s="61"/>
    </row>
    <row r="5792" spans="1:10" s="27" customFormat="1" ht="15" x14ac:dyDescent="0.25">
      <c r="A5792" s="62"/>
      <c r="B5792" s="62"/>
      <c r="C5792" s="63"/>
      <c r="D5792" s="63"/>
      <c r="E5792" s="61"/>
      <c r="F5792" s="61"/>
      <c r="G5792" s="61"/>
      <c r="H5792" s="61"/>
      <c r="I5792" s="202">
        <f t="shared" si="213"/>
        <v>0</v>
      </c>
      <c r="J5792" s="61"/>
    </row>
    <row r="5793" spans="1:10" s="27" customFormat="1" ht="15" x14ac:dyDescent="0.25">
      <c r="A5793" s="62"/>
      <c r="B5793" s="62"/>
      <c r="C5793" s="63"/>
      <c r="D5793" s="63"/>
      <c r="E5793" s="61"/>
      <c r="F5793" s="61"/>
      <c r="G5793" s="61"/>
      <c r="H5793" s="61"/>
      <c r="I5793" s="202">
        <f t="shared" si="213"/>
        <v>0</v>
      </c>
      <c r="J5793" s="61"/>
    </row>
    <row r="5794" spans="1:10" s="27" customFormat="1" ht="15" x14ac:dyDescent="0.25">
      <c r="A5794" s="62"/>
      <c r="B5794" s="62"/>
      <c r="C5794" s="63"/>
      <c r="D5794" s="63"/>
      <c r="E5794" s="61"/>
      <c r="F5794" s="61"/>
      <c r="G5794" s="61"/>
      <c r="H5794" s="61"/>
      <c r="I5794" s="202">
        <f t="shared" si="213"/>
        <v>0</v>
      </c>
      <c r="J5794" s="61"/>
    </row>
    <row r="5795" spans="1:10" s="27" customFormat="1" ht="15" x14ac:dyDescent="0.25">
      <c r="A5795" s="62"/>
      <c r="B5795" s="62"/>
      <c r="C5795" s="63"/>
      <c r="D5795" s="63"/>
      <c r="E5795" s="61"/>
      <c r="F5795" s="61"/>
      <c r="G5795" s="61"/>
      <c r="H5795" s="61"/>
      <c r="I5795" s="202">
        <f t="shared" si="213"/>
        <v>0</v>
      </c>
      <c r="J5795" s="61"/>
    </row>
    <row r="5796" spans="1:10" s="27" customFormat="1" ht="15" x14ac:dyDescent="0.25">
      <c r="A5796" s="62"/>
      <c r="B5796" s="62"/>
      <c r="C5796" s="63"/>
      <c r="D5796" s="63"/>
      <c r="E5796" s="61"/>
      <c r="F5796" s="61"/>
      <c r="G5796" s="61"/>
      <c r="H5796" s="61"/>
      <c r="I5796" s="202">
        <f t="shared" si="213"/>
        <v>0</v>
      </c>
      <c r="J5796" s="61"/>
    </row>
    <row r="5797" spans="1:10" s="27" customFormat="1" ht="15" x14ac:dyDescent="0.25">
      <c r="A5797" s="62"/>
      <c r="B5797" s="62"/>
      <c r="C5797" s="63"/>
      <c r="D5797" s="63"/>
      <c r="E5797" s="61"/>
      <c r="F5797" s="61"/>
      <c r="G5797" s="61"/>
      <c r="H5797" s="61"/>
      <c r="I5797" s="202">
        <f t="shared" si="213"/>
        <v>0</v>
      </c>
      <c r="J5797" s="61"/>
    </row>
    <row r="5798" spans="1:10" s="27" customFormat="1" ht="15" x14ac:dyDescent="0.25">
      <c r="A5798" s="62"/>
      <c r="B5798" s="62"/>
      <c r="C5798" s="63"/>
      <c r="D5798" s="63"/>
      <c r="E5798" s="61"/>
      <c r="F5798" s="61"/>
      <c r="G5798" s="61"/>
      <c r="H5798" s="61"/>
      <c r="I5798" s="202">
        <f t="shared" si="213"/>
        <v>0</v>
      </c>
      <c r="J5798" s="61"/>
    </row>
    <row r="5799" spans="1:10" s="27" customFormat="1" ht="15" x14ac:dyDescent="0.25">
      <c r="A5799" s="62"/>
      <c r="B5799" s="62"/>
      <c r="C5799" s="63"/>
      <c r="D5799" s="63"/>
      <c r="E5799" s="61"/>
      <c r="F5799" s="61"/>
      <c r="G5799" s="61"/>
      <c r="H5799" s="61"/>
      <c r="I5799" s="202">
        <f t="shared" ref="I5799:I5835" si="214">G5799</f>
        <v>0</v>
      </c>
      <c r="J5799" s="61"/>
    </row>
    <row r="5800" spans="1:10" s="27" customFormat="1" ht="15" x14ac:dyDescent="0.25">
      <c r="A5800" s="62"/>
      <c r="B5800" s="62"/>
      <c r="C5800" s="63"/>
      <c r="D5800" s="63"/>
      <c r="E5800" s="61"/>
      <c r="F5800" s="61"/>
      <c r="G5800" s="61"/>
      <c r="H5800" s="61"/>
      <c r="I5800" s="202">
        <f t="shared" si="214"/>
        <v>0</v>
      </c>
      <c r="J5800" s="61"/>
    </row>
    <row r="5801" spans="1:10" s="27" customFormat="1" ht="15" x14ac:dyDescent="0.25">
      <c r="A5801" s="62"/>
      <c r="B5801" s="62"/>
      <c r="C5801" s="63"/>
      <c r="D5801" s="63"/>
      <c r="E5801" s="61"/>
      <c r="F5801" s="61"/>
      <c r="G5801" s="61"/>
      <c r="H5801" s="61"/>
      <c r="I5801" s="202">
        <f t="shared" si="214"/>
        <v>0</v>
      </c>
      <c r="J5801" s="61"/>
    </row>
    <row r="5802" spans="1:10" s="27" customFormat="1" ht="15" x14ac:dyDescent="0.25">
      <c r="A5802" s="62"/>
      <c r="B5802" s="62"/>
      <c r="C5802" s="63"/>
      <c r="D5802" s="63"/>
      <c r="E5802" s="61"/>
      <c r="F5802" s="61"/>
      <c r="G5802" s="61"/>
      <c r="H5802" s="61"/>
      <c r="I5802" s="202">
        <f t="shared" si="214"/>
        <v>0</v>
      </c>
      <c r="J5802" s="61"/>
    </row>
    <row r="5803" spans="1:10" s="27" customFormat="1" ht="15" x14ac:dyDescent="0.25">
      <c r="A5803" s="62"/>
      <c r="B5803" s="62"/>
      <c r="C5803" s="63"/>
      <c r="D5803" s="63"/>
      <c r="E5803" s="61"/>
      <c r="F5803" s="61"/>
      <c r="G5803" s="61"/>
      <c r="H5803" s="61"/>
      <c r="I5803" s="202">
        <f t="shared" si="214"/>
        <v>0</v>
      </c>
      <c r="J5803" s="61"/>
    </row>
    <row r="5804" spans="1:10" s="27" customFormat="1" ht="15" x14ac:dyDescent="0.25">
      <c r="A5804" s="62"/>
      <c r="B5804" s="62"/>
      <c r="C5804" s="63"/>
      <c r="D5804" s="63"/>
      <c r="E5804" s="61"/>
      <c r="F5804" s="61"/>
      <c r="G5804" s="61"/>
      <c r="H5804" s="61"/>
      <c r="I5804" s="202">
        <f t="shared" si="214"/>
        <v>0</v>
      </c>
      <c r="J5804" s="61"/>
    </row>
    <row r="5805" spans="1:10" s="27" customFormat="1" ht="15" x14ac:dyDescent="0.25">
      <c r="A5805" s="62"/>
      <c r="B5805" s="62"/>
      <c r="C5805" s="63"/>
      <c r="D5805" s="63"/>
      <c r="E5805" s="61"/>
      <c r="F5805" s="61"/>
      <c r="G5805" s="61"/>
      <c r="H5805" s="61"/>
      <c r="I5805" s="202">
        <f t="shared" si="214"/>
        <v>0</v>
      </c>
      <c r="J5805" s="61"/>
    </row>
    <row r="5806" spans="1:10" s="27" customFormat="1" ht="15" x14ac:dyDescent="0.25">
      <c r="A5806" s="62"/>
      <c r="B5806" s="62"/>
      <c r="C5806" s="63"/>
      <c r="D5806" s="63"/>
      <c r="E5806" s="61"/>
      <c r="F5806" s="61"/>
      <c r="G5806" s="61"/>
      <c r="H5806" s="61"/>
      <c r="I5806" s="202">
        <f t="shared" si="214"/>
        <v>0</v>
      </c>
      <c r="J5806" s="61"/>
    </row>
    <row r="5807" spans="1:10" s="27" customFormat="1" ht="15" x14ac:dyDescent="0.25">
      <c r="A5807" s="62"/>
      <c r="B5807" s="62"/>
      <c r="C5807" s="63"/>
      <c r="D5807" s="63"/>
      <c r="E5807" s="61"/>
      <c r="F5807" s="61"/>
      <c r="G5807" s="61"/>
      <c r="H5807" s="61"/>
      <c r="I5807" s="202">
        <f t="shared" si="214"/>
        <v>0</v>
      </c>
      <c r="J5807" s="61"/>
    </row>
    <row r="5808" spans="1:10" s="27" customFormat="1" ht="15" x14ac:dyDescent="0.25">
      <c r="A5808" s="62"/>
      <c r="B5808" s="62"/>
      <c r="C5808" s="63"/>
      <c r="D5808" s="63"/>
      <c r="E5808" s="61"/>
      <c r="F5808" s="61"/>
      <c r="G5808" s="61"/>
      <c r="H5808" s="61"/>
      <c r="I5808" s="202">
        <f t="shared" si="214"/>
        <v>0</v>
      </c>
      <c r="J5808" s="61"/>
    </row>
    <row r="5809" spans="1:10" s="27" customFormat="1" ht="15" x14ac:dyDescent="0.25">
      <c r="A5809" s="62"/>
      <c r="B5809" s="62"/>
      <c r="C5809" s="63"/>
      <c r="D5809" s="63"/>
      <c r="E5809" s="61"/>
      <c r="F5809" s="61"/>
      <c r="G5809" s="61"/>
      <c r="H5809" s="61"/>
      <c r="I5809" s="202">
        <f t="shared" si="214"/>
        <v>0</v>
      </c>
      <c r="J5809" s="61"/>
    </row>
    <row r="5810" spans="1:10" s="27" customFormat="1" ht="15" x14ac:dyDescent="0.25">
      <c r="A5810" s="62"/>
      <c r="B5810" s="62"/>
      <c r="C5810" s="63"/>
      <c r="D5810" s="63"/>
      <c r="E5810" s="61"/>
      <c r="F5810" s="61"/>
      <c r="G5810" s="61"/>
      <c r="H5810" s="61"/>
      <c r="I5810" s="202">
        <f t="shared" si="214"/>
        <v>0</v>
      </c>
      <c r="J5810" s="61"/>
    </row>
    <row r="5811" spans="1:10" s="27" customFormat="1" ht="15" x14ac:dyDescent="0.25">
      <c r="A5811" s="62"/>
      <c r="B5811" s="62"/>
      <c r="C5811" s="63"/>
      <c r="D5811" s="63"/>
      <c r="E5811" s="61"/>
      <c r="F5811" s="61"/>
      <c r="G5811" s="61"/>
      <c r="H5811" s="61"/>
      <c r="I5811" s="202">
        <f t="shared" si="214"/>
        <v>0</v>
      </c>
      <c r="J5811" s="61"/>
    </row>
    <row r="5812" spans="1:10" s="27" customFormat="1" ht="15" x14ac:dyDescent="0.25">
      <c r="A5812" s="62"/>
      <c r="B5812" s="62"/>
      <c r="C5812" s="63"/>
      <c r="D5812" s="63"/>
      <c r="E5812" s="61"/>
      <c r="F5812" s="61"/>
      <c r="G5812" s="61"/>
      <c r="H5812" s="61"/>
      <c r="I5812" s="202">
        <f t="shared" si="214"/>
        <v>0</v>
      </c>
      <c r="J5812" s="61"/>
    </row>
    <row r="5813" spans="1:10" s="27" customFormat="1" ht="15" x14ac:dyDescent="0.25">
      <c r="A5813" s="62"/>
      <c r="B5813" s="62"/>
      <c r="C5813" s="63"/>
      <c r="D5813" s="63"/>
      <c r="E5813" s="61"/>
      <c r="F5813" s="61"/>
      <c r="G5813" s="61"/>
      <c r="H5813" s="61"/>
      <c r="I5813" s="202">
        <f t="shared" si="214"/>
        <v>0</v>
      </c>
      <c r="J5813" s="61"/>
    </row>
    <row r="5814" spans="1:10" s="27" customFormat="1" ht="15" x14ac:dyDescent="0.25">
      <c r="A5814" s="62"/>
      <c r="B5814" s="62"/>
      <c r="C5814" s="63"/>
      <c r="D5814" s="63"/>
      <c r="E5814" s="61"/>
      <c r="F5814" s="61"/>
      <c r="G5814" s="61"/>
      <c r="H5814" s="61"/>
      <c r="I5814" s="202">
        <f t="shared" si="214"/>
        <v>0</v>
      </c>
      <c r="J5814" s="61"/>
    </row>
    <row r="5815" spans="1:10" s="27" customFormat="1" ht="15" x14ac:dyDescent="0.25">
      <c r="A5815" s="62"/>
      <c r="B5815" s="62"/>
      <c r="C5815" s="63"/>
      <c r="D5815" s="63"/>
      <c r="E5815" s="61"/>
      <c r="F5815" s="61"/>
      <c r="G5815" s="61"/>
      <c r="H5815" s="61"/>
      <c r="I5815" s="202">
        <f t="shared" si="214"/>
        <v>0</v>
      </c>
      <c r="J5815" s="61"/>
    </row>
    <row r="5816" spans="1:10" s="27" customFormat="1" ht="15" x14ac:dyDescent="0.25">
      <c r="A5816" s="62"/>
      <c r="B5816" s="62"/>
      <c r="C5816" s="63"/>
      <c r="D5816" s="63"/>
      <c r="E5816" s="61"/>
      <c r="F5816" s="61"/>
      <c r="G5816" s="61"/>
      <c r="H5816" s="61"/>
      <c r="I5816" s="202">
        <f t="shared" si="214"/>
        <v>0</v>
      </c>
      <c r="J5816" s="61"/>
    </row>
    <row r="5817" spans="1:10" s="27" customFormat="1" ht="15" x14ac:dyDescent="0.25">
      <c r="A5817" s="62"/>
      <c r="B5817" s="62"/>
      <c r="C5817" s="63"/>
      <c r="D5817" s="63"/>
      <c r="E5817" s="61"/>
      <c r="F5817" s="61"/>
      <c r="G5817" s="61"/>
      <c r="H5817" s="61"/>
      <c r="I5817" s="202">
        <f t="shared" si="214"/>
        <v>0</v>
      </c>
      <c r="J5817" s="61"/>
    </row>
    <row r="5818" spans="1:10" s="27" customFormat="1" ht="15" x14ac:dyDescent="0.25">
      <c r="A5818" s="62"/>
      <c r="B5818" s="62"/>
      <c r="C5818" s="63"/>
      <c r="D5818" s="63"/>
      <c r="E5818" s="61"/>
      <c r="F5818" s="61"/>
      <c r="G5818" s="61"/>
      <c r="H5818" s="61"/>
      <c r="I5818" s="202">
        <f t="shared" si="214"/>
        <v>0</v>
      </c>
      <c r="J5818" s="61"/>
    </row>
    <row r="5819" spans="1:10" s="27" customFormat="1" ht="15" x14ac:dyDescent="0.25">
      <c r="A5819" s="62"/>
      <c r="B5819" s="62"/>
      <c r="C5819" s="63"/>
      <c r="D5819" s="63"/>
      <c r="E5819" s="61"/>
      <c r="F5819" s="61"/>
      <c r="G5819" s="61"/>
      <c r="H5819" s="61"/>
      <c r="I5819" s="202">
        <f t="shared" si="214"/>
        <v>0</v>
      </c>
      <c r="J5819" s="61"/>
    </row>
    <row r="5820" spans="1:10" s="27" customFormat="1" ht="15" x14ac:dyDescent="0.25">
      <c r="A5820" s="62"/>
      <c r="B5820" s="62"/>
      <c r="C5820" s="63"/>
      <c r="D5820" s="63"/>
      <c r="E5820" s="61"/>
      <c r="F5820" s="61"/>
      <c r="G5820" s="61"/>
      <c r="H5820" s="61"/>
      <c r="I5820" s="202">
        <f t="shared" si="214"/>
        <v>0</v>
      </c>
      <c r="J5820" s="61"/>
    </row>
    <row r="5821" spans="1:10" s="27" customFormat="1" ht="15" x14ac:dyDescent="0.25">
      <c r="A5821" s="62"/>
      <c r="B5821" s="62"/>
      <c r="C5821" s="63"/>
      <c r="D5821" s="63"/>
      <c r="E5821" s="61"/>
      <c r="F5821" s="61"/>
      <c r="G5821" s="61"/>
      <c r="H5821" s="61"/>
      <c r="I5821" s="202">
        <f t="shared" si="214"/>
        <v>0</v>
      </c>
      <c r="J5821" s="61"/>
    </row>
    <row r="5822" spans="1:10" s="27" customFormat="1" ht="15" x14ac:dyDescent="0.25">
      <c r="A5822" s="62"/>
      <c r="B5822" s="62"/>
      <c r="C5822" s="63"/>
      <c r="D5822" s="63"/>
      <c r="E5822" s="61"/>
      <c r="F5822" s="61"/>
      <c r="G5822" s="61"/>
      <c r="H5822" s="61"/>
      <c r="I5822" s="202">
        <f t="shared" si="214"/>
        <v>0</v>
      </c>
      <c r="J5822" s="61"/>
    </row>
    <row r="5823" spans="1:10" s="27" customFormat="1" ht="15" x14ac:dyDescent="0.25">
      <c r="A5823" s="62"/>
      <c r="B5823" s="62"/>
      <c r="C5823" s="63"/>
      <c r="D5823" s="63"/>
      <c r="E5823" s="61"/>
      <c r="F5823" s="61"/>
      <c r="G5823" s="61"/>
      <c r="H5823" s="61"/>
      <c r="I5823" s="202">
        <f t="shared" si="214"/>
        <v>0</v>
      </c>
      <c r="J5823" s="61"/>
    </row>
    <row r="5824" spans="1:10" s="27" customFormat="1" ht="15" x14ac:dyDescent="0.25">
      <c r="A5824" s="62"/>
      <c r="B5824" s="62"/>
      <c r="C5824" s="63"/>
      <c r="D5824" s="63"/>
      <c r="E5824" s="61"/>
      <c r="F5824" s="61"/>
      <c r="G5824" s="61"/>
      <c r="H5824" s="61"/>
      <c r="I5824" s="202">
        <f t="shared" si="214"/>
        <v>0</v>
      </c>
      <c r="J5824" s="61"/>
    </row>
    <row r="5825" spans="1:10" s="27" customFormat="1" ht="15" x14ac:dyDescent="0.25">
      <c r="A5825" s="62"/>
      <c r="B5825" s="62"/>
      <c r="C5825" s="63"/>
      <c r="D5825" s="63"/>
      <c r="E5825" s="61"/>
      <c r="F5825" s="61"/>
      <c r="G5825" s="61"/>
      <c r="H5825" s="61"/>
      <c r="I5825" s="202">
        <f t="shared" si="214"/>
        <v>0</v>
      </c>
      <c r="J5825" s="61"/>
    </row>
    <row r="5826" spans="1:10" s="27" customFormat="1" ht="15" x14ac:dyDescent="0.25">
      <c r="A5826" s="62"/>
      <c r="B5826" s="62"/>
      <c r="C5826" s="63"/>
      <c r="D5826" s="63"/>
      <c r="E5826" s="61"/>
      <c r="F5826" s="61"/>
      <c r="G5826" s="61"/>
      <c r="H5826" s="61"/>
      <c r="I5826" s="202">
        <f t="shared" si="214"/>
        <v>0</v>
      </c>
      <c r="J5826" s="61"/>
    </row>
    <row r="5827" spans="1:10" s="27" customFormat="1" ht="15" x14ac:dyDescent="0.25">
      <c r="A5827" s="62"/>
      <c r="B5827" s="62"/>
      <c r="C5827" s="63"/>
      <c r="D5827" s="63"/>
      <c r="E5827" s="61"/>
      <c r="F5827" s="61"/>
      <c r="G5827" s="61"/>
      <c r="H5827" s="61"/>
      <c r="I5827" s="202">
        <f t="shared" si="214"/>
        <v>0</v>
      </c>
      <c r="J5827" s="61"/>
    </row>
    <row r="5828" spans="1:10" s="27" customFormat="1" ht="15" x14ac:dyDescent="0.25">
      <c r="A5828" s="62"/>
      <c r="B5828" s="62"/>
      <c r="C5828" s="63"/>
      <c r="D5828" s="63"/>
      <c r="E5828" s="61"/>
      <c r="F5828" s="61"/>
      <c r="G5828" s="61"/>
      <c r="H5828" s="61"/>
      <c r="I5828" s="202">
        <f t="shared" si="214"/>
        <v>0</v>
      </c>
      <c r="J5828" s="61"/>
    </row>
    <row r="5829" spans="1:10" s="27" customFormat="1" ht="15" x14ac:dyDescent="0.25">
      <c r="A5829" s="62"/>
      <c r="B5829" s="62"/>
      <c r="C5829" s="63"/>
      <c r="D5829" s="63"/>
      <c r="E5829" s="61"/>
      <c r="F5829" s="61"/>
      <c r="G5829" s="61"/>
      <c r="H5829" s="61"/>
      <c r="I5829" s="202">
        <f t="shared" si="214"/>
        <v>0</v>
      </c>
      <c r="J5829" s="61"/>
    </row>
    <row r="5830" spans="1:10" s="27" customFormat="1" ht="15" x14ac:dyDescent="0.25">
      <c r="A5830" s="62"/>
      <c r="B5830" s="62"/>
      <c r="C5830" s="63"/>
      <c r="D5830" s="63"/>
      <c r="E5830" s="61"/>
      <c r="F5830" s="61"/>
      <c r="G5830" s="61"/>
      <c r="H5830" s="61"/>
      <c r="I5830" s="202">
        <f t="shared" si="214"/>
        <v>0</v>
      </c>
      <c r="J5830" s="61"/>
    </row>
    <row r="5831" spans="1:10" s="27" customFormat="1" ht="15" x14ac:dyDescent="0.25">
      <c r="A5831" s="62"/>
      <c r="B5831" s="62"/>
      <c r="C5831" s="63"/>
      <c r="D5831" s="63"/>
      <c r="E5831" s="61"/>
      <c r="F5831" s="61"/>
      <c r="G5831" s="61"/>
      <c r="H5831" s="61"/>
      <c r="I5831" s="202">
        <f t="shared" si="214"/>
        <v>0</v>
      </c>
      <c r="J5831" s="61"/>
    </row>
    <row r="5832" spans="1:10" s="27" customFormat="1" ht="15" x14ac:dyDescent="0.25">
      <c r="A5832" s="62"/>
      <c r="B5832" s="62"/>
      <c r="C5832" s="63"/>
      <c r="D5832" s="63"/>
      <c r="E5832" s="61"/>
      <c r="F5832" s="61"/>
      <c r="G5832" s="61"/>
      <c r="H5832" s="61"/>
      <c r="I5832" s="202">
        <f t="shared" si="214"/>
        <v>0</v>
      </c>
      <c r="J5832" s="61"/>
    </row>
    <row r="5833" spans="1:10" s="27" customFormat="1" ht="15" x14ac:dyDescent="0.25">
      <c r="A5833" s="62"/>
      <c r="B5833" s="62"/>
      <c r="C5833" s="63"/>
      <c r="D5833" s="63"/>
      <c r="E5833" s="61"/>
      <c r="F5833" s="61"/>
      <c r="G5833" s="61"/>
      <c r="H5833" s="61"/>
      <c r="I5833" s="202">
        <f t="shared" si="214"/>
        <v>0</v>
      </c>
      <c r="J5833" s="61"/>
    </row>
    <row r="5834" spans="1:10" s="27" customFormat="1" ht="15" x14ac:dyDescent="0.25">
      <c r="A5834" s="62"/>
      <c r="B5834" s="62"/>
      <c r="C5834" s="63"/>
      <c r="D5834" s="63"/>
      <c r="E5834" s="61"/>
      <c r="F5834" s="61"/>
      <c r="G5834" s="61"/>
      <c r="H5834" s="61"/>
      <c r="I5834" s="202">
        <f t="shared" si="214"/>
        <v>0</v>
      </c>
      <c r="J5834" s="61"/>
    </row>
    <row r="5835" spans="1:10" s="27" customFormat="1" ht="15" x14ac:dyDescent="0.25">
      <c r="A5835" s="62"/>
      <c r="B5835" s="62"/>
      <c r="C5835" s="63"/>
      <c r="D5835" s="63"/>
      <c r="E5835" s="61"/>
      <c r="F5835" s="61"/>
      <c r="G5835" s="61"/>
      <c r="H5835" s="61"/>
      <c r="I5835" s="202">
        <f t="shared" si="214"/>
        <v>0</v>
      </c>
      <c r="J5835" s="61"/>
    </row>
    <row r="5836" spans="1:10" s="27" customFormat="1" x14ac:dyDescent="0.25">
      <c r="A5836" s="62"/>
      <c r="B5836" s="62"/>
      <c r="C5836" s="63"/>
      <c r="D5836" s="63"/>
      <c r="E5836" s="61"/>
      <c r="F5836" s="61"/>
      <c r="G5836" s="61"/>
      <c r="H5836" s="61"/>
      <c r="I5836" s="209"/>
      <c r="J5836" s="61"/>
    </row>
    <row r="5837" spans="1:10" s="27" customFormat="1" x14ac:dyDescent="0.25">
      <c r="A5837" s="62"/>
      <c r="B5837" s="62"/>
      <c r="C5837" s="63"/>
      <c r="D5837" s="63"/>
      <c r="E5837" s="61"/>
      <c r="F5837" s="61"/>
      <c r="G5837" s="61"/>
      <c r="H5837" s="61"/>
      <c r="I5837" s="209"/>
      <c r="J5837" s="61"/>
    </row>
    <row r="5838" spans="1:10" s="27" customFormat="1" x14ac:dyDescent="0.25">
      <c r="A5838" s="62"/>
      <c r="B5838" s="62"/>
      <c r="C5838" s="63"/>
      <c r="D5838" s="63"/>
      <c r="E5838" s="61"/>
      <c r="F5838" s="61"/>
      <c r="G5838" s="61"/>
      <c r="H5838" s="61"/>
      <c r="I5838" s="209"/>
      <c r="J5838" s="61"/>
    </row>
    <row r="5839" spans="1:10" s="27" customFormat="1" x14ac:dyDescent="0.25">
      <c r="A5839" s="62"/>
      <c r="B5839" s="62"/>
      <c r="C5839" s="63"/>
      <c r="D5839" s="63"/>
      <c r="E5839" s="61"/>
      <c r="F5839" s="61"/>
      <c r="G5839" s="61"/>
      <c r="H5839" s="61"/>
      <c r="I5839" s="209"/>
      <c r="J5839" s="61"/>
    </row>
    <row r="5840" spans="1:10" s="27" customFormat="1" x14ac:dyDescent="0.25">
      <c r="A5840" s="62"/>
      <c r="B5840" s="62"/>
      <c r="C5840" s="63"/>
      <c r="D5840" s="63"/>
      <c r="E5840" s="61"/>
      <c r="F5840" s="61"/>
      <c r="G5840" s="61"/>
      <c r="H5840" s="61"/>
      <c r="I5840" s="209"/>
      <c r="J5840" s="61"/>
    </row>
    <row r="5841" spans="1:10" s="27" customFormat="1" x14ac:dyDescent="0.25">
      <c r="A5841" s="62"/>
      <c r="B5841" s="62"/>
      <c r="C5841" s="63"/>
      <c r="D5841" s="63"/>
      <c r="E5841" s="61"/>
      <c r="F5841" s="61"/>
      <c r="G5841" s="61"/>
      <c r="H5841" s="61"/>
      <c r="I5841" s="209"/>
      <c r="J5841" s="61"/>
    </row>
    <row r="5842" spans="1:10" s="27" customFormat="1" x14ac:dyDescent="0.25">
      <c r="A5842" s="62"/>
      <c r="B5842" s="62"/>
      <c r="C5842" s="63"/>
      <c r="D5842" s="63"/>
      <c r="E5842" s="61"/>
      <c r="F5842" s="61"/>
      <c r="G5842" s="61"/>
      <c r="H5842" s="61"/>
      <c r="I5842" s="209"/>
      <c r="J5842" s="61"/>
    </row>
    <row r="5843" spans="1:10" s="27" customFormat="1" x14ac:dyDescent="0.25">
      <c r="A5843" s="62"/>
      <c r="B5843" s="62"/>
      <c r="C5843" s="63"/>
      <c r="D5843" s="63"/>
      <c r="E5843" s="61"/>
      <c r="F5843" s="61"/>
      <c r="G5843" s="61"/>
      <c r="H5843" s="61"/>
      <c r="I5843" s="209"/>
      <c r="J5843" s="61"/>
    </row>
    <row r="5844" spans="1:10" s="27" customFormat="1" x14ac:dyDescent="0.25">
      <c r="A5844" s="62"/>
      <c r="B5844" s="62"/>
      <c r="C5844" s="63"/>
      <c r="D5844" s="63"/>
      <c r="E5844" s="61"/>
      <c r="F5844" s="61"/>
      <c r="G5844" s="61"/>
      <c r="H5844" s="61"/>
      <c r="I5844" s="209"/>
      <c r="J5844" s="61"/>
    </row>
    <row r="5845" spans="1:10" s="27" customFormat="1" x14ac:dyDescent="0.25">
      <c r="A5845" s="62"/>
      <c r="B5845" s="62"/>
      <c r="C5845" s="63"/>
      <c r="D5845" s="63"/>
      <c r="E5845" s="61"/>
      <c r="F5845" s="61"/>
      <c r="G5845" s="61"/>
      <c r="H5845" s="61"/>
      <c r="I5845" s="209"/>
      <c r="J5845" s="61"/>
    </row>
    <row r="5846" spans="1:10" s="27" customFormat="1" x14ac:dyDescent="0.25">
      <c r="A5846" s="62"/>
      <c r="B5846" s="62"/>
      <c r="C5846" s="63"/>
      <c r="D5846" s="63"/>
      <c r="E5846" s="61"/>
      <c r="F5846" s="61"/>
      <c r="G5846" s="61"/>
      <c r="H5846" s="61"/>
      <c r="I5846" s="209"/>
      <c r="J5846" s="61"/>
    </row>
    <row r="5847" spans="1:10" s="27" customFormat="1" x14ac:dyDescent="0.25">
      <c r="A5847" s="62"/>
      <c r="B5847" s="62"/>
      <c r="C5847" s="63"/>
      <c r="D5847" s="63"/>
      <c r="E5847" s="61"/>
      <c r="F5847" s="61"/>
      <c r="G5847" s="61"/>
      <c r="H5847" s="61"/>
      <c r="I5847" s="209"/>
      <c r="J5847" s="61"/>
    </row>
    <row r="5848" spans="1:10" s="27" customFormat="1" x14ac:dyDescent="0.25">
      <c r="A5848" s="62"/>
      <c r="B5848" s="62"/>
      <c r="C5848" s="63"/>
      <c r="D5848" s="63"/>
      <c r="E5848" s="61"/>
      <c r="F5848" s="61"/>
      <c r="G5848" s="61"/>
      <c r="H5848" s="61"/>
      <c r="I5848" s="209"/>
      <c r="J5848" s="61"/>
    </row>
    <row r="5849" spans="1:10" s="27" customFormat="1" x14ac:dyDescent="0.25">
      <c r="A5849" s="62"/>
      <c r="B5849" s="62"/>
      <c r="C5849" s="63"/>
      <c r="D5849" s="63"/>
      <c r="E5849" s="61"/>
      <c r="F5849" s="61"/>
      <c r="G5849" s="61"/>
      <c r="H5849" s="61"/>
      <c r="I5849" s="209"/>
      <c r="J5849" s="61"/>
    </row>
    <row r="5850" spans="1:10" s="27" customFormat="1" x14ac:dyDescent="0.25">
      <c r="A5850" s="62"/>
      <c r="B5850" s="62"/>
      <c r="C5850" s="63"/>
      <c r="D5850" s="63"/>
      <c r="E5850" s="61"/>
      <c r="F5850" s="61"/>
      <c r="G5850" s="61"/>
      <c r="H5850" s="61"/>
      <c r="I5850" s="209"/>
      <c r="J5850" s="61"/>
    </row>
    <row r="5851" spans="1:10" s="27" customFormat="1" x14ac:dyDescent="0.25">
      <c r="A5851" s="62"/>
      <c r="B5851" s="62"/>
      <c r="C5851" s="63"/>
      <c r="D5851" s="63"/>
      <c r="E5851" s="61"/>
      <c r="F5851" s="61"/>
      <c r="G5851" s="61"/>
      <c r="H5851" s="61"/>
      <c r="I5851" s="209"/>
      <c r="J5851" s="61"/>
    </row>
    <row r="5852" spans="1:10" s="27" customFormat="1" x14ac:dyDescent="0.25">
      <c r="A5852" s="62"/>
      <c r="B5852" s="62"/>
      <c r="C5852" s="63"/>
      <c r="D5852" s="63"/>
      <c r="E5852" s="61"/>
      <c r="F5852" s="61"/>
      <c r="G5852" s="61"/>
      <c r="H5852" s="61"/>
      <c r="I5852" s="209"/>
      <c r="J5852" s="61"/>
    </row>
    <row r="5853" spans="1:10" s="27" customFormat="1" x14ac:dyDescent="0.25">
      <c r="A5853" s="62"/>
      <c r="B5853" s="62"/>
      <c r="C5853" s="63"/>
      <c r="D5853" s="63"/>
      <c r="E5853" s="61"/>
      <c r="F5853" s="61"/>
      <c r="G5853" s="61"/>
      <c r="H5853" s="61"/>
      <c r="I5853" s="209"/>
      <c r="J5853" s="61"/>
    </row>
    <row r="5854" spans="1:10" s="27" customFormat="1" x14ac:dyDescent="0.25">
      <c r="A5854" s="62"/>
      <c r="B5854" s="62"/>
      <c r="C5854" s="63"/>
      <c r="D5854" s="63"/>
      <c r="E5854" s="61"/>
      <c r="F5854" s="61"/>
      <c r="G5854" s="61"/>
      <c r="H5854" s="61"/>
      <c r="I5854" s="209"/>
      <c r="J5854" s="61"/>
    </row>
    <row r="5855" spans="1:10" s="27" customFormat="1" x14ac:dyDescent="0.25">
      <c r="A5855" s="62"/>
      <c r="B5855" s="62"/>
      <c r="C5855" s="63"/>
      <c r="D5855" s="63"/>
      <c r="E5855" s="61"/>
      <c r="F5855" s="61"/>
      <c r="G5855" s="61"/>
      <c r="H5855" s="61"/>
      <c r="I5855" s="209"/>
      <c r="J5855" s="61"/>
    </row>
    <row r="5856" spans="1:10" s="27" customFormat="1" x14ac:dyDescent="0.25">
      <c r="A5856" s="62"/>
      <c r="B5856" s="62"/>
      <c r="C5856" s="63"/>
      <c r="D5856" s="63"/>
      <c r="E5856" s="61"/>
      <c r="F5856" s="61"/>
      <c r="G5856" s="61"/>
      <c r="H5856" s="61"/>
      <c r="I5856" s="209"/>
      <c r="J5856" s="61"/>
    </row>
    <row r="5857" spans="1:10" s="27" customFormat="1" x14ac:dyDescent="0.25">
      <c r="A5857" s="62"/>
      <c r="B5857" s="62"/>
      <c r="C5857" s="63"/>
      <c r="D5857" s="63"/>
      <c r="E5857" s="61"/>
      <c r="F5857" s="61"/>
      <c r="G5857" s="61"/>
      <c r="H5857" s="61"/>
      <c r="I5857" s="209"/>
      <c r="J5857" s="61"/>
    </row>
    <row r="5858" spans="1:10" s="27" customFormat="1" x14ac:dyDescent="0.25">
      <c r="A5858" s="62"/>
      <c r="B5858" s="62"/>
      <c r="C5858" s="63"/>
      <c r="D5858" s="63"/>
      <c r="E5858" s="61"/>
      <c r="F5858" s="61"/>
      <c r="G5858" s="61"/>
      <c r="H5858" s="61"/>
      <c r="I5858" s="209"/>
      <c r="J5858" s="61"/>
    </row>
    <row r="5859" spans="1:10" s="27" customFormat="1" x14ac:dyDescent="0.25">
      <c r="A5859" s="62"/>
      <c r="B5859" s="62"/>
      <c r="C5859" s="63"/>
      <c r="D5859" s="63"/>
      <c r="E5859" s="61"/>
      <c r="F5859" s="61"/>
      <c r="G5859" s="61"/>
      <c r="H5859" s="61"/>
      <c r="I5859" s="209"/>
      <c r="J5859" s="61"/>
    </row>
    <row r="5860" spans="1:10" s="27" customFormat="1" x14ac:dyDescent="0.25">
      <c r="A5860" s="62"/>
      <c r="B5860" s="62"/>
      <c r="C5860" s="63"/>
      <c r="D5860" s="63"/>
      <c r="E5860" s="61"/>
      <c r="F5860" s="61"/>
      <c r="G5860" s="61"/>
      <c r="H5860" s="61"/>
      <c r="I5860" s="209"/>
      <c r="J5860" s="61"/>
    </row>
    <row r="5861" spans="1:10" s="27" customFormat="1" x14ac:dyDescent="0.25">
      <c r="A5861" s="62"/>
      <c r="B5861" s="62"/>
      <c r="C5861" s="63"/>
      <c r="D5861" s="63"/>
      <c r="E5861" s="61"/>
      <c r="F5861" s="61"/>
      <c r="G5861" s="61"/>
      <c r="H5861" s="61"/>
      <c r="I5861" s="209"/>
      <c r="J5861" s="61"/>
    </row>
    <row r="5862" spans="1:10" s="27" customFormat="1" x14ac:dyDescent="0.25">
      <c r="A5862" s="62"/>
      <c r="B5862" s="62"/>
      <c r="C5862" s="63"/>
      <c r="D5862" s="63"/>
      <c r="E5862" s="61"/>
      <c r="F5862" s="61"/>
      <c r="G5862" s="61"/>
      <c r="H5862" s="61"/>
      <c r="I5862" s="209"/>
      <c r="J5862" s="61"/>
    </row>
    <row r="5863" spans="1:10" s="27" customFormat="1" x14ac:dyDescent="0.25">
      <c r="A5863" s="62"/>
      <c r="B5863" s="62"/>
      <c r="C5863" s="63"/>
      <c r="D5863" s="63"/>
      <c r="E5863" s="61"/>
      <c r="F5863" s="61"/>
      <c r="G5863" s="61"/>
      <c r="H5863" s="61"/>
      <c r="I5863" s="209"/>
      <c r="J5863" s="61"/>
    </row>
    <row r="5864" spans="1:10" s="27" customFormat="1" x14ac:dyDescent="0.25">
      <c r="A5864" s="62"/>
      <c r="B5864" s="62"/>
      <c r="C5864" s="63"/>
      <c r="D5864" s="63"/>
      <c r="E5864" s="61"/>
      <c r="F5864" s="61"/>
      <c r="G5864" s="61"/>
      <c r="H5864" s="61"/>
      <c r="I5864" s="209"/>
      <c r="J5864" s="61"/>
    </row>
    <row r="5865" spans="1:10" s="27" customFormat="1" x14ac:dyDescent="0.25">
      <c r="A5865" s="62"/>
      <c r="B5865" s="62"/>
      <c r="C5865" s="63"/>
      <c r="D5865" s="63"/>
      <c r="E5865" s="61"/>
      <c r="F5865" s="61"/>
      <c r="G5865" s="61"/>
      <c r="H5865" s="61"/>
      <c r="I5865" s="209"/>
      <c r="J5865" s="61"/>
    </row>
    <row r="5866" spans="1:10" s="27" customFormat="1" x14ac:dyDescent="0.25">
      <c r="A5866" s="62"/>
      <c r="B5866" s="62"/>
      <c r="C5866" s="63"/>
      <c r="D5866" s="63"/>
      <c r="E5866" s="61"/>
      <c r="F5866" s="61"/>
      <c r="G5866" s="61"/>
      <c r="H5866" s="61"/>
      <c r="I5866" s="209"/>
      <c r="J5866" s="61"/>
    </row>
    <row r="5867" spans="1:10" s="27" customFormat="1" x14ac:dyDescent="0.25">
      <c r="A5867" s="62"/>
      <c r="B5867" s="62"/>
      <c r="C5867" s="63"/>
      <c r="D5867" s="63"/>
      <c r="E5867" s="61"/>
      <c r="F5867" s="61"/>
      <c r="G5867" s="61"/>
      <c r="H5867" s="61"/>
      <c r="I5867" s="209"/>
      <c r="J5867" s="61"/>
    </row>
    <row r="5868" spans="1:10" s="27" customFormat="1" x14ac:dyDescent="0.25">
      <c r="A5868" s="62"/>
      <c r="B5868" s="62"/>
      <c r="C5868" s="63"/>
      <c r="D5868" s="63"/>
      <c r="E5868" s="61"/>
      <c r="F5868" s="61"/>
      <c r="G5868" s="61"/>
      <c r="H5868" s="61"/>
      <c r="I5868" s="209"/>
      <c r="J5868" s="61"/>
    </row>
    <row r="5869" spans="1:10" s="27" customFormat="1" x14ac:dyDescent="0.25">
      <c r="A5869" s="62"/>
      <c r="B5869" s="62"/>
      <c r="C5869" s="63"/>
      <c r="D5869" s="63"/>
      <c r="E5869" s="61"/>
      <c r="F5869" s="61"/>
      <c r="G5869" s="61"/>
      <c r="H5869" s="61"/>
      <c r="I5869" s="209"/>
      <c r="J5869" s="61"/>
    </row>
    <row r="5870" spans="1:10" s="27" customFormat="1" x14ac:dyDescent="0.25">
      <c r="A5870" s="62"/>
      <c r="B5870" s="62"/>
      <c r="C5870" s="63"/>
      <c r="D5870" s="63"/>
      <c r="E5870" s="61"/>
      <c r="F5870" s="61"/>
      <c r="G5870" s="61"/>
      <c r="H5870" s="61"/>
      <c r="I5870" s="209"/>
      <c r="J5870" s="61"/>
    </row>
    <row r="5871" spans="1:10" s="27" customFormat="1" x14ac:dyDescent="0.25">
      <c r="A5871" s="62"/>
      <c r="B5871" s="62"/>
      <c r="C5871" s="63"/>
      <c r="D5871" s="63"/>
      <c r="E5871" s="61"/>
      <c r="F5871" s="61"/>
      <c r="G5871" s="61"/>
      <c r="H5871" s="61"/>
      <c r="I5871" s="209"/>
      <c r="J5871" s="61"/>
    </row>
    <row r="5872" spans="1:10" s="27" customFormat="1" x14ac:dyDescent="0.25">
      <c r="A5872" s="62"/>
      <c r="B5872" s="62"/>
      <c r="C5872" s="63"/>
      <c r="D5872" s="63"/>
      <c r="E5872" s="61"/>
      <c r="F5872" s="61"/>
      <c r="G5872" s="61"/>
      <c r="H5872" s="61"/>
      <c r="I5872" s="209"/>
      <c r="J5872" s="61"/>
    </row>
    <row r="5873" spans="1:10" s="27" customFormat="1" x14ac:dyDescent="0.25">
      <c r="A5873" s="62"/>
      <c r="B5873" s="62"/>
      <c r="C5873" s="63"/>
      <c r="D5873" s="63"/>
      <c r="E5873" s="61"/>
      <c r="F5873" s="61"/>
      <c r="G5873" s="61"/>
      <c r="H5873" s="61"/>
      <c r="I5873" s="209"/>
      <c r="J5873" s="61"/>
    </row>
    <row r="5874" spans="1:10" s="27" customFormat="1" x14ac:dyDescent="0.25">
      <c r="A5874" s="62"/>
      <c r="B5874" s="62"/>
      <c r="C5874" s="63"/>
      <c r="D5874" s="63"/>
      <c r="E5874" s="61"/>
      <c r="F5874" s="61"/>
      <c r="G5874" s="61"/>
      <c r="H5874" s="61"/>
      <c r="I5874" s="209"/>
      <c r="J5874" s="61"/>
    </row>
    <row r="5875" spans="1:10" s="27" customFormat="1" x14ac:dyDescent="0.25">
      <c r="A5875" s="62"/>
      <c r="B5875" s="62"/>
      <c r="C5875" s="63"/>
      <c r="D5875" s="63"/>
      <c r="E5875" s="61"/>
      <c r="F5875" s="61"/>
      <c r="G5875" s="61"/>
      <c r="H5875" s="61"/>
      <c r="I5875" s="209"/>
      <c r="J5875" s="61"/>
    </row>
    <row r="5876" spans="1:10" s="27" customFormat="1" x14ac:dyDescent="0.25">
      <c r="A5876" s="62"/>
      <c r="B5876" s="62"/>
      <c r="C5876" s="63"/>
      <c r="D5876" s="63"/>
      <c r="E5876" s="61"/>
      <c r="F5876" s="61"/>
      <c r="G5876" s="61"/>
      <c r="H5876" s="61"/>
      <c r="I5876" s="209"/>
      <c r="J5876" s="61"/>
    </row>
    <row r="5877" spans="1:10" s="27" customFormat="1" x14ac:dyDescent="0.25">
      <c r="A5877" s="62"/>
      <c r="B5877" s="62"/>
      <c r="C5877" s="63"/>
      <c r="D5877" s="63"/>
      <c r="E5877" s="61"/>
      <c r="F5877" s="61"/>
      <c r="G5877" s="61"/>
      <c r="H5877" s="61"/>
      <c r="I5877" s="209"/>
      <c r="J5877" s="61"/>
    </row>
    <row r="5878" spans="1:10" s="27" customFormat="1" x14ac:dyDescent="0.25">
      <c r="A5878" s="62"/>
      <c r="B5878" s="62"/>
      <c r="C5878" s="63"/>
      <c r="D5878" s="63"/>
      <c r="E5878" s="61"/>
      <c r="F5878" s="61"/>
      <c r="G5878" s="61"/>
      <c r="H5878" s="61"/>
      <c r="I5878" s="209"/>
      <c r="J5878" s="61"/>
    </row>
    <row r="5879" spans="1:10" s="27" customFormat="1" x14ac:dyDescent="0.25">
      <c r="A5879" s="62"/>
      <c r="B5879" s="62"/>
      <c r="C5879" s="63"/>
      <c r="D5879" s="63"/>
      <c r="E5879" s="61"/>
      <c r="F5879" s="61"/>
      <c r="G5879" s="61"/>
      <c r="H5879" s="61"/>
      <c r="I5879" s="209"/>
      <c r="J5879" s="61"/>
    </row>
    <row r="5880" spans="1:10" s="27" customFormat="1" x14ac:dyDescent="0.25">
      <c r="A5880" s="62"/>
      <c r="B5880" s="62"/>
      <c r="C5880" s="63"/>
      <c r="D5880" s="63"/>
      <c r="E5880" s="61"/>
      <c r="F5880" s="61"/>
      <c r="G5880" s="61"/>
      <c r="H5880" s="61"/>
      <c r="I5880" s="209"/>
      <c r="J5880" s="61"/>
    </row>
    <row r="5881" spans="1:10" s="27" customFormat="1" x14ac:dyDescent="0.25">
      <c r="A5881" s="62"/>
      <c r="B5881" s="62"/>
      <c r="C5881" s="63"/>
      <c r="D5881" s="63"/>
      <c r="E5881" s="61"/>
      <c r="F5881" s="61"/>
      <c r="G5881" s="61"/>
      <c r="H5881" s="61"/>
      <c r="I5881" s="209"/>
      <c r="J5881" s="61"/>
    </row>
    <row r="5882" spans="1:10" s="27" customFormat="1" x14ac:dyDescent="0.25">
      <c r="A5882" s="62"/>
      <c r="B5882" s="62"/>
      <c r="C5882" s="63"/>
      <c r="D5882" s="63"/>
      <c r="E5882" s="61"/>
      <c r="F5882" s="61"/>
      <c r="G5882" s="61"/>
      <c r="H5882" s="61"/>
      <c r="I5882" s="209"/>
      <c r="J5882" s="61"/>
    </row>
    <row r="5883" spans="1:10" s="27" customFormat="1" x14ac:dyDescent="0.25">
      <c r="A5883" s="62"/>
      <c r="B5883" s="62"/>
      <c r="C5883" s="63"/>
      <c r="D5883" s="63"/>
      <c r="E5883" s="61"/>
      <c r="F5883" s="61"/>
      <c r="G5883" s="61"/>
      <c r="H5883" s="61"/>
      <c r="I5883" s="209"/>
      <c r="J5883" s="61"/>
    </row>
    <row r="5884" spans="1:10" s="27" customFormat="1" x14ac:dyDescent="0.25">
      <c r="A5884" s="62"/>
      <c r="B5884" s="62"/>
      <c r="C5884" s="63"/>
      <c r="D5884" s="63"/>
      <c r="E5884" s="61"/>
      <c r="F5884" s="61"/>
      <c r="G5884" s="61"/>
      <c r="H5884" s="61"/>
      <c r="I5884" s="209"/>
      <c r="J5884" s="61"/>
    </row>
    <row r="5885" spans="1:10" s="27" customFormat="1" x14ac:dyDescent="0.25">
      <c r="A5885" s="62"/>
      <c r="B5885" s="62"/>
      <c r="C5885" s="63"/>
      <c r="D5885" s="63"/>
      <c r="E5885" s="61"/>
      <c r="F5885" s="61"/>
      <c r="G5885" s="61"/>
      <c r="H5885" s="61"/>
      <c r="I5885" s="209"/>
      <c r="J5885" s="61"/>
    </row>
    <row r="5886" spans="1:10" s="27" customFormat="1" x14ac:dyDescent="0.25">
      <c r="A5886" s="62"/>
      <c r="B5886" s="62"/>
      <c r="C5886" s="63"/>
      <c r="D5886" s="63"/>
      <c r="E5886" s="61"/>
      <c r="F5886" s="61"/>
      <c r="G5886" s="61"/>
      <c r="H5886" s="61"/>
      <c r="I5886" s="209"/>
      <c r="J5886" s="61"/>
    </row>
    <row r="5887" spans="1:10" s="27" customFormat="1" x14ac:dyDescent="0.25">
      <c r="A5887" s="62"/>
      <c r="B5887" s="62"/>
      <c r="C5887" s="63"/>
      <c r="D5887" s="63"/>
      <c r="E5887" s="61"/>
      <c r="F5887" s="61"/>
      <c r="G5887" s="61"/>
      <c r="H5887" s="61"/>
      <c r="I5887" s="209"/>
      <c r="J5887" s="61"/>
    </row>
    <row r="5888" spans="1:10" s="27" customFormat="1" x14ac:dyDescent="0.25">
      <c r="A5888" s="62"/>
      <c r="B5888" s="62"/>
      <c r="C5888" s="63"/>
      <c r="D5888" s="63"/>
      <c r="E5888" s="61"/>
      <c r="F5888" s="61"/>
      <c r="G5888" s="61"/>
      <c r="H5888" s="61"/>
      <c r="I5888" s="209"/>
      <c r="J5888" s="61"/>
    </row>
    <row r="5889" spans="1:10" s="27" customFormat="1" x14ac:dyDescent="0.25">
      <c r="A5889" s="62"/>
      <c r="B5889" s="62"/>
      <c r="C5889" s="63"/>
      <c r="D5889" s="63"/>
      <c r="E5889" s="61"/>
      <c r="F5889" s="61"/>
      <c r="G5889" s="61"/>
      <c r="H5889" s="61"/>
      <c r="I5889" s="209"/>
      <c r="J5889" s="61"/>
    </row>
    <row r="5890" spans="1:10" s="27" customFormat="1" x14ac:dyDescent="0.25">
      <c r="A5890" s="62"/>
      <c r="B5890" s="62"/>
      <c r="C5890" s="63"/>
      <c r="D5890" s="63"/>
      <c r="E5890" s="61"/>
      <c r="F5890" s="61"/>
      <c r="G5890" s="61"/>
      <c r="H5890" s="61"/>
      <c r="I5890" s="209"/>
      <c r="J5890" s="61"/>
    </row>
    <row r="5891" spans="1:10" s="27" customFormat="1" x14ac:dyDescent="0.25">
      <c r="A5891" s="62"/>
      <c r="B5891" s="62"/>
      <c r="C5891" s="63"/>
      <c r="D5891" s="63"/>
      <c r="E5891" s="61"/>
      <c r="F5891" s="61"/>
      <c r="G5891" s="61"/>
      <c r="H5891" s="61"/>
      <c r="I5891" s="209"/>
      <c r="J5891" s="61"/>
    </row>
    <row r="5892" spans="1:10" s="27" customFormat="1" x14ac:dyDescent="0.25">
      <c r="A5892" s="62"/>
      <c r="B5892" s="62"/>
      <c r="C5892" s="63"/>
      <c r="D5892" s="63"/>
      <c r="E5892" s="61"/>
      <c r="F5892" s="61"/>
      <c r="G5892" s="61"/>
      <c r="H5892" s="61"/>
      <c r="I5892" s="209"/>
      <c r="J5892" s="61"/>
    </row>
    <row r="5893" spans="1:10" s="27" customFormat="1" x14ac:dyDescent="0.25">
      <c r="A5893" s="62"/>
      <c r="B5893" s="62"/>
      <c r="C5893" s="63"/>
      <c r="D5893" s="63"/>
      <c r="E5893" s="61"/>
      <c r="F5893" s="61"/>
      <c r="G5893" s="61"/>
      <c r="H5893" s="61"/>
      <c r="I5893" s="209"/>
      <c r="J5893" s="61"/>
    </row>
    <row r="5894" spans="1:10" s="27" customFormat="1" x14ac:dyDescent="0.25">
      <c r="A5894" s="62"/>
      <c r="B5894" s="62"/>
      <c r="C5894" s="63"/>
      <c r="D5894" s="63"/>
      <c r="E5894" s="61"/>
      <c r="F5894" s="61"/>
      <c r="G5894" s="61"/>
      <c r="H5894" s="61"/>
      <c r="I5894" s="209"/>
      <c r="J5894" s="61"/>
    </row>
    <row r="5895" spans="1:10" s="27" customFormat="1" x14ac:dyDescent="0.25">
      <c r="A5895" s="62"/>
      <c r="B5895" s="62"/>
      <c r="C5895" s="63"/>
      <c r="D5895" s="63"/>
      <c r="E5895" s="61"/>
      <c r="F5895" s="61"/>
      <c r="G5895" s="61"/>
      <c r="H5895" s="61"/>
      <c r="I5895" s="209"/>
      <c r="J5895" s="61"/>
    </row>
    <row r="5896" spans="1:10" s="27" customFormat="1" x14ac:dyDescent="0.25">
      <c r="A5896" s="62"/>
      <c r="B5896" s="62"/>
      <c r="C5896" s="63"/>
      <c r="D5896" s="63"/>
      <c r="E5896" s="61"/>
      <c r="F5896" s="61"/>
      <c r="G5896" s="61"/>
      <c r="H5896" s="61"/>
      <c r="I5896" s="209"/>
      <c r="J5896" s="61"/>
    </row>
    <row r="5897" spans="1:10" s="27" customFormat="1" x14ac:dyDescent="0.25">
      <c r="A5897" s="62"/>
      <c r="B5897" s="62"/>
      <c r="C5897" s="63"/>
      <c r="D5897" s="63"/>
      <c r="E5897" s="61"/>
      <c r="F5897" s="61"/>
      <c r="G5897" s="61"/>
      <c r="H5897" s="61"/>
      <c r="I5897" s="209"/>
      <c r="J5897" s="61"/>
    </row>
    <row r="5898" spans="1:10" s="27" customFormat="1" x14ac:dyDescent="0.25">
      <c r="A5898" s="62"/>
      <c r="B5898" s="62"/>
      <c r="C5898" s="63"/>
      <c r="D5898" s="63"/>
      <c r="E5898" s="61"/>
      <c r="F5898" s="61"/>
      <c r="G5898" s="61"/>
      <c r="H5898" s="61"/>
      <c r="I5898" s="209"/>
      <c r="J5898" s="61"/>
    </row>
    <row r="5899" spans="1:10" s="27" customFormat="1" x14ac:dyDescent="0.25">
      <c r="A5899" s="62"/>
      <c r="B5899" s="62"/>
      <c r="C5899" s="63"/>
      <c r="D5899" s="63"/>
      <c r="E5899" s="61"/>
      <c r="F5899" s="61"/>
      <c r="G5899" s="61"/>
      <c r="H5899" s="61"/>
      <c r="I5899" s="209"/>
      <c r="J5899" s="61"/>
    </row>
    <row r="5900" spans="1:10" s="27" customFormat="1" x14ac:dyDescent="0.25">
      <c r="A5900" s="62"/>
      <c r="B5900" s="62"/>
      <c r="C5900" s="63"/>
      <c r="D5900" s="63"/>
      <c r="E5900" s="61"/>
      <c r="F5900" s="61"/>
      <c r="G5900" s="61"/>
      <c r="H5900" s="61"/>
      <c r="I5900" s="209"/>
      <c r="J5900" s="61"/>
    </row>
    <row r="5901" spans="1:10" s="27" customFormat="1" x14ac:dyDescent="0.25">
      <c r="A5901" s="62"/>
      <c r="B5901" s="62"/>
      <c r="C5901" s="63"/>
      <c r="D5901" s="63"/>
      <c r="E5901" s="61"/>
      <c r="F5901" s="61"/>
      <c r="G5901" s="61"/>
      <c r="H5901" s="61"/>
      <c r="I5901" s="209"/>
      <c r="J5901" s="61"/>
    </row>
    <row r="5902" spans="1:10" s="27" customFormat="1" x14ac:dyDescent="0.25">
      <c r="A5902" s="62"/>
      <c r="B5902" s="62"/>
      <c r="C5902" s="63"/>
      <c r="D5902" s="63"/>
      <c r="E5902" s="61"/>
      <c r="F5902" s="61"/>
      <c r="G5902" s="61"/>
      <c r="H5902" s="61"/>
      <c r="I5902" s="209"/>
      <c r="J5902" s="61"/>
    </row>
    <row r="5903" spans="1:10" s="27" customFormat="1" x14ac:dyDescent="0.25">
      <c r="A5903" s="62"/>
      <c r="B5903" s="62"/>
      <c r="C5903" s="63"/>
      <c r="D5903" s="63"/>
      <c r="E5903" s="61"/>
      <c r="F5903" s="61"/>
      <c r="G5903" s="61"/>
      <c r="H5903" s="61"/>
      <c r="I5903" s="209"/>
      <c r="J5903" s="61"/>
    </row>
    <row r="5904" spans="1:10" s="27" customFormat="1" x14ac:dyDescent="0.25">
      <c r="A5904" s="62"/>
      <c r="B5904" s="62"/>
      <c r="C5904" s="63"/>
      <c r="D5904" s="63"/>
      <c r="E5904" s="61"/>
      <c r="F5904" s="61"/>
      <c r="G5904" s="61"/>
      <c r="H5904" s="61"/>
      <c r="I5904" s="209"/>
      <c r="J5904" s="61"/>
    </row>
    <row r="5905" spans="1:10" s="27" customFormat="1" x14ac:dyDescent="0.25">
      <c r="A5905" s="62"/>
      <c r="B5905" s="62"/>
      <c r="C5905" s="63"/>
      <c r="D5905" s="63"/>
      <c r="E5905" s="61"/>
      <c r="F5905" s="61"/>
      <c r="G5905" s="61"/>
      <c r="H5905" s="61"/>
      <c r="I5905" s="209"/>
      <c r="J5905" s="61"/>
    </row>
    <row r="5906" spans="1:10" s="27" customFormat="1" x14ac:dyDescent="0.25">
      <c r="A5906" s="62"/>
      <c r="B5906" s="62"/>
      <c r="C5906" s="63"/>
      <c r="D5906" s="63"/>
      <c r="E5906" s="61"/>
      <c r="F5906" s="61"/>
      <c r="G5906" s="61"/>
      <c r="H5906" s="61"/>
      <c r="I5906" s="209"/>
      <c r="J5906" s="61"/>
    </row>
    <row r="5907" spans="1:10" s="27" customFormat="1" x14ac:dyDescent="0.25">
      <c r="A5907" s="62"/>
      <c r="B5907" s="62"/>
      <c r="C5907" s="63"/>
      <c r="D5907" s="63"/>
      <c r="E5907" s="61"/>
      <c r="F5907" s="61"/>
      <c r="G5907" s="61"/>
      <c r="H5907" s="61"/>
      <c r="I5907" s="209"/>
      <c r="J5907" s="61"/>
    </row>
    <row r="5908" spans="1:10" s="27" customFormat="1" x14ac:dyDescent="0.25">
      <c r="A5908" s="62"/>
      <c r="B5908" s="62"/>
      <c r="C5908" s="63"/>
      <c r="D5908" s="63"/>
      <c r="E5908" s="61"/>
      <c r="F5908" s="61"/>
      <c r="G5908" s="61"/>
      <c r="H5908" s="61"/>
      <c r="I5908" s="209"/>
      <c r="J5908" s="61"/>
    </row>
    <row r="5909" spans="1:10" s="27" customFormat="1" x14ac:dyDescent="0.25">
      <c r="A5909" s="62"/>
      <c r="B5909" s="62"/>
      <c r="C5909" s="63"/>
      <c r="D5909" s="63"/>
      <c r="E5909" s="61"/>
      <c r="F5909" s="61"/>
      <c r="G5909" s="61"/>
      <c r="H5909" s="61"/>
      <c r="I5909" s="209"/>
      <c r="J5909" s="61"/>
    </row>
    <row r="5910" spans="1:10" s="27" customFormat="1" x14ac:dyDescent="0.25">
      <c r="A5910" s="62"/>
      <c r="B5910" s="62"/>
      <c r="C5910" s="63"/>
      <c r="D5910" s="63"/>
      <c r="E5910" s="61"/>
      <c r="F5910" s="61"/>
      <c r="G5910" s="61"/>
      <c r="H5910" s="61"/>
      <c r="I5910" s="209"/>
      <c r="J5910" s="61"/>
    </row>
    <row r="5911" spans="1:10" s="27" customFormat="1" x14ac:dyDescent="0.25">
      <c r="A5911" s="62"/>
      <c r="B5911" s="62"/>
      <c r="C5911" s="63"/>
      <c r="D5911" s="63"/>
      <c r="E5911" s="61"/>
      <c r="F5911" s="61"/>
      <c r="G5911" s="61"/>
      <c r="H5911" s="61"/>
      <c r="I5911" s="209"/>
      <c r="J5911" s="61"/>
    </row>
    <row r="5912" spans="1:10" s="27" customFormat="1" x14ac:dyDescent="0.25">
      <c r="A5912" s="62"/>
      <c r="B5912" s="62"/>
      <c r="C5912" s="63"/>
      <c r="D5912" s="63"/>
      <c r="E5912" s="61"/>
      <c r="F5912" s="61"/>
      <c r="G5912" s="61"/>
      <c r="H5912" s="61"/>
      <c r="I5912" s="209"/>
      <c r="J5912" s="61"/>
    </row>
    <row r="5913" spans="1:10" s="27" customFormat="1" x14ac:dyDescent="0.25">
      <c r="A5913" s="62"/>
      <c r="B5913" s="62"/>
      <c r="C5913" s="63"/>
      <c r="D5913" s="63"/>
      <c r="E5913" s="61"/>
      <c r="F5913" s="61"/>
      <c r="G5913" s="61"/>
      <c r="H5913" s="61"/>
      <c r="I5913" s="209"/>
      <c r="J5913" s="61"/>
    </row>
    <row r="5914" spans="1:10" s="27" customFormat="1" x14ac:dyDescent="0.25">
      <c r="A5914" s="62"/>
      <c r="B5914" s="62"/>
      <c r="C5914" s="63"/>
      <c r="D5914" s="63"/>
      <c r="E5914" s="61"/>
      <c r="F5914" s="61"/>
      <c r="G5914" s="61"/>
      <c r="H5914" s="61"/>
      <c r="I5914" s="209"/>
      <c r="J5914" s="61"/>
    </row>
    <row r="5915" spans="1:10" s="27" customFormat="1" x14ac:dyDescent="0.25">
      <c r="A5915" s="62"/>
      <c r="B5915" s="62"/>
      <c r="C5915" s="63"/>
      <c r="D5915" s="63"/>
      <c r="E5915" s="61"/>
      <c r="F5915" s="61"/>
      <c r="G5915" s="61"/>
      <c r="H5915" s="61"/>
      <c r="I5915" s="209"/>
      <c r="J5915" s="61"/>
    </row>
    <row r="5916" spans="1:10" s="27" customFormat="1" x14ac:dyDescent="0.25">
      <c r="A5916" s="62"/>
      <c r="B5916" s="62"/>
      <c r="C5916" s="63"/>
      <c r="D5916" s="63"/>
      <c r="E5916" s="61"/>
      <c r="F5916" s="61"/>
      <c r="G5916" s="61"/>
      <c r="H5916" s="61"/>
      <c r="I5916" s="209"/>
      <c r="J5916" s="61"/>
    </row>
    <row r="5917" spans="1:10" s="27" customFormat="1" x14ac:dyDescent="0.25">
      <c r="A5917" s="62"/>
      <c r="B5917" s="62"/>
      <c r="C5917" s="63"/>
      <c r="D5917" s="63"/>
      <c r="E5917" s="61"/>
      <c r="F5917" s="61"/>
      <c r="G5917" s="61"/>
      <c r="H5917" s="61"/>
      <c r="I5917" s="209"/>
      <c r="J5917" s="61"/>
    </row>
    <row r="5918" spans="1:10" s="27" customFormat="1" x14ac:dyDescent="0.25">
      <c r="A5918" s="62"/>
      <c r="B5918" s="62"/>
      <c r="C5918" s="63"/>
      <c r="D5918" s="63"/>
      <c r="E5918" s="61"/>
      <c r="F5918" s="61"/>
      <c r="G5918" s="61"/>
      <c r="H5918" s="61"/>
      <c r="I5918" s="209"/>
      <c r="J5918" s="61"/>
    </row>
    <row r="5919" spans="1:10" s="27" customFormat="1" x14ac:dyDescent="0.25">
      <c r="A5919" s="62"/>
      <c r="B5919" s="62"/>
      <c r="C5919" s="63"/>
      <c r="D5919" s="63"/>
      <c r="E5919" s="61"/>
      <c r="F5919" s="61"/>
      <c r="G5919" s="61"/>
      <c r="H5919" s="61"/>
      <c r="I5919" s="209"/>
      <c r="J5919" s="61"/>
    </row>
    <row r="5920" spans="1:10" s="27" customFormat="1" x14ac:dyDescent="0.25">
      <c r="A5920" s="62"/>
      <c r="B5920" s="62"/>
      <c r="C5920" s="63"/>
      <c r="D5920" s="63"/>
      <c r="E5920" s="61"/>
      <c r="F5920" s="61"/>
      <c r="G5920" s="61"/>
      <c r="H5920" s="61"/>
      <c r="I5920" s="209"/>
      <c r="J5920" s="61"/>
    </row>
    <row r="5921" spans="1:10" s="27" customFormat="1" x14ac:dyDescent="0.25">
      <c r="A5921" s="62"/>
      <c r="B5921" s="62"/>
      <c r="C5921" s="63"/>
      <c r="D5921" s="63"/>
      <c r="E5921" s="61"/>
      <c r="F5921" s="61"/>
      <c r="G5921" s="61"/>
      <c r="H5921" s="61"/>
      <c r="I5921" s="209"/>
      <c r="J5921" s="61"/>
    </row>
    <row r="5922" spans="1:10" s="27" customFormat="1" x14ac:dyDescent="0.25">
      <c r="A5922" s="62"/>
      <c r="B5922" s="62"/>
      <c r="C5922" s="63"/>
      <c r="D5922" s="63"/>
      <c r="E5922" s="61"/>
      <c r="F5922" s="61"/>
      <c r="G5922" s="61"/>
      <c r="H5922" s="61"/>
      <c r="I5922" s="209"/>
      <c r="J5922" s="61"/>
    </row>
    <row r="5923" spans="1:10" s="27" customFormat="1" x14ac:dyDescent="0.25">
      <c r="A5923" s="62"/>
      <c r="B5923" s="62"/>
      <c r="C5923" s="63"/>
      <c r="D5923" s="63"/>
      <c r="E5923" s="61"/>
      <c r="F5923" s="61"/>
      <c r="G5923" s="61"/>
      <c r="H5923" s="61"/>
      <c r="I5923" s="209"/>
      <c r="J5923" s="61"/>
    </row>
    <row r="5924" spans="1:10" s="27" customFormat="1" x14ac:dyDescent="0.25">
      <c r="A5924" s="62"/>
      <c r="B5924" s="62"/>
      <c r="C5924" s="63"/>
      <c r="D5924" s="63"/>
      <c r="E5924" s="61"/>
      <c r="F5924" s="61"/>
      <c r="G5924" s="61"/>
      <c r="H5924" s="61"/>
      <c r="I5924" s="209"/>
      <c r="J5924" s="61"/>
    </row>
    <row r="5925" spans="1:10" s="27" customFormat="1" x14ac:dyDescent="0.25">
      <c r="A5925" s="62"/>
      <c r="B5925" s="62"/>
      <c r="C5925" s="63"/>
      <c r="D5925" s="63"/>
      <c r="E5925" s="61"/>
      <c r="F5925" s="61"/>
      <c r="G5925" s="61"/>
      <c r="H5925" s="61"/>
      <c r="I5925" s="209"/>
      <c r="J5925" s="61"/>
    </row>
    <row r="5926" spans="1:10" s="27" customFormat="1" x14ac:dyDescent="0.25">
      <c r="A5926" s="62"/>
      <c r="B5926" s="62"/>
      <c r="C5926" s="63"/>
      <c r="D5926" s="63"/>
      <c r="E5926" s="61"/>
      <c r="F5926" s="61"/>
      <c r="G5926" s="61"/>
      <c r="H5926" s="61"/>
      <c r="I5926" s="209"/>
      <c r="J5926" s="61"/>
    </row>
    <row r="5927" spans="1:10" s="27" customFormat="1" x14ac:dyDescent="0.25">
      <c r="A5927" s="62"/>
      <c r="B5927" s="62"/>
      <c r="C5927" s="63"/>
      <c r="D5927" s="63"/>
      <c r="E5927" s="61"/>
      <c r="F5927" s="61"/>
      <c r="G5927" s="61"/>
      <c r="H5927" s="61"/>
      <c r="I5927" s="209"/>
      <c r="J5927" s="61"/>
    </row>
    <row r="5928" spans="1:10" s="27" customFormat="1" x14ac:dyDescent="0.25">
      <c r="A5928" s="62"/>
      <c r="B5928" s="62"/>
      <c r="C5928" s="63"/>
      <c r="D5928" s="63"/>
      <c r="E5928" s="61"/>
      <c r="F5928" s="61"/>
      <c r="G5928" s="61"/>
      <c r="H5928" s="61"/>
      <c r="I5928" s="209"/>
      <c r="J5928" s="61"/>
    </row>
    <row r="5929" spans="1:10" s="27" customFormat="1" x14ac:dyDescent="0.25">
      <c r="A5929" s="62"/>
      <c r="B5929" s="62"/>
      <c r="C5929" s="63"/>
      <c r="D5929" s="63"/>
      <c r="E5929" s="61"/>
      <c r="F5929" s="61"/>
      <c r="G5929" s="61"/>
      <c r="H5929" s="61"/>
      <c r="I5929" s="209"/>
      <c r="J5929" s="61"/>
    </row>
    <row r="5930" spans="1:10" s="27" customFormat="1" x14ac:dyDescent="0.25">
      <c r="A5930" s="62"/>
      <c r="B5930" s="62"/>
      <c r="C5930" s="63"/>
      <c r="D5930" s="63"/>
      <c r="E5930" s="61"/>
      <c r="F5930" s="61"/>
      <c r="G5930" s="61"/>
      <c r="H5930" s="61"/>
      <c r="I5930" s="209"/>
      <c r="J5930" s="61"/>
    </row>
    <row r="5931" spans="1:10" s="27" customFormat="1" x14ac:dyDescent="0.25">
      <c r="A5931" s="62"/>
      <c r="B5931" s="62"/>
      <c r="C5931" s="63"/>
      <c r="D5931" s="63"/>
      <c r="E5931" s="61"/>
      <c r="F5931" s="61"/>
      <c r="G5931" s="61"/>
      <c r="H5931" s="61"/>
      <c r="I5931" s="209"/>
      <c r="J5931" s="61"/>
    </row>
    <row r="5932" spans="1:10" s="27" customFormat="1" x14ac:dyDescent="0.25">
      <c r="A5932" s="62"/>
      <c r="B5932" s="62"/>
      <c r="C5932" s="63"/>
      <c r="D5932" s="63"/>
      <c r="E5932" s="61"/>
      <c r="F5932" s="61"/>
      <c r="G5932" s="61"/>
      <c r="H5932" s="61"/>
      <c r="I5932" s="209"/>
      <c r="J5932" s="61"/>
    </row>
    <row r="5933" spans="1:10" s="27" customFormat="1" x14ac:dyDescent="0.25">
      <c r="A5933" s="62"/>
      <c r="B5933" s="62"/>
      <c r="C5933" s="63"/>
      <c r="D5933" s="63"/>
      <c r="E5933" s="61"/>
      <c r="F5933" s="61"/>
      <c r="G5933" s="61"/>
      <c r="H5933" s="61"/>
      <c r="I5933" s="209"/>
      <c r="J5933" s="61"/>
    </row>
    <row r="5934" spans="1:10" s="27" customFormat="1" x14ac:dyDescent="0.25">
      <c r="A5934" s="62"/>
      <c r="B5934" s="62"/>
      <c r="C5934" s="63"/>
      <c r="D5934" s="63"/>
      <c r="E5934" s="61"/>
      <c r="F5934" s="61"/>
      <c r="G5934" s="61"/>
      <c r="H5934" s="61"/>
      <c r="I5934" s="209"/>
      <c r="J5934" s="61"/>
    </row>
    <row r="5935" spans="1:10" s="27" customFormat="1" x14ac:dyDescent="0.25">
      <c r="A5935" s="62"/>
      <c r="B5935" s="62"/>
      <c r="C5935" s="63"/>
      <c r="D5935" s="63"/>
      <c r="E5935" s="61"/>
      <c r="F5935" s="61"/>
      <c r="G5935" s="61"/>
      <c r="H5935" s="61"/>
      <c r="I5935" s="209"/>
      <c r="J5935" s="61"/>
    </row>
    <row r="5936" spans="1:10" s="27" customFormat="1" x14ac:dyDescent="0.25">
      <c r="A5936" s="62"/>
      <c r="B5936" s="62"/>
      <c r="C5936" s="63"/>
      <c r="D5936" s="63"/>
      <c r="E5936" s="61"/>
      <c r="F5936" s="61"/>
      <c r="G5936" s="61"/>
      <c r="H5936" s="61"/>
      <c r="I5936" s="209"/>
      <c r="J5936" s="61"/>
    </row>
    <row r="5937" spans="1:10" s="27" customFormat="1" x14ac:dyDescent="0.25">
      <c r="A5937" s="62"/>
      <c r="B5937" s="62"/>
      <c r="C5937" s="63"/>
      <c r="D5937" s="63"/>
      <c r="E5937" s="61"/>
      <c r="F5937" s="61"/>
      <c r="G5937" s="61"/>
      <c r="H5937" s="61"/>
      <c r="I5937" s="209"/>
      <c r="J5937" s="61"/>
    </row>
    <row r="5938" spans="1:10" s="27" customFormat="1" x14ac:dyDescent="0.25">
      <c r="A5938" s="62"/>
      <c r="B5938" s="62"/>
      <c r="C5938" s="63"/>
      <c r="D5938" s="63"/>
      <c r="E5938" s="61"/>
      <c r="F5938" s="61"/>
      <c r="G5938" s="61"/>
      <c r="H5938" s="61"/>
      <c r="I5938" s="209"/>
      <c r="J5938" s="61"/>
    </row>
    <row r="5939" spans="1:10" s="27" customFormat="1" x14ac:dyDescent="0.25">
      <c r="A5939" s="62"/>
      <c r="B5939" s="62"/>
      <c r="C5939" s="63"/>
      <c r="D5939" s="63"/>
      <c r="E5939" s="61"/>
      <c r="F5939" s="61"/>
      <c r="G5939" s="61"/>
      <c r="H5939" s="61"/>
      <c r="I5939" s="209"/>
      <c r="J5939" s="61"/>
    </row>
    <row r="5940" spans="1:10" s="27" customFormat="1" x14ac:dyDescent="0.25">
      <c r="A5940" s="62"/>
      <c r="B5940" s="62"/>
      <c r="C5940" s="63"/>
      <c r="D5940" s="63"/>
      <c r="E5940" s="61"/>
      <c r="F5940" s="61"/>
      <c r="G5940" s="61"/>
      <c r="H5940" s="61"/>
      <c r="I5940" s="209"/>
      <c r="J5940" s="61"/>
    </row>
    <row r="5941" spans="1:10" s="27" customFormat="1" x14ac:dyDescent="0.25">
      <c r="A5941" s="62"/>
      <c r="B5941" s="62"/>
      <c r="C5941" s="63"/>
      <c r="D5941" s="63"/>
      <c r="E5941" s="61"/>
      <c r="F5941" s="61"/>
      <c r="G5941" s="61"/>
      <c r="H5941" s="61"/>
      <c r="I5941" s="209"/>
      <c r="J5941" s="61"/>
    </row>
    <row r="5942" spans="1:10" s="27" customFormat="1" x14ac:dyDescent="0.25">
      <c r="A5942" s="62"/>
      <c r="B5942" s="62"/>
      <c r="C5942" s="63"/>
      <c r="D5942" s="63"/>
      <c r="E5942" s="61"/>
      <c r="F5942" s="61"/>
      <c r="G5942" s="61"/>
      <c r="H5942" s="61"/>
      <c r="I5942" s="209"/>
      <c r="J5942" s="61"/>
    </row>
    <row r="5943" spans="1:10" s="27" customFormat="1" x14ac:dyDescent="0.25">
      <c r="A5943" s="62"/>
      <c r="B5943" s="62"/>
      <c r="C5943" s="63"/>
      <c r="D5943" s="63"/>
      <c r="E5943" s="61"/>
      <c r="F5943" s="61"/>
      <c r="G5943" s="61"/>
      <c r="H5943" s="61"/>
      <c r="I5943" s="209"/>
      <c r="J5943" s="61"/>
    </row>
    <row r="5944" spans="1:10" s="27" customFormat="1" x14ac:dyDescent="0.25">
      <c r="A5944" s="62"/>
      <c r="B5944" s="62"/>
      <c r="C5944" s="63"/>
      <c r="D5944" s="63"/>
      <c r="E5944" s="61"/>
      <c r="F5944" s="61"/>
      <c r="G5944" s="61"/>
      <c r="H5944" s="61"/>
      <c r="I5944" s="209"/>
      <c r="J5944" s="61"/>
    </row>
    <row r="5945" spans="1:10" s="27" customFormat="1" x14ac:dyDescent="0.25">
      <c r="A5945" s="62"/>
      <c r="B5945" s="62"/>
      <c r="C5945" s="63"/>
      <c r="D5945" s="63"/>
      <c r="E5945" s="61"/>
      <c r="F5945" s="61"/>
      <c r="G5945" s="61"/>
      <c r="H5945" s="61"/>
      <c r="I5945" s="209"/>
      <c r="J5945" s="61"/>
    </row>
    <row r="5946" spans="1:10" s="27" customFormat="1" x14ac:dyDescent="0.25">
      <c r="A5946" s="62"/>
      <c r="B5946" s="62"/>
      <c r="C5946" s="63"/>
      <c r="D5946" s="63"/>
      <c r="E5946" s="61"/>
      <c r="F5946" s="61"/>
      <c r="G5946" s="61"/>
      <c r="H5946" s="61"/>
      <c r="I5946" s="209"/>
      <c r="J5946" s="61"/>
    </row>
    <row r="5947" spans="1:10" s="27" customFormat="1" x14ac:dyDescent="0.25">
      <c r="A5947" s="62"/>
      <c r="B5947" s="62"/>
      <c r="C5947" s="63"/>
      <c r="D5947" s="63"/>
      <c r="E5947" s="61"/>
      <c r="F5947" s="61"/>
      <c r="G5947" s="61"/>
      <c r="H5947" s="61"/>
      <c r="I5947" s="209"/>
      <c r="J5947" s="61"/>
    </row>
    <row r="5948" spans="1:10" s="27" customFormat="1" x14ac:dyDescent="0.25">
      <c r="A5948" s="62"/>
      <c r="B5948" s="62"/>
      <c r="C5948" s="63"/>
      <c r="D5948" s="63"/>
      <c r="E5948" s="61"/>
      <c r="F5948" s="61"/>
      <c r="G5948" s="61"/>
      <c r="H5948" s="61"/>
      <c r="I5948" s="209"/>
      <c r="J5948" s="61"/>
    </row>
    <row r="5949" spans="1:10" s="27" customFormat="1" x14ac:dyDescent="0.25">
      <c r="A5949" s="62"/>
      <c r="B5949" s="62"/>
      <c r="C5949" s="63"/>
      <c r="D5949" s="63"/>
      <c r="E5949" s="61"/>
      <c r="F5949" s="61"/>
      <c r="G5949" s="61"/>
      <c r="H5949" s="61"/>
      <c r="I5949" s="209"/>
      <c r="J5949" s="61"/>
    </row>
    <row r="5950" spans="1:10" s="27" customFormat="1" x14ac:dyDescent="0.25">
      <c r="A5950" s="62"/>
      <c r="B5950" s="62"/>
      <c r="C5950" s="63"/>
      <c r="D5950" s="63"/>
      <c r="E5950" s="61"/>
      <c r="F5950" s="61"/>
      <c r="G5950" s="61"/>
      <c r="H5950" s="61"/>
      <c r="I5950" s="209"/>
      <c r="J5950" s="61"/>
    </row>
    <row r="5951" spans="1:10" s="27" customFormat="1" x14ac:dyDescent="0.25">
      <c r="A5951" s="62"/>
      <c r="B5951" s="62"/>
      <c r="C5951" s="63"/>
      <c r="D5951" s="63"/>
      <c r="E5951" s="61"/>
      <c r="F5951" s="61"/>
      <c r="G5951" s="61"/>
      <c r="H5951" s="61"/>
      <c r="I5951" s="209"/>
      <c r="J5951" s="61"/>
    </row>
    <row r="5952" spans="1:10" s="27" customFormat="1" x14ac:dyDescent="0.25">
      <c r="A5952" s="62"/>
      <c r="B5952" s="62"/>
      <c r="C5952" s="63"/>
      <c r="D5952" s="63"/>
      <c r="E5952" s="61"/>
      <c r="F5952" s="61"/>
      <c r="G5952" s="61"/>
      <c r="H5952" s="61"/>
      <c r="I5952" s="209"/>
      <c r="J5952" s="61"/>
    </row>
    <row r="5953" spans="1:10" s="27" customFormat="1" x14ac:dyDescent="0.25">
      <c r="A5953" s="62"/>
      <c r="B5953" s="62"/>
      <c r="C5953" s="63"/>
      <c r="D5953" s="63"/>
      <c r="E5953" s="61"/>
      <c r="F5953" s="61"/>
      <c r="G5953" s="61"/>
      <c r="H5953" s="61"/>
      <c r="I5953" s="209"/>
      <c r="J5953" s="61"/>
    </row>
    <row r="5954" spans="1:10" s="27" customFormat="1" x14ac:dyDescent="0.25">
      <c r="A5954" s="62"/>
      <c r="B5954" s="62"/>
      <c r="C5954" s="63"/>
      <c r="D5954" s="63"/>
      <c r="E5954" s="61"/>
      <c r="F5954" s="61"/>
      <c r="G5954" s="61"/>
      <c r="H5954" s="61"/>
      <c r="I5954" s="209"/>
      <c r="J5954" s="61"/>
    </row>
    <row r="5955" spans="1:10" s="27" customFormat="1" x14ac:dyDescent="0.25">
      <c r="A5955" s="62"/>
      <c r="B5955" s="62"/>
      <c r="C5955" s="63"/>
      <c r="D5955" s="63"/>
      <c r="E5955" s="61"/>
      <c r="F5955" s="61"/>
      <c r="G5955" s="61"/>
      <c r="H5955" s="61"/>
      <c r="I5955" s="209"/>
      <c r="J5955" s="61"/>
    </row>
    <row r="5956" spans="1:10" s="27" customFormat="1" x14ac:dyDescent="0.25">
      <c r="A5956" s="62"/>
      <c r="B5956" s="62"/>
      <c r="C5956" s="63"/>
      <c r="D5956" s="63"/>
      <c r="E5956" s="61"/>
      <c r="F5956" s="61"/>
      <c r="G5956" s="61"/>
      <c r="H5956" s="61"/>
      <c r="I5956" s="209"/>
      <c r="J5956" s="61"/>
    </row>
    <row r="5957" spans="1:10" s="27" customFormat="1" x14ac:dyDescent="0.25">
      <c r="A5957" s="62"/>
      <c r="B5957" s="62"/>
      <c r="C5957" s="63"/>
      <c r="D5957" s="63"/>
      <c r="E5957" s="61"/>
      <c r="F5957" s="61"/>
      <c r="G5957" s="61"/>
      <c r="H5957" s="61"/>
      <c r="I5957" s="209"/>
      <c r="J5957" s="61"/>
    </row>
    <row r="5958" spans="1:10" s="27" customFormat="1" x14ac:dyDescent="0.25">
      <c r="A5958" s="62"/>
      <c r="B5958" s="62"/>
      <c r="C5958" s="63"/>
      <c r="D5958" s="63"/>
      <c r="E5958" s="61"/>
      <c r="F5958" s="61"/>
      <c r="G5958" s="61"/>
      <c r="H5958" s="61"/>
      <c r="I5958" s="209"/>
      <c r="J5958" s="61"/>
    </row>
    <row r="5959" spans="1:10" s="27" customFormat="1" x14ac:dyDescent="0.25">
      <c r="A5959" s="62"/>
      <c r="B5959" s="62"/>
      <c r="C5959" s="63"/>
      <c r="D5959" s="63"/>
      <c r="E5959" s="61"/>
      <c r="F5959" s="61"/>
      <c r="G5959" s="61"/>
      <c r="H5959" s="61"/>
      <c r="I5959" s="209"/>
      <c r="J5959" s="61"/>
    </row>
    <row r="5960" spans="1:10" s="27" customFormat="1" x14ac:dyDescent="0.25">
      <c r="A5960" s="62"/>
      <c r="B5960" s="62"/>
      <c r="C5960" s="63"/>
      <c r="D5960" s="63"/>
      <c r="E5960" s="61"/>
      <c r="F5960" s="61"/>
      <c r="G5960" s="61"/>
      <c r="H5960" s="61"/>
      <c r="I5960" s="209"/>
      <c r="J5960" s="61"/>
    </row>
    <row r="5961" spans="1:10" s="27" customFormat="1" x14ac:dyDescent="0.25">
      <c r="A5961" s="62"/>
      <c r="B5961" s="62"/>
      <c r="C5961" s="63"/>
      <c r="D5961" s="63"/>
      <c r="E5961" s="61"/>
      <c r="F5961" s="61"/>
      <c r="G5961" s="61"/>
      <c r="H5961" s="61"/>
      <c r="I5961" s="209"/>
      <c r="J5961" s="61"/>
    </row>
    <row r="5962" spans="1:10" s="27" customFormat="1" x14ac:dyDescent="0.25">
      <c r="A5962" s="62"/>
      <c r="B5962" s="62"/>
      <c r="C5962" s="63"/>
      <c r="D5962" s="63"/>
      <c r="E5962" s="61"/>
      <c r="F5962" s="61"/>
      <c r="G5962" s="61"/>
      <c r="H5962" s="61"/>
      <c r="I5962" s="209"/>
      <c r="J5962" s="61"/>
    </row>
    <row r="5963" spans="1:10" s="27" customFormat="1" x14ac:dyDescent="0.25">
      <c r="A5963" s="62"/>
      <c r="B5963" s="62"/>
      <c r="C5963" s="63"/>
      <c r="D5963" s="63"/>
      <c r="E5963" s="61"/>
      <c r="F5963" s="61"/>
      <c r="G5963" s="61"/>
      <c r="H5963" s="61"/>
      <c r="I5963" s="209"/>
      <c r="J5963" s="61"/>
    </row>
    <row r="5964" spans="1:10" s="27" customFormat="1" x14ac:dyDescent="0.25">
      <c r="A5964" s="62"/>
      <c r="B5964" s="62"/>
      <c r="C5964" s="63"/>
      <c r="D5964" s="63"/>
      <c r="E5964" s="61"/>
      <c r="F5964" s="61"/>
      <c r="G5964" s="61"/>
      <c r="H5964" s="61"/>
      <c r="I5964" s="209"/>
      <c r="J5964" s="61"/>
    </row>
    <row r="5965" spans="1:10" s="27" customFormat="1" x14ac:dyDescent="0.25">
      <c r="A5965" s="62"/>
      <c r="B5965" s="62"/>
      <c r="C5965" s="63"/>
      <c r="D5965" s="63"/>
      <c r="E5965" s="61"/>
      <c r="F5965" s="61"/>
      <c r="G5965" s="61"/>
      <c r="H5965" s="61"/>
      <c r="I5965" s="209"/>
      <c r="J5965" s="61"/>
    </row>
    <row r="5966" spans="1:10" s="27" customFormat="1" x14ac:dyDescent="0.25">
      <c r="A5966" s="62"/>
      <c r="B5966" s="62"/>
      <c r="C5966" s="63"/>
      <c r="D5966" s="63"/>
      <c r="E5966" s="61"/>
      <c r="F5966" s="61"/>
      <c r="G5966" s="61"/>
      <c r="H5966" s="61"/>
      <c r="I5966" s="209"/>
      <c r="J5966" s="61"/>
    </row>
    <row r="5967" spans="1:10" s="27" customFormat="1" x14ac:dyDescent="0.25">
      <c r="A5967" s="62"/>
      <c r="B5967" s="62"/>
      <c r="C5967" s="63"/>
      <c r="D5967" s="63"/>
      <c r="E5967" s="61"/>
      <c r="F5967" s="61"/>
      <c r="G5967" s="61"/>
      <c r="H5967" s="61"/>
      <c r="I5967" s="209"/>
      <c r="J5967" s="61"/>
    </row>
    <row r="5968" spans="1:10" s="27" customFormat="1" x14ac:dyDescent="0.25">
      <c r="A5968" s="62"/>
      <c r="B5968" s="62"/>
      <c r="C5968" s="63"/>
      <c r="D5968" s="63"/>
      <c r="E5968" s="61"/>
      <c r="F5968" s="61"/>
      <c r="G5968" s="61"/>
      <c r="H5968" s="61"/>
      <c r="I5968" s="209"/>
      <c r="J5968" s="61"/>
    </row>
    <row r="5969" spans="1:10" s="27" customFormat="1" x14ac:dyDescent="0.25">
      <c r="A5969" s="62"/>
      <c r="B5969" s="62"/>
      <c r="C5969" s="63"/>
      <c r="D5969" s="63"/>
      <c r="E5969" s="61"/>
      <c r="F5969" s="61"/>
      <c r="G5969" s="61"/>
      <c r="H5969" s="61"/>
      <c r="I5969" s="209"/>
      <c r="J5969" s="61"/>
    </row>
    <row r="5970" spans="1:10" s="27" customFormat="1" x14ac:dyDescent="0.25">
      <c r="A5970" s="62"/>
      <c r="B5970" s="62"/>
      <c r="C5970" s="63"/>
      <c r="D5970" s="63"/>
      <c r="E5970" s="61"/>
      <c r="F5970" s="61"/>
      <c r="G5970" s="61"/>
      <c r="H5970" s="61"/>
      <c r="I5970" s="209"/>
      <c r="J5970" s="61"/>
    </row>
    <row r="5971" spans="1:10" s="27" customFormat="1" x14ac:dyDescent="0.25">
      <c r="A5971" s="62"/>
      <c r="B5971" s="62"/>
      <c r="C5971" s="63"/>
      <c r="D5971" s="63"/>
      <c r="E5971" s="61"/>
      <c r="F5971" s="61"/>
      <c r="G5971" s="61"/>
      <c r="H5971" s="61"/>
      <c r="I5971" s="209"/>
      <c r="J5971" s="61"/>
    </row>
    <row r="5972" spans="1:10" s="27" customFormat="1" x14ac:dyDescent="0.25">
      <c r="A5972" s="62"/>
      <c r="B5972" s="62"/>
      <c r="C5972" s="63"/>
      <c r="D5972" s="63"/>
      <c r="E5972" s="61"/>
      <c r="F5972" s="61"/>
      <c r="G5972" s="61"/>
      <c r="H5972" s="61"/>
      <c r="I5972" s="209"/>
      <c r="J5972" s="61"/>
    </row>
    <row r="5973" spans="1:10" s="27" customFormat="1" x14ac:dyDescent="0.25">
      <c r="A5973" s="62"/>
      <c r="B5973" s="62"/>
      <c r="C5973" s="63"/>
      <c r="D5973" s="63"/>
      <c r="E5973" s="61"/>
      <c r="F5973" s="61"/>
      <c r="G5973" s="61"/>
      <c r="H5973" s="61"/>
      <c r="I5973" s="209"/>
      <c r="J5973" s="61"/>
    </row>
    <row r="5974" spans="1:10" s="27" customFormat="1" x14ac:dyDescent="0.25">
      <c r="A5974" s="62"/>
      <c r="B5974" s="62"/>
      <c r="C5974" s="63"/>
      <c r="D5974" s="63"/>
      <c r="E5974" s="61"/>
      <c r="F5974" s="61"/>
      <c r="G5974" s="61"/>
      <c r="H5974" s="61"/>
      <c r="I5974" s="209"/>
      <c r="J5974" s="61"/>
    </row>
    <row r="5975" spans="1:10" s="27" customFormat="1" x14ac:dyDescent="0.25">
      <c r="A5975" s="62"/>
      <c r="B5975" s="62"/>
      <c r="C5975" s="63"/>
      <c r="D5975" s="63"/>
      <c r="E5975" s="61"/>
      <c r="F5975" s="61"/>
      <c r="G5975" s="61"/>
      <c r="H5975" s="61"/>
      <c r="I5975" s="209"/>
      <c r="J5975" s="61"/>
    </row>
    <row r="5976" spans="1:10" s="27" customFormat="1" x14ac:dyDescent="0.25">
      <c r="A5976" s="62"/>
      <c r="B5976" s="62"/>
      <c r="C5976" s="63"/>
      <c r="D5976" s="63"/>
      <c r="E5976" s="61"/>
      <c r="F5976" s="61"/>
      <c r="G5976" s="61"/>
      <c r="H5976" s="61"/>
      <c r="I5976" s="209"/>
      <c r="J5976" s="61"/>
    </row>
    <row r="5977" spans="1:10" s="27" customFormat="1" x14ac:dyDescent="0.25">
      <c r="A5977" s="62"/>
      <c r="B5977" s="62"/>
      <c r="C5977" s="63"/>
      <c r="D5977" s="63"/>
      <c r="E5977" s="61"/>
      <c r="F5977" s="61"/>
      <c r="G5977" s="61"/>
      <c r="H5977" s="61"/>
      <c r="I5977" s="209"/>
      <c r="J5977" s="61"/>
    </row>
    <row r="5978" spans="1:10" s="27" customFormat="1" x14ac:dyDescent="0.25">
      <c r="A5978" s="62"/>
      <c r="B5978" s="62"/>
      <c r="C5978" s="63"/>
      <c r="D5978" s="63"/>
      <c r="E5978" s="61"/>
      <c r="F5978" s="61"/>
      <c r="G5978" s="61"/>
      <c r="H5978" s="61"/>
      <c r="I5978" s="209"/>
      <c r="J5978" s="61"/>
    </row>
    <row r="5979" spans="1:10" s="27" customFormat="1" x14ac:dyDescent="0.25">
      <c r="A5979" s="62"/>
      <c r="B5979" s="62"/>
      <c r="C5979" s="63"/>
      <c r="D5979" s="63"/>
      <c r="E5979" s="61"/>
      <c r="F5979" s="61"/>
      <c r="G5979" s="61"/>
      <c r="H5979" s="61"/>
      <c r="I5979" s="209"/>
      <c r="J5979" s="61"/>
    </row>
    <row r="5980" spans="1:10" s="27" customFormat="1" x14ac:dyDescent="0.25">
      <c r="A5980" s="62"/>
      <c r="B5980" s="62"/>
      <c r="C5980" s="63"/>
      <c r="D5980" s="63"/>
      <c r="E5980" s="61"/>
      <c r="F5980" s="61"/>
      <c r="G5980" s="61"/>
      <c r="H5980" s="61"/>
      <c r="I5980" s="209"/>
      <c r="J5980" s="61"/>
    </row>
    <row r="5981" spans="1:10" s="27" customFormat="1" x14ac:dyDescent="0.25">
      <c r="A5981" s="62"/>
      <c r="B5981" s="62"/>
      <c r="C5981" s="63"/>
      <c r="D5981" s="63"/>
      <c r="E5981" s="61"/>
      <c r="F5981" s="61"/>
      <c r="G5981" s="61"/>
      <c r="H5981" s="61"/>
      <c r="I5981" s="209"/>
      <c r="J5981" s="61"/>
    </row>
    <row r="5982" spans="1:10" s="27" customFormat="1" x14ac:dyDescent="0.25">
      <c r="A5982" s="62"/>
      <c r="B5982" s="62"/>
      <c r="C5982" s="63"/>
      <c r="D5982" s="63"/>
      <c r="E5982" s="61"/>
      <c r="F5982" s="61"/>
      <c r="G5982" s="61"/>
      <c r="H5982" s="61"/>
      <c r="I5982" s="209"/>
      <c r="J5982" s="61"/>
    </row>
    <row r="5983" spans="1:10" s="27" customFormat="1" x14ac:dyDescent="0.25">
      <c r="A5983" s="62"/>
      <c r="B5983" s="62"/>
      <c r="C5983" s="63"/>
      <c r="D5983" s="63"/>
      <c r="E5983" s="61"/>
      <c r="F5983" s="61"/>
      <c r="G5983" s="61"/>
      <c r="H5983" s="61"/>
      <c r="I5983" s="209"/>
      <c r="J5983" s="61"/>
    </row>
    <row r="5984" spans="1:10" s="27" customFormat="1" x14ac:dyDescent="0.25">
      <c r="A5984" s="62"/>
      <c r="B5984" s="62"/>
      <c r="C5984" s="63"/>
      <c r="D5984" s="63"/>
      <c r="E5984" s="61"/>
      <c r="F5984" s="61"/>
      <c r="G5984" s="61"/>
      <c r="H5984" s="61"/>
      <c r="I5984" s="209"/>
      <c r="J5984" s="61"/>
    </row>
    <row r="5985" spans="1:10" s="27" customFormat="1" x14ac:dyDescent="0.25">
      <c r="A5985" s="62"/>
      <c r="B5985" s="62"/>
      <c r="C5985" s="63"/>
      <c r="D5985" s="63"/>
      <c r="E5985" s="61"/>
      <c r="F5985" s="61"/>
      <c r="G5985" s="61"/>
      <c r="H5985" s="61"/>
      <c r="I5985" s="209"/>
      <c r="J5985" s="61"/>
    </row>
    <row r="5986" spans="1:10" s="27" customFormat="1" x14ac:dyDescent="0.25">
      <c r="A5986" s="62"/>
      <c r="B5986" s="62"/>
      <c r="C5986" s="63"/>
      <c r="D5986" s="63"/>
      <c r="E5986" s="61"/>
      <c r="F5986" s="61"/>
      <c r="G5986" s="61"/>
      <c r="H5986" s="61"/>
      <c r="I5986" s="209"/>
      <c r="J5986" s="61"/>
    </row>
    <row r="5987" spans="1:10" s="27" customFormat="1" x14ac:dyDescent="0.25">
      <c r="A5987" s="62"/>
      <c r="B5987" s="62"/>
      <c r="C5987" s="63"/>
      <c r="D5987" s="63"/>
      <c r="E5987" s="61"/>
      <c r="F5987" s="61"/>
      <c r="G5987" s="61"/>
      <c r="H5987" s="61"/>
      <c r="I5987" s="209"/>
      <c r="J5987" s="61"/>
    </row>
    <row r="5988" spans="1:10" s="27" customFormat="1" x14ac:dyDescent="0.25">
      <c r="A5988" s="62"/>
      <c r="B5988" s="62"/>
      <c r="C5988" s="63"/>
      <c r="D5988" s="63"/>
      <c r="E5988" s="61"/>
      <c r="F5988" s="61"/>
      <c r="G5988" s="61"/>
      <c r="H5988" s="61"/>
      <c r="I5988" s="209"/>
      <c r="J5988" s="61"/>
    </row>
    <row r="5989" spans="1:10" s="27" customFormat="1" x14ac:dyDescent="0.25">
      <c r="A5989" s="62"/>
      <c r="B5989" s="62"/>
      <c r="C5989" s="63"/>
      <c r="D5989" s="63"/>
      <c r="E5989" s="61"/>
      <c r="F5989" s="61"/>
      <c r="G5989" s="61"/>
      <c r="H5989" s="61"/>
      <c r="I5989" s="209"/>
      <c r="J5989" s="61"/>
    </row>
    <row r="5990" spans="1:10" s="27" customFormat="1" x14ac:dyDescent="0.25">
      <c r="A5990" s="62"/>
      <c r="B5990" s="62"/>
      <c r="C5990" s="63"/>
      <c r="D5990" s="63"/>
      <c r="E5990" s="61"/>
      <c r="F5990" s="61"/>
      <c r="G5990" s="61"/>
      <c r="H5990" s="61"/>
      <c r="I5990" s="209"/>
      <c r="J5990" s="61"/>
    </row>
    <row r="5991" spans="1:10" s="27" customFormat="1" x14ac:dyDescent="0.25">
      <c r="A5991" s="62"/>
      <c r="B5991" s="62"/>
      <c r="C5991" s="63"/>
      <c r="D5991" s="63"/>
      <c r="E5991" s="61"/>
      <c r="F5991" s="61"/>
      <c r="G5991" s="61"/>
      <c r="H5991" s="61"/>
      <c r="I5991" s="209"/>
      <c r="J5991" s="61"/>
    </row>
    <row r="5992" spans="1:10" s="27" customFormat="1" x14ac:dyDescent="0.25">
      <c r="A5992" s="62"/>
      <c r="B5992" s="62"/>
      <c r="C5992" s="63"/>
      <c r="D5992" s="63"/>
      <c r="E5992" s="61"/>
      <c r="F5992" s="61"/>
      <c r="G5992" s="61"/>
      <c r="H5992" s="61"/>
      <c r="I5992" s="209"/>
      <c r="J5992" s="61"/>
    </row>
    <row r="5993" spans="1:10" s="27" customFormat="1" x14ac:dyDescent="0.25">
      <c r="A5993" s="62"/>
      <c r="B5993" s="62"/>
      <c r="C5993" s="63"/>
      <c r="D5993" s="63"/>
      <c r="E5993" s="61"/>
      <c r="F5993" s="61"/>
      <c r="G5993" s="61"/>
      <c r="H5993" s="61"/>
      <c r="I5993" s="209"/>
      <c r="J5993" s="61"/>
    </row>
    <row r="5994" spans="1:10" s="27" customFormat="1" x14ac:dyDescent="0.25">
      <c r="A5994" s="62"/>
      <c r="B5994" s="62"/>
      <c r="C5994" s="63"/>
      <c r="D5994" s="63"/>
      <c r="E5994" s="61"/>
      <c r="F5994" s="61"/>
      <c r="G5994" s="61"/>
      <c r="H5994" s="61"/>
      <c r="I5994" s="209"/>
      <c r="J5994" s="61"/>
    </row>
    <row r="5995" spans="1:10" s="27" customFormat="1" x14ac:dyDescent="0.25">
      <c r="A5995" s="62"/>
      <c r="B5995" s="62"/>
      <c r="C5995" s="63"/>
      <c r="D5995" s="63"/>
      <c r="E5995" s="61"/>
      <c r="F5995" s="61"/>
      <c r="G5995" s="61"/>
      <c r="H5995" s="61"/>
      <c r="I5995" s="209"/>
      <c r="J5995" s="61"/>
    </row>
    <row r="5996" spans="1:10" s="27" customFormat="1" x14ac:dyDescent="0.25">
      <c r="A5996" s="62"/>
      <c r="B5996" s="62"/>
      <c r="C5996" s="63"/>
      <c r="D5996" s="63"/>
      <c r="E5996" s="61"/>
      <c r="F5996" s="61"/>
      <c r="G5996" s="61"/>
      <c r="H5996" s="61"/>
      <c r="I5996" s="209"/>
      <c r="J5996" s="61"/>
    </row>
    <row r="5997" spans="1:10" s="27" customFormat="1" x14ac:dyDescent="0.25">
      <c r="A5997" s="62"/>
      <c r="B5997" s="62"/>
      <c r="C5997" s="63"/>
      <c r="D5997" s="63"/>
      <c r="E5997" s="61"/>
      <c r="F5997" s="61"/>
      <c r="G5997" s="61"/>
      <c r="H5997" s="61"/>
      <c r="I5997" s="209"/>
      <c r="J5997" s="61"/>
    </row>
    <row r="5998" spans="1:10" s="27" customFormat="1" x14ac:dyDescent="0.25">
      <c r="A5998" s="62"/>
      <c r="B5998" s="62"/>
      <c r="C5998" s="63"/>
      <c r="D5998" s="63"/>
      <c r="E5998" s="61"/>
      <c r="F5998" s="61"/>
      <c r="G5998" s="61"/>
      <c r="H5998" s="61"/>
      <c r="I5998" s="209"/>
      <c r="J5998" s="61"/>
    </row>
    <row r="5999" spans="1:10" s="27" customFormat="1" x14ac:dyDescent="0.25">
      <c r="A5999" s="62"/>
      <c r="B5999" s="62"/>
      <c r="C5999" s="63"/>
      <c r="D5999" s="63"/>
      <c r="E5999" s="61"/>
      <c r="F5999" s="61"/>
      <c r="G5999" s="61"/>
      <c r="H5999" s="61"/>
      <c r="I5999" s="209"/>
      <c r="J5999" s="61"/>
    </row>
    <row r="6000" spans="1:10" s="27" customFormat="1" x14ac:dyDescent="0.25">
      <c r="A6000" s="62"/>
      <c r="B6000" s="62"/>
      <c r="C6000" s="63"/>
      <c r="D6000" s="63"/>
      <c r="E6000" s="61"/>
      <c r="F6000" s="61"/>
      <c r="G6000" s="61"/>
      <c r="H6000" s="61"/>
      <c r="I6000" s="209"/>
      <c r="J6000" s="61"/>
    </row>
    <row r="6001" spans="1:10" s="27" customFormat="1" x14ac:dyDescent="0.25">
      <c r="A6001" s="62"/>
      <c r="B6001" s="62"/>
      <c r="C6001" s="63"/>
      <c r="D6001" s="63"/>
      <c r="E6001" s="61"/>
      <c r="F6001" s="61"/>
      <c r="G6001" s="61"/>
      <c r="H6001" s="61"/>
      <c r="I6001" s="209"/>
      <c r="J6001" s="61"/>
    </row>
    <row r="6002" spans="1:10" s="27" customFormat="1" x14ac:dyDescent="0.25">
      <c r="A6002" s="62"/>
      <c r="B6002" s="62"/>
      <c r="C6002" s="63"/>
      <c r="D6002" s="63"/>
      <c r="E6002" s="61"/>
      <c r="F6002" s="61"/>
      <c r="G6002" s="61"/>
      <c r="H6002" s="61"/>
      <c r="I6002" s="209"/>
      <c r="J6002" s="61"/>
    </row>
    <row r="6003" spans="1:10" s="27" customFormat="1" x14ac:dyDescent="0.25">
      <c r="A6003" s="62"/>
      <c r="B6003" s="62"/>
      <c r="C6003" s="63"/>
      <c r="D6003" s="63"/>
      <c r="E6003" s="61"/>
      <c r="F6003" s="61"/>
      <c r="G6003" s="61"/>
      <c r="H6003" s="61"/>
      <c r="I6003" s="209"/>
      <c r="J6003" s="61"/>
    </row>
    <row r="6004" spans="1:10" s="27" customFormat="1" x14ac:dyDescent="0.25">
      <c r="A6004" s="62"/>
      <c r="B6004" s="62"/>
      <c r="C6004" s="63"/>
      <c r="D6004" s="63"/>
      <c r="E6004" s="61"/>
      <c r="F6004" s="61"/>
      <c r="G6004" s="61"/>
      <c r="H6004" s="61"/>
      <c r="I6004" s="209"/>
      <c r="J6004" s="61"/>
    </row>
    <row r="6005" spans="1:10" s="27" customFormat="1" x14ac:dyDescent="0.25">
      <c r="A6005" s="62"/>
      <c r="B6005" s="62"/>
      <c r="C6005" s="63"/>
      <c r="D6005" s="63"/>
      <c r="E6005" s="61"/>
      <c r="F6005" s="61"/>
      <c r="G6005" s="61"/>
      <c r="H6005" s="61"/>
      <c r="I6005" s="209"/>
      <c r="J6005" s="61"/>
    </row>
    <row r="6006" spans="1:10" s="27" customFormat="1" x14ac:dyDescent="0.25">
      <c r="A6006" s="62"/>
      <c r="B6006" s="62"/>
      <c r="C6006" s="63"/>
      <c r="D6006" s="63"/>
      <c r="E6006" s="61"/>
      <c r="F6006" s="61"/>
      <c r="G6006" s="61"/>
      <c r="H6006" s="61"/>
      <c r="I6006" s="209"/>
      <c r="J6006" s="61"/>
    </row>
    <row r="6007" spans="1:10" s="27" customFormat="1" x14ac:dyDescent="0.25">
      <c r="A6007" s="62"/>
      <c r="B6007" s="62"/>
      <c r="C6007" s="63"/>
      <c r="D6007" s="63"/>
      <c r="E6007" s="61"/>
      <c r="F6007" s="61"/>
      <c r="G6007" s="61"/>
      <c r="H6007" s="61"/>
      <c r="I6007" s="209"/>
      <c r="J6007" s="61"/>
    </row>
    <row r="6008" spans="1:10" s="27" customFormat="1" x14ac:dyDescent="0.25">
      <c r="A6008" s="62"/>
      <c r="B6008" s="62"/>
      <c r="C6008" s="63"/>
      <c r="D6008" s="63"/>
      <c r="E6008" s="61"/>
      <c r="F6008" s="61"/>
      <c r="G6008" s="61"/>
      <c r="H6008" s="61"/>
      <c r="I6008" s="209"/>
      <c r="J6008" s="61"/>
    </row>
    <row r="6009" spans="1:10" s="27" customFormat="1" x14ac:dyDescent="0.25">
      <c r="A6009" s="62"/>
      <c r="B6009" s="62"/>
      <c r="C6009" s="63"/>
      <c r="D6009" s="63"/>
      <c r="E6009" s="61"/>
      <c r="F6009" s="61"/>
      <c r="G6009" s="61"/>
      <c r="H6009" s="61"/>
      <c r="I6009" s="209"/>
      <c r="J6009" s="61"/>
    </row>
    <row r="6010" spans="1:10" s="27" customFormat="1" x14ac:dyDescent="0.25">
      <c r="A6010" s="62"/>
      <c r="B6010" s="62"/>
      <c r="C6010" s="63"/>
      <c r="D6010" s="63"/>
      <c r="E6010" s="61"/>
      <c r="F6010" s="61"/>
      <c r="G6010" s="61"/>
      <c r="H6010" s="61"/>
      <c r="I6010" s="209"/>
      <c r="J6010" s="61"/>
    </row>
    <row r="6011" spans="1:10" s="27" customFormat="1" x14ac:dyDescent="0.25">
      <c r="A6011" s="62"/>
      <c r="B6011" s="62"/>
      <c r="C6011" s="63"/>
      <c r="D6011" s="63"/>
      <c r="E6011" s="61"/>
      <c r="F6011" s="61"/>
      <c r="G6011" s="61"/>
      <c r="H6011" s="61"/>
      <c r="I6011" s="209"/>
      <c r="J6011" s="61"/>
    </row>
    <row r="6012" spans="1:10" s="27" customFormat="1" x14ac:dyDescent="0.25">
      <c r="A6012" s="62"/>
      <c r="B6012" s="62"/>
      <c r="C6012" s="63"/>
      <c r="D6012" s="63"/>
      <c r="E6012" s="61"/>
      <c r="F6012" s="61"/>
      <c r="G6012" s="61"/>
      <c r="H6012" s="61"/>
      <c r="I6012" s="209"/>
      <c r="J6012" s="61"/>
    </row>
    <row r="6013" spans="1:10" s="27" customFormat="1" x14ac:dyDescent="0.25">
      <c r="A6013" s="62"/>
      <c r="B6013" s="62"/>
      <c r="C6013" s="63"/>
      <c r="D6013" s="63"/>
      <c r="E6013" s="61"/>
      <c r="F6013" s="61"/>
      <c r="G6013" s="61"/>
      <c r="H6013" s="61"/>
      <c r="I6013" s="209"/>
      <c r="J6013" s="61"/>
    </row>
    <row r="6014" spans="1:10" s="27" customFormat="1" x14ac:dyDescent="0.25">
      <c r="A6014" s="62"/>
      <c r="B6014" s="62"/>
      <c r="C6014" s="63"/>
      <c r="D6014" s="63"/>
      <c r="E6014" s="61"/>
      <c r="F6014" s="61"/>
      <c r="G6014" s="61"/>
      <c r="H6014" s="61"/>
      <c r="I6014" s="209"/>
      <c r="J6014" s="61"/>
    </row>
    <row r="6015" spans="1:10" s="27" customFormat="1" x14ac:dyDescent="0.25">
      <c r="A6015" s="62"/>
      <c r="B6015" s="62"/>
      <c r="C6015" s="63"/>
      <c r="D6015" s="63"/>
      <c r="E6015" s="61"/>
      <c r="F6015" s="61"/>
      <c r="G6015" s="61"/>
      <c r="H6015" s="61"/>
      <c r="I6015" s="209"/>
      <c r="J6015" s="61"/>
    </row>
    <row r="6016" spans="1:10" s="27" customFormat="1" x14ac:dyDescent="0.25">
      <c r="A6016" s="62"/>
      <c r="B6016" s="62"/>
      <c r="C6016" s="63"/>
      <c r="D6016" s="63"/>
      <c r="E6016" s="61"/>
      <c r="F6016" s="61"/>
      <c r="G6016" s="61"/>
      <c r="H6016" s="61"/>
      <c r="I6016" s="209"/>
      <c r="J6016" s="61"/>
    </row>
    <row r="6017" spans="1:10" s="27" customFormat="1" x14ac:dyDescent="0.25">
      <c r="A6017" s="62"/>
      <c r="B6017" s="62"/>
      <c r="C6017" s="63"/>
      <c r="D6017" s="63"/>
      <c r="E6017" s="61"/>
      <c r="F6017" s="61"/>
      <c r="G6017" s="61"/>
      <c r="H6017" s="61"/>
      <c r="I6017" s="209"/>
      <c r="J6017" s="61"/>
    </row>
    <row r="6018" spans="1:10" s="27" customFormat="1" x14ac:dyDescent="0.25">
      <c r="A6018" s="62"/>
      <c r="B6018" s="62"/>
      <c r="C6018" s="63"/>
      <c r="D6018" s="63"/>
      <c r="E6018" s="61"/>
      <c r="F6018" s="61"/>
      <c r="G6018" s="61"/>
      <c r="H6018" s="61"/>
      <c r="I6018" s="209"/>
      <c r="J6018" s="61"/>
    </row>
    <row r="6019" spans="1:10" s="27" customFormat="1" x14ac:dyDescent="0.25">
      <c r="A6019" s="62"/>
      <c r="B6019" s="62"/>
      <c r="C6019" s="63"/>
      <c r="D6019" s="63"/>
      <c r="E6019" s="61"/>
      <c r="F6019" s="61"/>
      <c r="G6019" s="61"/>
      <c r="H6019" s="61"/>
      <c r="I6019" s="209"/>
      <c r="J6019" s="61"/>
    </row>
    <row r="6020" spans="1:10" s="27" customFormat="1" x14ac:dyDescent="0.25">
      <c r="A6020" s="62"/>
      <c r="B6020" s="62"/>
      <c r="C6020" s="63"/>
      <c r="D6020" s="63"/>
      <c r="E6020" s="61"/>
      <c r="F6020" s="61"/>
      <c r="G6020" s="61"/>
      <c r="H6020" s="61"/>
      <c r="I6020" s="209"/>
      <c r="J6020" s="61"/>
    </row>
    <row r="6021" spans="1:10" s="27" customFormat="1" x14ac:dyDescent="0.25">
      <c r="A6021" s="62"/>
      <c r="B6021" s="62"/>
      <c r="C6021" s="63"/>
      <c r="D6021" s="63"/>
      <c r="E6021" s="61"/>
      <c r="F6021" s="61"/>
      <c r="G6021" s="61"/>
      <c r="H6021" s="61"/>
      <c r="I6021" s="209"/>
      <c r="J6021" s="61"/>
    </row>
    <row r="6022" spans="1:10" s="27" customFormat="1" x14ac:dyDescent="0.25">
      <c r="A6022" s="62"/>
      <c r="B6022" s="62"/>
      <c r="C6022" s="63"/>
      <c r="D6022" s="63"/>
      <c r="E6022" s="61"/>
      <c r="F6022" s="61"/>
      <c r="G6022" s="61"/>
      <c r="H6022" s="61"/>
      <c r="I6022" s="209"/>
      <c r="J6022" s="61"/>
    </row>
    <row r="6023" spans="1:10" s="27" customFormat="1" x14ac:dyDescent="0.25">
      <c r="A6023" s="62"/>
      <c r="B6023" s="62"/>
      <c r="C6023" s="63"/>
      <c r="D6023" s="63"/>
      <c r="E6023" s="61"/>
      <c r="F6023" s="61"/>
      <c r="G6023" s="61"/>
      <c r="H6023" s="61"/>
      <c r="I6023" s="209"/>
      <c r="J6023" s="61"/>
    </row>
    <row r="6024" spans="1:10" s="27" customFormat="1" x14ac:dyDescent="0.25">
      <c r="A6024" s="62"/>
      <c r="B6024" s="62"/>
      <c r="C6024" s="63"/>
      <c r="D6024" s="63"/>
      <c r="E6024" s="61"/>
      <c r="F6024" s="61"/>
      <c r="G6024" s="61"/>
      <c r="H6024" s="61"/>
      <c r="I6024" s="209"/>
      <c r="J6024" s="61"/>
    </row>
    <row r="6025" spans="1:10" s="27" customFormat="1" x14ac:dyDescent="0.25">
      <c r="A6025" s="62"/>
      <c r="B6025" s="62"/>
      <c r="C6025" s="63"/>
      <c r="D6025" s="63"/>
      <c r="E6025" s="61"/>
      <c r="F6025" s="61"/>
      <c r="G6025" s="61"/>
      <c r="H6025" s="61"/>
      <c r="I6025" s="209"/>
      <c r="J6025" s="61"/>
    </row>
    <row r="6026" spans="1:10" s="27" customFormat="1" x14ac:dyDescent="0.25">
      <c r="A6026" s="62"/>
      <c r="B6026" s="62"/>
      <c r="C6026" s="63"/>
      <c r="D6026" s="63"/>
      <c r="E6026" s="61"/>
      <c r="F6026" s="61"/>
      <c r="G6026" s="61"/>
      <c r="H6026" s="61"/>
      <c r="I6026" s="209"/>
      <c r="J6026" s="61"/>
    </row>
    <row r="6027" spans="1:10" s="27" customFormat="1" x14ac:dyDescent="0.25">
      <c r="A6027" s="62"/>
      <c r="B6027" s="62"/>
      <c r="C6027" s="63"/>
      <c r="D6027" s="63"/>
      <c r="E6027" s="61"/>
      <c r="F6027" s="61"/>
      <c r="G6027" s="61"/>
      <c r="H6027" s="61"/>
      <c r="I6027" s="209"/>
      <c r="J6027" s="61"/>
    </row>
    <row r="6028" spans="1:10" s="27" customFormat="1" x14ac:dyDescent="0.25">
      <c r="A6028" s="62"/>
      <c r="B6028" s="62"/>
      <c r="C6028" s="63"/>
      <c r="D6028" s="63"/>
      <c r="E6028" s="61"/>
      <c r="F6028" s="61"/>
      <c r="G6028" s="61"/>
      <c r="H6028" s="61"/>
      <c r="I6028" s="209"/>
      <c r="J6028" s="61"/>
    </row>
    <row r="6029" spans="1:10" s="27" customFormat="1" x14ac:dyDescent="0.25">
      <c r="A6029" s="62"/>
      <c r="B6029" s="62"/>
      <c r="C6029" s="63"/>
      <c r="D6029" s="63"/>
      <c r="E6029" s="61"/>
      <c r="F6029" s="61"/>
      <c r="G6029" s="61"/>
      <c r="H6029" s="61"/>
      <c r="I6029" s="209"/>
      <c r="J6029" s="61"/>
    </row>
    <row r="6030" spans="1:10" s="27" customFormat="1" x14ac:dyDescent="0.25">
      <c r="A6030" s="62"/>
      <c r="B6030" s="62"/>
      <c r="C6030" s="63"/>
      <c r="D6030" s="63"/>
      <c r="E6030" s="61"/>
      <c r="F6030" s="61"/>
      <c r="G6030" s="61"/>
      <c r="H6030" s="61"/>
      <c r="I6030" s="209"/>
      <c r="J6030" s="61"/>
    </row>
    <row r="6031" spans="1:10" s="27" customFormat="1" x14ac:dyDescent="0.25">
      <c r="A6031" s="62"/>
      <c r="B6031" s="62"/>
      <c r="C6031" s="63"/>
      <c r="D6031" s="63"/>
      <c r="E6031" s="61"/>
      <c r="F6031" s="61"/>
      <c r="G6031" s="61"/>
      <c r="H6031" s="61"/>
      <c r="I6031" s="209"/>
      <c r="J6031" s="61"/>
    </row>
    <row r="6032" spans="1:10" s="27" customFormat="1" x14ac:dyDescent="0.25">
      <c r="A6032" s="62"/>
      <c r="B6032" s="62"/>
      <c r="C6032" s="63"/>
      <c r="D6032" s="63"/>
      <c r="E6032" s="61"/>
      <c r="F6032" s="61"/>
      <c r="G6032" s="61"/>
      <c r="H6032" s="61"/>
      <c r="I6032" s="209"/>
      <c r="J6032" s="61"/>
    </row>
    <row r="6033" spans="1:10" s="27" customFormat="1" x14ac:dyDescent="0.25">
      <c r="A6033" s="62"/>
      <c r="B6033" s="62"/>
      <c r="C6033" s="63"/>
      <c r="D6033" s="63"/>
      <c r="E6033" s="61"/>
      <c r="F6033" s="61"/>
      <c r="G6033" s="61"/>
      <c r="H6033" s="61"/>
      <c r="I6033" s="209"/>
      <c r="J6033" s="61"/>
    </row>
    <row r="6034" spans="1:10" s="27" customFormat="1" x14ac:dyDescent="0.25">
      <c r="A6034" s="62"/>
      <c r="B6034" s="62"/>
      <c r="C6034" s="63"/>
      <c r="D6034" s="63"/>
      <c r="E6034" s="61"/>
      <c r="F6034" s="61"/>
      <c r="G6034" s="61"/>
      <c r="H6034" s="61"/>
      <c r="I6034" s="209"/>
      <c r="J6034" s="61"/>
    </row>
    <row r="6035" spans="1:10" s="27" customFormat="1" x14ac:dyDescent="0.25">
      <c r="A6035" s="62"/>
      <c r="B6035" s="62"/>
      <c r="C6035" s="63"/>
      <c r="D6035" s="63"/>
      <c r="E6035" s="61"/>
      <c r="F6035" s="61"/>
      <c r="G6035" s="61"/>
      <c r="H6035" s="61"/>
      <c r="I6035" s="209"/>
      <c r="J6035" s="61"/>
    </row>
    <row r="6036" spans="1:10" s="27" customFormat="1" x14ac:dyDescent="0.25">
      <c r="A6036" s="62"/>
      <c r="B6036" s="62"/>
      <c r="C6036" s="63"/>
      <c r="D6036" s="63"/>
      <c r="E6036" s="61"/>
      <c r="F6036" s="61"/>
      <c r="G6036" s="61"/>
      <c r="H6036" s="61"/>
      <c r="I6036" s="209"/>
      <c r="J6036" s="61"/>
    </row>
    <row r="6037" spans="1:10" s="27" customFormat="1" x14ac:dyDescent="0.25">
      <c r="A6037" s="62"/>
      <c r="B6037" s="62"/>
      <c r="C6037" s="63"/>
      <c r="D6037" s="63"/>
      <c r="E6037" s="61"/>
      <c r="F6037" s="61"/>
      <c r="G6037" s="61"/>
      <c r="H6037" s="61"/>
      <c r="I6037" s="209"/>
      <c r="J6037" s="61"/>
    </row>
    <row r="6038" spans="1:10" s="27" customFormat="1" x14ac:dyDescent="0.25">
      <c r="A6038" s="62"/>
      <c r="B6038" s="62"/>
      <c r="C6038" s="63"/>
      <c r="D6038" s="63"/>
      <c r="E6038" s="61"/>
      <c r="F6038" s="61"/>
      <c r="G6038" s="61"/>
      <c r="H6038" s="61"/>
      <c r="I6038" s="209"/>
      <c r="J6038" s="61"/>
    </row>
    <row r="6039" spans="1:10" s="27" customFormat="1" x14ac:dyDescent="0.25">
      <c r="A6039" s="62"/>
      <c r="B6039" s="62"/>
      <c r="C6039" s="63"/>
      <c r="D6039" s="63"/>
      <c r="E6039" s="61"/>
      <c r="F6039" s="61"/>
      <c r="G6039" s="61"/>
      <c r="H6039" s="61"/>
      <c r="I6039" s="209"/>
      <c r="J6039" s="61"/>
    </row>
    <row r="6040" spans="1:10" s="27" customFormat="1" x14ac:dyDescent="0.25">
      <c r="A6040" s="62"/>
      <c r="B6040" s="62"/>
      <c r="C6040" s="63"/>
      <c r="D6040" s="63"/>
      <c r="E6040" s="61"/>
      <c r="F6040" s="61"/>
      <c r="G6040" s="61"/>
      <c r="H6040" s="61"/>
      <c r="I6040" s="209"/>
      <c r="J6040" s="61"/>
    </row>
    <row r="6041" spans="1:10" s="27" customFormat="1" x14ac:dyDescent="0.25">
      <c r="A6041" s="62"/>
      <c r="B6041" s="62"/>
      <c r="C6041" s="63"/>
      <c r="D6041" s="63"/>
      <c r="E6041" s="61"/>
      <c r="F6041" s="61"/>
      <c r="G6041" s="61"/>
      <c r="H6041" s="61"/>
      <c r="I6041" s="209"/>
      <c r="J6041" s="61"/>
    </row>
    <row r="6042" spans="1:10" s="27" customFormat="1" x14ac:dyDescent="0.25">
      <c r="A6042" s="62"/>
      <c r="B6042" s="62"/>
      <c r="C6042" s="63"/>
      <c r="D6042" s="63"/>
      <c r="E6042" s="61"/>
      <c r="F6042" s="61"/>
      <c r="G6042" s="61"/>
      <c r="H6042" s="61"/>
      <c r="I6042" s="209"/>
      <c r="J6042" s="61"/>
    </row>
    <row r="6043" spans="1:10" s="27" customFormat="1" x14ac:dyDescent="0.25">
      <c r="A6043" s="62"/>
      <c r="B6043" s="62"/>
      <c r="C6043" s="63"/>
      <c r="D6043" s="63"/>
      <c r="E6043" s="61"/>
      <c r="F6043" s="61"/>
      <c r="G6043" s="61"/>
      <c r="H6043" s="61"/>
      <c r="I6043" s="209"/>
      <c r="J6043" s="61"/>
    </row>
    <row r="6044" spans="1:10" s="27" customFormat="1" x14ac:dyDescent="0.25">
      <c r="A6044" s="62"/>
      <c r="B6044" s="62"/>
      <c r="C6044" s="63"/>
      <c r="D6044" s="63"/>
      <c r="E6044" s="61"/>
      <c r="F6044" s="61"/>
      <c r="G6044" s="61"/>
      <c r="H6044" s="61"/>
      <c r="I6044" s="209"/>
      <c r="J6044" s="61"/>
    </row>
    <row r="6045" spans="1:10" s="27" customFormat="1" x14ac:dyDescent="0.25">
      <c r="A6045" s="62"/>
      <c r="B6045" s="62"/>
      <c r="C6045" s="63"/>
      <c r="D6045" s="63"/>
      <c r="E6045" s="61"/>
      <c r="F6045" s="61"/>
      <c r="G6045" s="61"/>
      <c r="H6045" s="61"/>
      <c r="I6045" s="209"/>
      <c r="J6045" s="61"/>
    </row>
    <row r="6046" spans="1:10" s="27" customFormat="1" x14ac:dyDescent="0.25">
      <c r="A6046" s="62"/>
      <c r="B6046" s="62"/>
      <c r="C6046" s="63"/>
      <c r="D6046" s="63"/>
      <c r="E6046" s="61"/>
      <c r="F6046" s="61"/>
      <c r="G6046" s="61"/>
      <c r="H6046" s="61"/>
      <c r="I6046" s="209"/>
      <c r="J6046" s="61"/>
    </row>
    <row r="6047" spans="1:10" s="27" customFormat="1" x14ac:dyDescent="0.25">
      <c r="A6047" s="62"/>
      <c r="B6047" s="62"/>
      <c r="C6047" s="63"/>
      <c r="D6047" s="63"/>
      <c r="E6047" s="61"/>
      <c r="F6047" s="61"/>
      <c r="G6047" s="61"/>
      <c r="H6047" s="61"/>
      <c r="I6047" s="209"/>
      <c r="J6047" s="61"/>
    </row>
    <row r="6048" spans="1:10" s="27" customFormat="1" x14ac:dyDescent="0.25">
      <c r="A6048" s="62"/>
      <c r="B6048" s="62"/>
      <c r="C6048" s="63"/>
      <c r="D6048" s="63"/>
      <c r="E6048" s="61"/>
      <c r="F6048" s="61"/>
      <c r="G6048" s="61"/>
      <c r="H6048" s="61"/>
      <c r="I6048" s="209"/>
      <c r="J6048" s="61"/>
    </row>
    <row r="6049" spans="1:10" s="27" customFormat="1" x14ac:dyDescent="0.25">
      <c r="A6049" s="62"/>
      <c r="B6049" s="62"/>
      <c r="C6049" s="63"/>
      <c r="D6049" s="63"/>
      <c r="E6049" s="61"/>
      <c r="F6049" s="61"/>
      <c r="G6049" s="61"/>
      <c r="H6049" s="61"/>
      <c r="I6049" s="209"/>
      <c r="J6049" s="61"/>
    </row>
    <row r="6050" spans="1:10" s="27" customFormat="1" x14ac:dyDescent="0.25">
      <c r="A6050" s="62"/>
      <c r="B6050" s="62"/>
      <c r="C6050" s="63"/>
      <c r="D6050" s="63"/>
      <c r="E6050" s="61"/>
      <c r="F6050" s="61"/>
      <c r="G6050" s="61"/>
      <c r="H6050" s="61"/>
      <c r="I6050" s="209"/>
      <c r="J6050" s="61"/>
    </row>
    <row r="6051" spans="1:10" s="27" customFormat="1" x14ac:dyDescent="0.25">
      <c r="A6051" s="62"/>
      <c r="B6051" s="62"/>
      <c r="C6051" s="63"/>
      <c r="D6051" s="63"/>
      <c r="E6051" s="61"/>
      <c r="F6051" s="61"/>
      <c r="G6051" s="61"/>
      <c r="H6051" s="61"/>
      <c r="I6051" s="209"/>
      <c r="J6051" s="61"/>
    </row>
    <row r="6052" spans="1:10" s="27" customFormat="1" x14ac:dyDescent="0.25">
      <c r="A6052" s="62"/>
      <c r="B6052" s="62"/>
      <c r="C6052" s="63"/>
      <c r="D6052" s="63"/>
      <c r="E6052" s="61"/>
      <c r="F6052" s="61"/>
      <c r="G6052" s="61"/>
      <c r="H6052" s="61"/>
      <c r="I6052" s="209"/>
      <c r="J6052" s="61"/>
    </row>
    <row r="6053" spans="1:10" s="27" customFormat="1" x14ac:dyDescent="0.25">
      <c r="A6053" s="62"/>
      <c r="B6053" s="62"/>
      <c r="C6053" s="63"/>
      <c r="D6053" s="63"/>
      <c r="E6053" s="61"/>
      <c r="F6053" s="61"/>
      <c r="G6053" s="61"/>
      <c r="H6053" s="61"/>
      <c r="I6053" s="209"/>
      <c r="J6053" s="61"/>
    </row>
    <row r="6054" spans="1:10" s="27" customFormat="1" x14ac:dyDescent="0.25">
      <c r="A6054" s="62"/>
      <c r="B6054" s="62"/>
      <c r="C6054" s="63"/>
      <c r="D6054" s="63"/>
      <c r="E6054" s="61"/>
      <c r="F6054" s="61"/>
      <c r="G6054" s="61"/>
      <c r="H6054" s="61"/>
      <c r="I6054" s="209"/>
      <c r="J6054" s="61"/>
    </row>
    <row r="6055" spans="1:10" s="27" customFormat="1" x14ac:dyDescent="0.25">
      <c r="A6055" s="62"/>
      <c r="B6055" s="62"/>
      <c r="C6055" s="63"/>
      <c r="D6055" s="63"/>
      <c r="E6055" s="61"/>
      <c r="F6055" s="61"/>
      <c r="G6055" s="61"/>
      <c r="H6055" s="61"/>
      <c r="I6055" s="209"/>
      <c r="J6055" s="61"/>
    </row>
    <row r="6056" spans="1:10" s="27" customFormat="1" x14ac:dyDescent="0.25">
      <c r="A6056" s="62"/>
      <c r="B6056" s="62"/>
      <c r="C6056" s="63"/>
      <c r="D6056" s="63"/>
      <c r="E6056" s="61"/>
      <c r="F6056" s="61"/>
      <c r="G6056" s="61"/>
      <c r="H6056" s="61"/>
      <c r="I6056" s="209"/>
      <c r="J6056" s="61"/>
    </row>
    <row r="6057" spans="1:10" s="27" customFormat="1" x14ac:dyDescent="0.25">
      <c r="A6057" s="62"/>
      <c r="B6057" s="62"/>
      <c r="C6057" s="63"/>
      <c r="D6057" s="63"/>
      <c r="E6057" s="61"/>
      <c r="F6057" s="61"/>
      <c r="G6057" s="61"/>
      <c r="H6057" s="61"/>
      <c r="I6057" s="209"/>
      <c r="J6057" s="61"/>
    </row>
    <row r="6058" spans="1:10" s="27" customFormat="1" x14ac:dyDescent="0.25">
      <c r="A6058" s="62"/>
      <c r="B6058" s="62"/>
      <c r="C6058" s="63"/>
      <c r="D6058" s="63"/>
      <c r="E6058" s="61"/>
      <c r="F6058" s="61"/>
      <c r="G6058" s="61"/>
      <c r="H6058" s="61"/>
      <c r="I6058" s="209"/>
      <c r="J6058" s="61"/>
    </row>
    <row r="6059" spans="1:10" s="27" customFormat="1" x14ac:dyDescent="0.25">
      <c r="A6059" s="62"/>
      <c r="B6059" s="62"/>
      <c r="C6059" s="63"/>
      <c r="D6059" s="63"/>
      <c r="E6059" s="61"/>
      <c r="F6059" s="61"/>
      <c r="G6059" s="61"/>
      <c r="H6059" s="61"/>
      <c r="I6059" s="209"/>
      <c r="J6059" s="61"/>
    </row>
    <row r="6060" spans="1:10" s="27" customFormat="1" x14ac:dyDescent="0.25">
      <c r="A6060" s="62"/>
      <c r="B6060" s="62"/>
      <c r="C6060" s="63"/>
      <c r="D6060" s="63"/>
      <c r="E6060" s="61"/>
      <c r="F6060" s="61"/>
      <c r="G6060" s="61"/>
      <c r="H6060" s="61"/>
      <c r="I6060" s="209"/>
      <c r="J6060" s="61"/>
    </row>
    <row r="6061" spans="1:10" s="27" customFormat="1" x14ac:dyDescent="0.25">
      <c r="A6061" s="62"/>
      <c r="B6061" s="62"/>
      <c r="C6061" s="63"/>
      <c r="D6061" s="63"/>
      <c r="E6061" s="61"/>
      <c r="F6061" s="61"/>
      <c r="G6061" s="61"/>
      <c r="H6061" s="61"/>
      <c r="I6061" s="209"/>
      <c r="J6061" s="61"/>
    </row>
    <row r="6062" spans="1:10" s="27" customFormat="1" x14ac:dyDescent="0.25">
      <c r="A6062" s="62"/>
      <c r="B6062" s="62"/>
      <c r="C6062" s="63"/>
      <c r="D6062" s="63"/>
      <c r="E6062" s="61"/>
      <c r="F6062" s="61"/>
      <c r="G6062" s="61"/>
      <c r="H6062" s="61"/>
      <c r="I6062" s="209"/>
      <c r="J6062" s="61"/>
    </row>
    <row r="6063" spans="1:10" s="27" customFormat="1" x14ac:dyDescent="0.25">
      <c r="A6063" s="62"/>
      <c r="B6063" s="62"/>
      <c r="C6063" s="63"/>
      <c r="D6063" s="63"/>
      <c r="E6063" s="61"/>
      <c r="F6063" s="61"/>
      <c r="G6063" s="61"/>
      <c r="H6063" s="61"/>
      <c r="I6063" s="209"/>
      <c r="J6063" s="61"/>
    </row>
    <row r="6064" spans="1:10" s="27" customFormat="1" x14ac:dyDescent="0.25">
      <c r="A6064" s="62"/>
      <c r="B6064" s="62"/>
      <c r="C6064" s="63"/>
      <c r="D6064" s="63"/>
      <c r="E6064" s="61"/>
      <c r="F6064" s="61"/>
      <c r="G6064" s="61"/>
      <c r="H6064" s="61"/>
      <c r="I6064" s="209"/>
      <c r="J6064" s="61"/>
    </row>
    <row r="6065" spans="1:10" s="27" customFormat="1" x14ac:dyDescent="0.25">
      <c r="A6065" s="62"/>
      <c r="B6065" s="62"/>
      <c r="C6065" s="63"/>
      <c r="D6065" s="63"/>
      <c r="E6065" s="61"/>
      <c r="F6065" s="61"/>
      <c r="G6065" s="61"/>
      <c r="H6065" s="61"/>
      <c r="I6065" s="209"/>
      <c r="J6065" s="61"/>
    </row>
    <row r="6066" spans="1:10" s="27" customFormat="1" x14ac:dyDescent="0.25">
      <c r="A6066" s="62"/>
      <c r="B6066" s="62"/>
      <c r="C6066" s="63"/>
      <c r="D6066" s="63"/>
      <c r="E6066" s="61"/>
      <c r="F6066" s="61"/>
      <c r="G6066" s="61"/>
      <c r="H6066" s="61"/>
      <c r="I6066" s="209"/>
      <c r="J6066" s="61"/>
    </row>
    <row r="6067" spans="1:10" s="27" customFormat="1" x14ac:dyDescent="0.25">
      <c r="A6067" s="62"/>
      <c r="B6067" s="62"/>
      <c r="C6067" s="63"/>
      <c r="D6067" s="63"/>
      <c r="E6067" s="61"/>
      <c r="F6067" s="61"/>
      <c r="G6067" s="61"/>
      <c r="H6067" s="61"/>
      <c r="I6067" s="209"/>
      <c r="J6067" s="61"/>
    </row>
    <row r="6068" spans="1:10" s="27" customFormat="1" x14ac:dyDescent="0.25">
      <c r="A6068" s="62"/>
      <c r="B6068" s="62"/>
      <c r="C6068" s="63"/>
      <c r="D6068" s="63"/>
      <c r="E6068" s="61"/>
      <c r="F6068" s="61"/>
      <c r="G6068" s="61"/>
      <c r="H6068" s="61"/>
      <c r="I6068" s="209"/>
      <c r="J6068" s="61"/>
    </row>
    <row r="6069" spans="1:10" s="27" customFormat="1" x14ac:dyDescent="0.25">
      <c r="A6069" s="62"/>
      <c r="B6069" s="62"/>
      <c r="C6069" s="63"/>
      <c r="D6069" s="63"/>
      <c r="E6069" s="61"/>
      <c r="F6069" s="61"/>
      <c r="G6069" s="61"/>
      <c r="H6069" s="61"/>
      <c r="I6069" s="209"/>
      <c r="J6069" s="61"/>
    </row>
    <row r="6070" spans="1:10" s="27" customFormat="1" x14ac:dyDescent="0.25">
      <c r="A6070" s="62"/>
      <c r="B6070" s="62"/>
      <c r="C6070" s="63"/>
      <c r="D6070" s="63"/>
      <c r="E6070" s="61"/>
      <c r="F6070" s="61"/>
      <c r="G6070" s="61"/>
      <c r="H6070" s="61"/>
      <c r="I6070" s="209"/>
      <c r="J6070" s="61"/>
    </row>
    <row r="6071" spans="1:10" s="27" customFormat="1" x14ac:dyDescent="0.25">
      <c r="A6071" s="62"/>
      <c r="B6071" s="62"/>
      <c r="C6071" s="63"/>
      <c r="D6071" s="63"/>
      <c r="E6071" s="61"/>
      <c r="F6071" s="61"/>
      <c r="G6071" s="61"/>
      <c r="H6071" s="61"/>
      <c r="I6071" s="209"/>
      <c r="J6071" s="61"/>
    </row>
    <row r="6072" spans="1:10" s="27" customFormat="1" x14ac:dyDescent="0.25">
      <c r="A6072" s="62"/>
      <c r="B6072" s="62"/>
      <c r="C6072" s="63"/>
      <c r="D6072" s="63"/>
      <c r="E6072" s="61"/>
      <c r="F6072" s="61"/>
      <c r="G6072" s="61"/>
      <c r="H6072" s="61"/>
      <c r="I6072" s="209"/>
      <c r="J6072" s="61"/>
    </row>
    <row r="6073" spans="1:10" s="27" customFormat="1" x14ac:dyDescent="0.25">
      <c r="A6073" s="62"/>
      <c r="B6073" s="62"/>
      <c r="C6073" s="63"/>
      <c r="D6073" s="63"/>
      <c r="E6073" s="61"/>
      <c r="F6073" s="61"/>
      <c r="G6073" s="61"/>
      <c r="H6073" s="61"/>
      <c r="I6073" s="209"/>
      <c r="J6073" s="61"/>
    </row>
    <row r="6074" spans="1:10" s="27" customFormat="1" x14ac:dyDescent="0.25">
      <c r="A6074" s="62"/>
      <c r="B6074" s="62"/>
      <c r="C6074" s="63"/>
      <c r="D6074" s="63"/>
      <c r="E6074" s="61"/>
      <c r="F6074" s="61"/>
      <c r="G6074" s="61"/>
      <c r="H6074" s="61"/>
      <c r="I6074" s="209"/>
      <c r="J6074" s="61"/>
    </row>
    <row r="6075" spans="1:10" s="27" customFormat="1" x14ac:dyDescent="0.25">
      <c r="A6075" s="62"/>
      <c r="B6075" s="62"/>
      <c r="C6075" s="63"/>
      <c r="D6075" s="63"/>
      <c r="E6075" s="61"/>
      <c r="F6075" s="61"/>
      <c r="G6075" s="61"/>
      <c r="H6075" s="61"/>
      <c r="I6075" s="209"/>
      <c r="J6075" s="61"/>
    </row>
    <row r="6076" spans="1:10" s="27" customFormat="1" x14ac:dyDescent="0.25">
      <c r="A6076" s="62"/>
      <c r="B6076" s="62"/>
      <c r="C6076" s="63"/>
      <c r="D6076" s="63"/>
      <c r="E6076" s="61"/>
      <c r="F6076" s="61"/>
      <c r="G6076" s="61"/>
      <c r="H6076" s="61"/>
      <c r="I6076" s="209"/>
      <c r="J6076" s="61"/>
    </row>
    <row r="6077" spans="1:10" s="27" customFormat="1" x14ac:dyDescent="0.25">
      <c r="A6077" s="62"/>
      <c r="B6077" s="62"/>
      <c r="C6077" s="63"/>
      <c r="D6077" s="63"/>
      <c r="E6077" s="61"/>
      <c r="F6077" s="61"/>
      <c r="G6077" s="61"/>
      <c r="H6077" s="61"/>
      <c r="I6077" s="209"/>
      <c r="J6077" s="61"/>
    </row>
    <row r="6078" spans="1:10" s="27" customFormat="1" x14ac:dyDescent="0.25">
      <c r="A6078" s="62"/>
      <c r="B6078" s="62"/>
      <c r="C6078" s="63"/>
      <c r="D6078" s="63"/>
      <c r="E6078" s="61"/>
      <c r="F6078" s="61"/>
      <c r="G6078" s="61"/>
      <c r="H6078" s="61"/>
      <c r="I6078" s="209"/>
      <c r="J6078" s="61"/>
    </row>
    <row r="6079" spans="1:10" s="27" customFormat="1" x14ac:dyDescent="0.25">
      <c r="A6079" s="62"/>
      <c r="B6079" s="62"/>
      <c r="C6079" s="63"/>
      <c r="D6079" s="63"/>
      <c r="E6079" s="61"/>
      <c r="F6079" s="61"/>
      <c r="G6079" s="61"/>
      <c r="H6079" s="61"/>
      <c r="I6079" s="209"/>
      <c r="J6079" s="61"/>
    </row>
    <row r="6080" spans="1:10" s="27" customFormat="1" x14ac:dyDescent="0.25">
      <c r="A6080" s="62"/>
      <c r="B6080" s="62"/>
      <c r="C6080" s="63"/>
      <c r="D6080" s="63"/>
      <c r="E6080" s="61"/>
      <c r="F6080" s="61"/>
      <c r="G6080" s="61"/>
      <c r="H6080" s="61"/>
      <c r="I6080" s="209"/>
      <c r="J6080" s="61"/>
    </row>
    <row r="6081" spans="1:10" s="27" customFormat="1" x14ac:dyDescent="0.25">
      <c r="A6081" s="62"/>
      <c r="B6081" s="62"/>
      <c r="C6081" s="63"/>
      <c r="D6081" s="63"/>
      <c r="E6081" s="61"/>
      <c r="F6081" s="61"/>
      <c r="G6081" s="61"/>
      <c r="H6081" s="61"/>
      <c r="I6081" s="209"/>
      <c r="J6081" s="61"/>
    </row>
    <row r="6082" spans="1:10" s="27" customFormat="1" x14ac:dyDescent="0.25">
      <c r="A6082" s="62"/>
      <c r="B6082" s="62"/>
      <c r="C6082" s="63"/>
      <c r="D6082" s="63"/>
      <c r="E6082" s="61"/>
      <c r="F6082" s="61"/>
      <c r="G6082" s="61"/>
      <c r="H6082" s="61"/>
      <c r="I6082" s="209"/>
      <c r="J6082" s="61"/>
    </row>
    <row r="6083" spans="1:10" s="27" customFormat="1" x14ac:dyDescent="0.25">
      <c r="A6083" s="62"/>
      <c r="B6083" s="62"/>
      <c r="C6083" s="63"/>
      <c r="D6083" s="63"/>
      <c r="E6083" s="61"/>
      <c r="F6083" s="61"/>
      <c r="G6083" s="61"/>
      <c r="H6083" s="61"/>
      <c r="I6083" s="209"/>
      <c r="J6083" s="61"/>
    </row>
    <row r="6084" spans="1:10" s="27" customFormat="1" x14ac:dyDescent="0.25">
      <c r="A6084" s="62"/>
      <c r="B6084" s="62"/>
      <c r="C6084" s="63"/>
      <c r="D6084" s="63"/>
      <c r="E6084" s="61"/>
      <c r="F6084" s="61"/>
      <c r="G6084" s="61"/>
      <c r="H6084" s="61"/>
      <c r="I6084" s="209"/>
      <c r="J6084" s="61"/>
    </row>
    <row r="6085" spans="1:10" s="27" customFormat="1" x14ac:dyDescent="0.25">
      <c r="A6085" s="62"/>
      <c r="B6085" s="62"/>
      <c r="C6085" s="63"/>
      <c r="D6085" s="63"/>
      <c r="E6085" s="61"/>
      <c r="F6085" s="61"/>
      <c r="G6085" s="61"/>
      <c r="H6085" s="61"/>
      <c r="I6085" s="209"/>
      <c r="J6085" s="61"/>
    </row>
    <row r="6086" spans="1:10" s="27" customFormat="1" x14ac:dyDescent="0.25">
      <c r="A6086" s="62"/>
      <c r="B6086" s="62"/>
      <c r="C6086" s="63"/>
      <c r="D6086" s="63"/>
      <c r="E6086" s="61"/>
      <c r="F6086" s="61"/>
      <c r="G6086" s="61"/>
      <c r="H6086" s="61"/>
      <c r="I6086" s="209"/>
      <c r="J6086" s="61"/>
    </row>
    <row r="6087" spans="1:10" s="27" customFormat="1" x14ac:dyDescent="0.25">
      <c r="A6087" s="62"/>
      <c r="B6087" s="62"/>
      <c r="C6087" s="63"/>
      <c r="D6087" s="63"/>
      <c r="E6087" s="61"/>
      <c r="F6087" s="61"/>
      <c r="G6087" s="61"/>
      <c r="H6087" s="61"/>
      <c r="I6087" s="209"/>
      <c r="J6087" s="61"/>
    </row>
    <row r="6088" spans="1:10" s="27" customFormat="1" x14ac:dyDescent="0.25">
      <c r="A6088" s="62"/>
      <c r="B6088" s="62"/>
      <c r="C6088" s="63"/>
      <c r="D6088" s="63"/>
      <c r="E6088" s="61"/>
      <c r="F6088" s="61"/>
      <c r="G6088" s="61"/>
      <c r="H6088" s="61"/>
      <c r="I6088" s="209"/>
      <c r="J6088" s="61"/>
    </row>
    <row r="6089" spans="1:10" s="27" customFormat="1" x14ac:dyDescent="0.25">
      <c r="A6089" s="62"/>
      <c r="B6089" s="62"/>
      <c r="C6089" s="63"/>
      <c r="D6089" s="63"/>
      <c r="E6089" s="61"/>
      <c r="F6089" s="61"/>
      <c r="G6089" s="61"/>
      <c r="H6089" s="61"/>
      <c r="I6089" s="209"/>
      <c r="J6089" s="61"/>
    </row>
    <row r="6090" spans="1:10" s="27" customFormat="1" x14ac:dyDescent="0.25">
      <c r="A6090" s="62"/>
      <c r="B6090" s="62"/>
      <c r="C6090" s="63"/>
      <c r="D6090" s="63"/>
      <c r="E6090" s="61"/>
      <c r="F6090" s="61"/>
      <c r="G6090" s="61"/>
      <c r="H6090" s="61"/>
      <c r="I6090" s="209"/>
      <c r="J6090" s="61"/>
    </row>
    <row r="6091" spans="1:10" s="27" customFormat="1" x14ac:dyDescent="0.25">
      <c r="A6091" s="62"/>
      <c r="B6091" s="62"/>
      <c r="C6091" s="63"/>
      <c r="D6091" s="63"/>
      <c r="E6091" s="61"/>
      <c r="F6091" s="61"/>
      <c r="G6091" s="61"/>
      <c r="H6091" s="61"/>
      <c r="I6091" s="209"/>
      <c r="J6091" s="61"/>
    </row>
    <row r="6092" spans="1:10" s="27" customFormat="1" x14ac:dyDescent="0.25">
      <c r="A6092" s="62"/>
      <c r="B6092" s="62"/>
      <c r="C6092" s="63"/>
      <c r="D6092" s="63"/>
      <c r="E6092" s="61"/>
      <c r="F6092" s="61"/>
      <c r="G6092" s="61"/>
      <c r="H6092" s="61"/>
      <c r="I6092" s="209"/>
      <c r="J6092" s="61"/>
    </row>
    <row r="6093" spans="1:10" s="27" customFormat="1" x14ac:dyDescent="0.25">
      <c r="A6093" s="62"/>
      <c r="B6093" s="62"/>
      <c r="C6093" s="63"/>
      <c r="D6093" s="63"/>
      <c r="E6093" s="61"/>
      <c r="F6093" s="61"/>
      <c r="G6093" s="61"/>
      <c r="H6093" s="61"/>
      <c r="I6093" s="209"/>
      <c r="J6093" s="61"/>
    </row>
    <row r="6094" spans="1:10" s="27" customFormat="1" x14ac:dyDescent="0.25">
      <c r="A6094" s="62"/>
      <c r="B6094" s="62"/>
      <c r="C6094" s="63"/>
      <c r="D6094" s="63"/>
      <c r="E6094" s="61"/>
      <c r="F6094" s="61"/>
      <c r="G6094" s="61"/>
      <c r="H6094" s="61"/>
      <c r="I6094" s="209"/>
      <c r="J6094" s="61"/>
    </row>
    <row r="6095" spans="1:10" s="27" customFormat="1" x14ac:dyDescent="0.25">
      <c r="A6095" s="62"/>
      <c r="B6095" s="62"/>
      <c r="C6095" s="63"/>
      <c r="D6095" s="63"/>
      <c r="E6095" s="61"/>
      <c r="F6095" s="61"/>
      <c r="G6095" s="61"/>
      <c r="H6095" s="61"/>
      <c r="I6095" s="209"/>
      <c r="J6095" s="61"/>
    </row>
    <row r="6096" spans="1:10" s="27" customFormat="1" x14ac:dyDescent="0.25">
      <c r="A6096" s="62"/>
      <c r="B6096" s="62"/>
      <c r="C6096" s="63"/>
      <c r="D6096" s="63"/>
      <c r="E6096" s="61"/>
      <c r="F6096" s="61"/>
      <c r="G6096" s="61"/>
      <c r="H6096" s="61"/>
      <c r="I6096" s="209"/>
      <c r="J6096" s="61"/>
    </row>
    <row r="6097" spans="1:10" s="27" customFormat="1" x14ac:dyDescent="0.25">
      <c r="A6097" s="62"/>
      <c r="B6097" s="62"/>
      <c r="C6097" s="63"/>
      <c r="D6097" s="63"/>
      <c r="E6097" s="61"/>
      <c r="F6097" s="61"/>
      <c r="G6097" s="61"/>
      <c r="H6097" s="61"/>
      <c r="I6097" s="209"/>
      <c r="J6097" s="61"/>
    </row>
    <row r="6098" spans="1:10" s="27" customFormat="1" x14ac:dyDescent="0.25">
      <c r="A6098" s="62"/>
      <c r="B6098" s="62"/>
      <c r="C6098" s="63"/>
      <c r="D6098" s="63"/>
      <c r="E6098" s="61"/>
      <c r="F6098" s="61"/>
      <c r="G6098" s="61"/>
      <c r="H6098" s="61"/>
      <c r="I6098" s="209"/>
      <c r="J6098" s="61"/>
    </row>
    <row r="6099" spans="1:10" s="27" customFormat="1" x14ac:dyDescent="0.25">
      <c r="A6099" s="62"/>
      <c r="B6099" s="62"/>
      <c r="C6099" s="63"/>
      <c r="D6099" s="63"/>
      <c r="E6099" s="61"/>
      <c r="F6099" s="61"/>
      <c r="G6099" s="61"/>
      <c r="H6099" s="61"/>
      <c r="I6099" s="209"/>
      <c r="J6099" s="61"/>
    </row>
    <row r="6100" spans="1:10" s="27" customFormat="1" x14ac:dyDescent="0.25">
      <c r="A6100" s="62"/>
      <c r="B6100" s="62"/>
      <c r="C6100" s="63"/>
      <c r="D6100" s="63"/>
      <c r="E6100" s="61"/>
      <c r="F6100" s="61"/>
      <c r="G6100" s="61"/>
      <c r="H6100" s="61"/>
      <c r="I6100" s="209"/>
      <c r="J6100" s="61"/>
    </row>
    <row r="6101" spans="1:10" s="27" customFormat="1" x14ac:dyDescent="0.25">
      <c r="A6101" s="62"/>
      <c r="B6101" s="62"/>
      <c r="C6101" s="63"/>
      <c r="D6101" s="63"/>
      <c r="E6101" s="61"/>
      <c r="F6101" s="61"/>
      <c r="G6101" s="61"/>
      <c r="H6101" s="61"/>
      <c r="I6101" s="209"/>
      <c r="J6101" s="61"/>
    </row>
    <row r="6102" spans="1:10" s="27" customFormat="1" x14ac:dyDescent="0.25">
      <c r="A6102" s="62"/>
      <c r="B6102" s="62"/>
      <c r="C6102" s="63"/>
      <c r="D6102" s="63"/>
      <c r="E6102" s="61"/>
      <c r="F6102" s="61"/>
      <c r="G6102" s="61"/>
      <c r="H6102" s="61"/>
      <c r="I6102" s="209"/>
      <c r="J6102" s="61"/>
    </row>
    <row r="6103" spans="1:10" s="27" customFormat="1" x14ac:dyDescent="0.25">
      <c r="A6103" s="62"/>
      <c r="B6103" s="62"/>
      <c r="C6103" s="63"/>
      <c r="D6103" s="63"/>
      <c r="E6103" s="61"/>
      <c r="F6103" s="61"/>
      <c r="G6103" s="61"/>
      <c r="H6103" s="61"/>
      <c r="I6103" s="209"/>
      <c r="J6103" s="61"/>
    </row>
    <row r="6104" spans="1:10" s="27" customFormat="1" x14ac:dyDescent="0.25">
      <c r="A6104" s="62"/>
      <c r="B6104" s="62"/>
      <c r="C6104" s="63"/>
      <c r="D6104" s="63"/>
      <c r="E6104" s="61"/>
      <c r="F6104" s="61"/>
      <c r="G6104" s="61"/>
      <c r="H6104" s="61"/>
      <c r="I6104" s="209"/>
      <c r="J6104" s="61"/>
    </row>
    <row r="6105" spans="1:10" s="27" customFormat="1" x14ac:dyDescent="0.25">
      <c r="A6105" s="62"/>
      <c r="B6105" s="62"/>
      <c r="C6105" s="63"/>
      <c r="D6105" s="63"/>
      <c r="E6105" s="61"/>
      <c r="F6105" s="61"/>
      <c r="G6105" s="61"/>
      <c r="H6105" s="61"/>
      <c r="I6105" s="209"/>
      <c r="J6105" s="61"/>
    </row>
    <row r="6106" spans="1:10" s="27" customFormat="1" x14ac:dyDescent="0.25">
      <c r="A6106" s="62"/>
      <c r="B6106" s="62"/>
      <c r="C6106" s="63"/>
      <c r="D6106" s="63"/>
      <c r="E6106" s="61"/>
      <c r="F6106" s="61"/>
      <c r="G6106" s="61"/>
      <c r="H6106" s="61"/>
      <c r="I6106" s="209"/>
      <c r="J6106" s="61"/>
    </row>
    <row r="6107" spans="1:10" s="27" customFormat="1" x14ac:dyDescent="0.25">
      <c r="A6107" s="62"/>
      <c r="B6107" s="62"/>
      <c r="C6107" s="63"/>
      <c r="D6107" s="63"/>
      <c r="E6107" s="61"/>
      <c r="F6107" s="61"/>
      <c r="G6107" s="61"/>
      <c r="H6107" s="61"/>
      <c r="I6107" s="209"/>
      <c r="J6107" s="61"/>
    </row>
    <row r="6108" spans="1:10" s="27" customFormat="1" x14ac:dyDescent="0.25">
      <c r="A6108" s="62"/>
      <c r="B6108" s="62"/>
      <c r="C6108" s="63"/>
      <c r="D6108" s="63"/>
      <c r="E6108" s="61"/>
      <c r="F6108" s="61"/>
      <c r="G6108" s="61"/>
      <c r="H6108" s="61"/>
      <c r="I6108" s="209"/>
      <c r="J6108" s="61"/>
    </row>
    <row r="6109" spans="1:10" s="27" customFormat="1" x14ac:dyDescent="0.25">
      <c r="A6109" s="62"/>
      <c r="B6109" s="62"/>
      <c r="C6109" s="63"/>
      <c r="D6109" s="63"/>
      <c r="E6109" s="61"/>
      <c r="F6109" s="61"/>
      <c r="G6109" s="61"/>
      <c r="H6109" s="61"/>
      <c r="I6109" s="209"/>
      <c r="J6109" s="61"/>
    </row>
    <row r="6110" spans="1:10" s="27" customFormat="1" x14ac:dyDescent="0.25">
      <c r="A6110" s="62"/>
      <c r="B6110" s="62"/>
      <c r="C6110" s="63"/>
      <c r="D6110" s="63"/>
      <c r="E6110" s="61"/>
      <c r="F6110" s="61"/>
      <c r="G6110" s="61"/>
      <c r="H6110" s="61"/>
      <c r="I6110" s="209"/>
      <c r="J6110" s="61"/>
    </row>
    <row r="6111" spans="1:10" s="27" customFormat="1" x14ac:dyDescent="0.25">
      <c r="A6111" s="62"/>
      <c r="B6111" s="62"/>
      <c r="C6111" s="63"/>
      <c r="D6111" s="63"/>
      <c r="E6111" s="61"/>
      <c r="F6111" s="61"/>
      <c r="G6111" s="61"/>
      <c r="H6111" s="61"/>
      <c r="I6111" s="209"/>
      <c r="J6111" s="61"/>
    </row>
    <row r="6112" spans="1:10" s="27" customFormat="1" x14ac:dyDescent="0.25">
      <c r="A6112" s="62"/>
      <c r="B6112" s="62"/>
      <c r="C6112" s="63"/>
      <c r="D6112" s="63"/>
      <c r="E6112" s="61"/>
      <c r="F6112" s="61"/>
      <c r="G6112" s="61"/>
      <c r="H6112" s="61"/>
      <c r="I6112" s="209"/>
      <c r="J6112" s="61"/>
    </row>
    <row r="6113" spans="1:10" s="27" customFormat="1" x14ac:dyDescent="0.25">
      <c r="A6113" s="62"/>
      <c r="B6113" s="62"/>
      <c r="C6113" s="63"/>
      <c r="D6113" s="63"/>
      <c r="E6113" s="61"/>
      <c r="F6113" s="61"/>
      <c r="G6113" s="61"/>
      <c r="H6113" s="61"/>
      <c r="I6113" s="209"/>
      <c r="J6113" s="61"/>
    </row>
    <row r="6114" spans="1:10" s="27" customFormat="1" x14ac:dyDescent="0.25">
      <c r="A6114" s="62"/>
      <c r="B6114" s="62"/>
      <c r="C6114" s="63"/>
      <c r="D6114" s="63"/>
      <c r="E6114" s="61"/>
      <c r="F6114" s="61"/>
      <c r="G6114" s="61"/>
      <c r="H6114" s="61"/>
      <c r="I6114" s="209"/>
      <c r="J6114" s="61"/>
    </row>
    <row r="6115" spans="1:10" s="27" customFormat="1" x14ac:dyDescent="0.25">
      <c r="A6115" s="62"/>
      <c r="B6115" s="62"/>
      <c r="C6115" s="63"/>
      <c r="D6115" s="63"/>
      <c r="E6115" s="61"/>
      <c r="F6115" s="61"/>
      <c r="G6115" s="61"/>
      <c r="H6115" s="61"/>
      <c r="I6115" s="209"/>
      <c r="J6115" s="61"/>
    </row>
    <row r="6116" spans="1:10" s="27" customFormat="1" x14ac:dyDescent="0.25">
      <c r="A6116" s="62"/>
      <c r="B6116" s="62"/>
      <c r="C6116" s="63"/>
      <c r="D6116" s="63"/>
      <c r="E6116" s="61"/>
      <c r="F6116" s="61"/>
      <c r="G6116" s="61"/>
      <c r="H6116" s="61"/>
      <c r="I6116" s="209"/>
      <c r="J6116" s="61"/>
    </row>
    <row r="6117" spans="1:10" s="27" customFormat="1" x14ac:dyDescent="0.25">
      <c r="A6117" s="62"/>
      <c r="B6117" s="62"/>
      <c r="C6117" s="63"/>
      <c r="D6117" s="63"/>
      <c r="E6117" s="61"/>
      <c r="F6117" s="61"/>
      <c r="G6117" s="61"/>
      <c r="H6117" s="61"/>
      <c r="I6117" s="209"/>
      <c r="J6117" s="61"/>
    </row>
    <row r="6118" spans="1:10" s="27" customFormat="1" x14ac:dyDescent="0.25">
      <c r="A6118" s="62"/>
      <c r="B6118" s="62"/>
      <c r="C6118" s="63"/>
      <c r="D6118" s="63"/>
      <c r="E6118" s="61"/>
      <c r="F6118" s="61"/>
      <c r="G6118" s="61"/>
      <c r="H6118" s="61"/>
      <c r="I6118" s="209"/>
      <c r="J6118" s="61"/>
    </row>
    <row r="6119" spans="1:10" s="27" customFormat="1" x14ac:dyDescent="0.25">
      <c r="A6119" s="62"/>
      <c r="B6119" s="62"/>
      <c r="C6119" s="63"/>
      <c r="D6119" s="63"/>
      <c r="E6119" s="61"/>
      <c r="F6119" s="61"/>
      <c r="G6119" s="61"/>
      <c r="H6119" s="61"/>
      <c r="I6119" s="209"/>
      <c r="J6119" s="61"/>
    </row>
    <row r="6120" spans="1:10" s="27" customFormat="1" x14ac:dyDescent="0.25">
      <c r="A6120" s="62"/>
      <c r="B6120" s="62"/>
      <c r="C6120" s="63"/>
      <c r="D6120" s="63"/>
      <c r="E6120" s="61"/>
      <c r="F6120" s="61"/>
      <c r="G6120" s="61"/>
      <c r="H6120" s="61"/>
      <c r="I6120" s="209"/>
      <c r="J6120" s="61"/>
    </row>
    <row r="6121" spans="1:10" s="27" customFormat="1" x14ac:dyDescent="0.25">
      <c r="A6121" s="62"/>
      <c r="B6121" s="62"/>
      <c r="C6121" s="63"/>
      <c r="D6121" s="63"/>
      <c r="E6121" s="61"/>
      <c r="F6121" s="61"/>
      <c r="G6121" s="61"/>
      <c r="H6121" s="61"/>
      <c r="I6121" s="209"/>
      <c r="J6121" s="61"/>
    </row>
    <row r="6122" spans="1:10" s="27" customFormat="1" x14ac:dyDescent="0.25">
      <c r="A6122" s="62"/>
      <c r="B6122" s="62"/>
      <c r="C6122" s="63"/>
      <c r="D6122" s="63"/>
      <c r="E6122" s="61"/>
      <c r="F6122" s="61"/>
      <c r="G6122" s="61"/>
      <c r="H6122" s="61"/>
      <c r="I6122" s="209"/>
      <c r="J6122" s="61"/>
    </row>
    <row r="6123" spans="1:10" s="27" customFormat="1" x14ac:dyDescent="0.25">
      <c r="A6123" s="62"/>
      <c r="B6123" s="62"/>
      <c r="C6123" s="63"/>
      <c r="D6123" s="63"/>
      <c r="E6123" s="61"/>
      <c r="F6123" s="61"/>
      <c r="G6123" s="61"/>
      <c r="H6123" s="61"/>
      <c r="I6123" s="209"/>
      <c r="J6123" s="61"/>
    </row>
    <row r="6124" spans="1:10" s="27" customFormat="1" x14ac:dyDescent="0.25">
      <c r="A6124" s="62"/>
      <c r="B6124" s="62"/>
      <c r="C6124" s="63"/>
      <c r="D6124" s="63"/>
      <c r="E6124" s="61"/>
      <c r="F6124" s="61"/>
      <c r="G6124" s="61"/>
      <c r="H6124" s="61"/>
      <c r="I6124" s="209"/>
      <c r="J6124" s="61"/>
    </row>
    <row r="6125" spans="1:10" s="27" customFormat="1" x14ac:dyDescent="0.25">
      <c r="A6125" s="62"/>
      <c r="B6125" s="62"/>
      <c r="C6125" s="63"/>
      <c r="D6125" s="63"/>
      <c r="E6125" s="61"/>
      <c r="F6125" s="61"/>
      <c r="G6125" s="61"/>
      <c r="H6125" s="61"/>
      <c r="I6125" s="209"/>
      <c r="J6125" s="61"/>
    </row>
    <row r="6126" spans="1:10" s="27" customFormat="1" x14ac:dyDescent="0.25">
      <c r="A6126" s="62"/>
      <c r="B6126" s="62"/>
      <c r="C6126" s="63"/>
      <c r="D6126" s="63"/>
      <c r="E6126" s="61"/>
      <c r="F6126" s="61"/>
      <c r="G6126" s="61"/>
      <c r="H6126" s="61"/>
      <c r="I6126" s="209"/>
      <c r="J6126" s="61"/>
    </row>
    <row r="6127" spans="1:10" s="27" customFormat="1" x14ac:dyDescent="0.25">
      <c r="A6127" s="62"/>
      <c r="B6127" s="62"/>
      <c r="C6127" s="63"/>
      <c r="D6127" s="63"/>
      <c r="E6127" s="61"/>
      <c r="F6127" s="61"/>
      <c r="G6127" s="61"/>
      <c r="H6127" s="61"/>
      <c r="I6127" s="209"/>
      <c r="J6127" s="61"/>
    </row>
    <row r="6128" spans="1:10" s="27" customFormat="1" x14ac:dyDescent="0.25">
      <c r="A6128" s="62"/>
      <c r="B6128" s="62"/>
      <c r="C6128" s="63"/>
      <c r="D6128" s="63"/>
      <c r="E6128" s="61"/>
      <c r="F6128" s="61"/>
      <c r="G6128" s="61"/>
      <c r="H6128" s="61"/>
      <c r="I6128" s="209"/>
      <c r="J6128" s="61"/>
    </row>
    <row r="6129" spans="1:10" s="27" customFormat="1" x14ac:dyDescent="0.25">
      <c r="A6129" s="62"/>
      <c r="B6129" s="62"/>
      <c r="C6129" s="63"/>
      <c r="D6129" s="63"/>
      <c r="E6129" s="61"/>
      <c r="F6129" s="61"/>
      <c r="G6129" s="61"/>
      <c r="H6129" s="61"/>
      <c r="I6129" s="209"/>
      <c r="J6129" s="61"/>
    </row>
    <row r="6130" spans="1:10" s="27" customFormat="1" x14ac:dyDescent="0.25">
      <c r="A6130" s="62"/>
      <c r="B6130" s="62"/>
      <c r="C6130" s="63"/>
      <c r="D6130" s="63"/>
      <c r="E6130" s="61"/>
      <c r="F6130" s="61"/>
      <c r="G6130" s="61"/>
      <c r="H6130" s="61"/>
      <c r="I6130" s="209"/>
      <c r="J6130" s="61"/>
    </row>
    <row r="6131" spans="1:10" s="27" customFormat="1" x14ac:dyDescent="0.25">
      <c r="A6131" s="62"/>
      <c r="B6131" s="62"/>
      <c r="C6131" s="63"/>
      <c r="D6131" s="63"/>
      <c r="E6131" s="61"/>
      <c r="F6131" s="61"/>
      <c r="G6131" s="61"/>
      <c r="H6131" s="61"/>
      <c r="I6131" s="209"/>
      <c r="J6131" s="61"/>
    </row>
    <row r="6132" spans="1:10" s="27" customFormat="1" x14ac:dyDescent="0.25">
      <c r="A6132" s="62"/>
      <c r="B6132" s="62"/>
      <c r="C6132" s="63"/>
      <c r="D6132" s="63"/>
      <c r="E6132" s="61"/>
      <c r="F6132" s="61"/>
      <c r="G6132" s="61"/>
      <c r="H6132" s="61"/>
      <c r="I6132" s="209"/>
      <c r="J6132" s="61"/>
    </row>
    <row r="6133" spans="1:10" s="27" customFormat="1" x14ac:dyDescent="0.25">
      <c r="A6133" s="62"/>
      <c r="B6133" s="62"/>
      <c r="C6133" s="63"/>
      <c r="D6133" s="63"/>
      <c r="E6133" s="61"/>
      <c r="F6133" s="61"/>
      <c r="G6133" s="61"/>
      <c r="H6133" s="61"/>
      <c r="I6133" s="209"/>
      <c r="J6133" s="61"/>
    </row>
    <row r="6134" spans="1:10" s="27" customFormat="1" x14ac:dyDescent="0.25">
      <c r="A6134" s="62"/>
      <c r="B6134" s="62"/>
      <c r="C6134" s="63"/>
      <c r="D6134" s="63"/>
      <c r="E6134" s="61"/>
      <c r="F6134" s="61"/>
      <c r="G6134" s="61"/>
      <c r="H6134" s="61"/>
      <c r="I6134" s="209"/>
      <c r="J6134" s="61"/>
    </row>
    <row r="6135" spans="1:10" s="27" customFormat="1" x14ac:dyDescent="0.25">
      <c r="A6135" s="62"/>
      <c r="B6135" s="62"/>
      <c r="C6135" s="63"/>
      <c r="D6135" s="63"/>
      <c r="E6135" s="61"/>
      <c r="F6135" s="61"/>
      <c r="G6135" s="61"/>
      <c r="H6135" s="61"/>
      <c r="I6135" s="209"/>
      <c r="J6135" s="61"/>
    </row>
    <row r="6136" spans="1:10" s="27" customFormat="1" x14ac:dyDescent="0.25">
      <c r="A6136" s="62"/>
      <c r="B6136" s="62"/>
      <c r="C6136" s="63"/>
      <c r="D6136" s="63"/>
      <c r="E6136" s="61"/>
      <c r="F6136" s="61"/>
      <c r="G6136" s="61"/>
      <c r="H6136" s="61"/>
      <c r="I6136" s="209"/>
      <c r="J6136" s="61"/>
    </row>
    <row r="6137" spans="1:10" s="27" customFormat="1" x14ac:dyDescent="0.25">
      <c r="A6137" s="62"/>
      <c r="B6137" s="62"/>
      <c r="C6137" s="63"/>
      <c r="D6137" s="63"/>
      <c r="E6137" s="61"/>
      <c r="F6137" s="61"/>
      <c r="G6137" s="61"/>
      <c r="H6137" s="61"/>
      <c r="I6137" s="209"/>
      <c r="J6137" s="61"/>
    </row>
    <row r="6138" spans="1:10" s="27" customFormat="1" x14ac:dyDescent="0.25">
      <c r="A6138" s="62"/>
      <c r="B6138" s="62"/>
      <c r="C6138" s="63"/>
      <c r="D6138" s="63"/>
      <c r="E6138" s="61"/>
      <c r="F6138" s="61"/>
      <c r="G6138" s="61"/>
      <c r="H6138" s="61"/>
      <c r="I6138" s="209"/>
      <c r="J6138" s="61"/>
    </row>
    <row r="6139" spans="1:10" s="27" customFormat="1" x14ac:dyDescent="0.25">
      <c r="A6139" s="62"/>
      <c r="B6139" s="62"/>
      <c r="C6139" s="63"/>
      <c r="D6139" s="63"/>
      <c r="E6139" s="61"/>
      <c r="F6139" s="61"/>
      <c r="G6139" s="61"/>
      <c r="H6139" s="61"/>
      <c r="I6139" s="209"/>
      <c r="J6139" s="61"/>
    </row>
    <row r="6140" spans="1:10" s="27" customFormat="1" x14ac:dyDescent="0.25">
      <c r="A6140" s="62"/>
      <c r="B6140" s="62"/>
      <c r="C6140" s="63"/>
      <c r="D6140" s="63"/>
      <c r="E6140" s="61"/>
      <c r="F6140" s="61"/>
      <c r="G6140" s="61"/>
      <c r="H6140" s="61"/>
      <c r="I6140" s="209"/>
      <c r="J6140" s="61"/>
    </row>
    <row r="6141" spans="1:10" s="27" customFormat="1" x14ac:dyDescent="0.25">
      <c r="A6141" s="62"/>
      <c r="B6141" s="62"/>
      <c r="C6141" s="63"/>
      <c r="D6141" s="63"/>
      <c r="E6141" s="61"/>
      <c r="F6141" s="61"/>
      <c r="G6141" s="61"/>
      <c r="H6141" s="61"/>
      <c r="I6141" s="209"/>
      <c r="J6141" s="61"/>
    </row>
    <row r="6142" spans="1:10" s="27" customFormat="1" x14ac:dyDescent="0.25">
      <c r="A6142" s="62"/>
      <c r="B6142" s="62"/>
      <c r="C6142" s="63"/>
      <c r="D6142" s="63"/>
      <c r="E6142" s="61"/>
      <c r="F6142" s="61"/>
      <c r="G6142" s="61"/>
      <c r="H6142" s="61"/>
      <c r="I6142" s="209"/>
      <c r="J6142" s="61"/>
    </row>
    <row r="6143" spans="1:10" s="27" customFormat="1" x14ac:dyDescent="0.25">
      <c r="A6143" s="62"/>
      <c r="B6143" s="62"/>
      <c r="C6143" s="63"/>
      <c r="D6143" s="63"/>
      <c r="E6143" s="61"/>
      <c r="F6143" s="61"/>
      <c r="G6143" s="61"/>
      <c r="H6143" s="61"/>
      <c r="I6143" s="209"/>
      <c r="J6143" s="61"/>
    </row>
    <row r="6144" spans="1:10" s="27" customFormat="1" x14ac:dyDescent="0.25">
      <c r="A6144" s="62"/>
      <c r="B6144" s="62"/>
      <c r="C6144" s="63"/>
      <c r="D6144" s="63"/>
      <c r="E6144" s="61"/>
      <c r="F6144" s="61"/>
      <c r="G6144" s="61"/>
      <c r="H6144" s="61"/>
      <c r="I6144" s="209"/>
      <c r="J6144" s="61"/>
    </row>
    <row r="6145" spans="1:10" s="27" customFormat="1" x14ac:dyDescent="0.25">
      <c r="A6145" s="62"/>
      <c r="B6145" s="62"/>
      <c r="C6145" s="63"/>
      <c r="D6145" s="63"/>
      <c r="E6145" s="61"/>
      <c r="F6145" s="61"/>
      <c r="G6145" s="61"/>
      <c r="H6145" s="61"/>
      <c r="I6145" s="209"/>
      <c r="J6145" s="61"/>
    </row>
    <row r="6146" spans="1:10" s="27" customFormat="1" x14ac:dyDescent="0.25">
      <c r="A6146" s="62"/>
      <c r="B6146" s="62"/>
      <c r="C6146" s="63"/>
      <c r="D6146" s="63"/>
      <c r="E6146" s="61"/>
      <c r="F6146" s="61"/>
      <c r="G6146" s="61"/>
      <c r="H6146" s="61"/>
      <c r="I6146" s="209"/>
      <c r="J6146" s="61"/>
    </row>
    <row r="6147" spans="1:10" s="27" customFormat="1" x14ac:dyDescent="0.25">
      <c r="A6147" s="62"/>
      <c r="B6147" s="62"/>
      <c r="C6147" s="63"/>
      <c r="D6147" s="63"/>
      <c r="E6147" s="61"/>
      <c r="F6147" s="61"/>
      <c r="G6147" s="61"/>
      <c r="H6147" s="61"/>
      <c r="I6147" s="209"/>
      <c r="J6147" s="61"/>
    </row>
    <row r="6148" spans="1:10" s="27" customFormat="1" x14ac:dyDescent="0.25">
      <c r="A6148" s="62"/>
      <c r="B6148" s="62"/>
      <c r="C6148" s="63"/>
      <c r="D6148" s="63"/>
      <c r="E6148" s="61"/>
      <c r="F6148" s="61"/>
      <c r="G6148" s="61"/>
      <c r="H6148" s="61"/>
      <c r="I6148" s="209"/>
      <c r="J6148" s="61"/>
    </row>
    <row r="6149" spans="1:10" s="27" customFormat="1" x14ac:dyDescent="0.25">
      <c r="A6149" s="62"/>
      <c r="B6149" s="62"/>
      <c r="C6149" s="63"/>
      <c r="D6149" s="63"/>
      <c r="E6149" s="61"/>
      <c r="F6149" s="61"/>
      <c r="G6149" s="61"/>
      <c r="H6149" s="61"/>
      <c r="I6149" s="209"/>
      <c r="J6149" s="61"/>
    </row>
    <row r="6150" spans="1:10" s="27" customFormat="1" x14ac:dyDescent="0.25">
      <c r="A6150" s="62"/>
      <c r="B6150" s="62"/>
      <c r="C6150" s="63"/>
      <c r="D6150" s="63"/>
      <c r="E6150" s="61"/>
      <c r="F6150" s="61"/>
      <c r="G6150" s="61"/>
      <c r="H6150" s="61"/>
      <c r="I6150" s="209"/>
      <c r="J6150" s="61"/>
    </row>
    <row r="6151" spans="1:10" s="27" customFormat="1" x14ac:dyDescent="0.25">
      <c r="A6151" s="62"/>
      <c r="B6151" s="62"/>
      <c r="C6151" s="63"/>
      <c r="D6151" s="63"/>
      <c r="E6151" s="61"/>
      <c r="F6151" s="61"/>
      <c r="G6151" s="61"/>
      <c r="H6151" s="61"/>
      <c r="I6151" s="209"/>
      <c r="J6151" s="61"/>
    </row>
    <row r="6152" spans="1:10" s="27" customFormat="1" x14ac:dyDescent="0.25">
      <c r="A6152" s="62"/>
      <c r="B6152" s="62"/>
      <c r="C6152" s="63"/>
      <c r="D6152" s="63"/>
      <c r="E6152" s="61"/>
      <c r="F6152" s="61"/>
      <c r="G6152" s="61"/>
      <c r="H6152" s="61"/>
      <c r="I6152" s="209"/>
      <c r="J6152" s="61"/>
    </row>
    <row r="6153" spans="1:10" s="27" customFormat="1" x14ac:dyDescent="0.25">
      <c r="A6153" s="62"/>
      <c r="B6153" s="62"/>
      <c r="C6153" s="63"/>
      <c r="D6153" s="63"/>
      <c r="E6153" s="61"/>
      <c r="F6153" s="61"/>
      <c r="G6153" s="61"/>
      <c r="H6153" s="61"/>
      <c r="I6153" s="209"/>
      <c r="J6153" s="61"/>
    </row>
    <row r="6154" spans="1:10" s="27" customFormat="1" x14ac:dyDescent="0.25">
      <c r="A6154" s="62"/>
      <c r="B6154" s="62"/>
      <c r="C6154" s="63"/>
      <c r="D6154" s="63"/>
      <c r="E6154" s="61"/>
      <c r="F6154" s="61"/>
      <c r="G6154" s="61"/>
      <c r="H6154" s="61"/>
      <c r="I6154" s="209"/>
      <c r="J6154" s="61"/>
    </row>
    <row r="6155" spans="1:10" s="27" customFormat="1" x14ac:dyDescent="0.25">
      <c r="A6155" s="62"/>
      <c r="B6155" s="62"/>
      <c r="C6155" s="63"/>
      <c r="D6155" s="63"/>
      <c r="E6155" s="61"/>
      <c r="F6155" s="61"/>
      <c r="G6155" s="61"/>
      <c r="H6155" s="61"/>
      <c r="I6155" s="209"/>
      <c r="J6155" s="61"/>
    </row>
    <row r="6156" spans="1:10" s="27" customFormat="1" x14ac:dyDescent="0.25">
      <c r="A6156" s="62"/>
      <c r="B6156" s="62"/>
      <c r="C6156" s="63"/>
      <c r="D6156" s="63"/>
      <c r="E6156" s="61"/>
      <c r="F6156" s="61"/>
      <c r="G6156" s="61"/>
      <c r="H6156" s="61"/>
      <c r="I6156" s="209"/>
      <c r="J6156" s="61"/>
    </row>
    <row r="6157" spans="1:10" s="27" customFormat="1" x14ac:dyDescent="0.25">
      <c r="A6157" s="62"/>
      <c r="B6157" s="62"/>
      <c r="C6157" s="63"/>
      <c r="D6157" s="63"/>
      <c r="E6157" s="61"/>
      <c r="F6157" s="61"/>
      <c r="G6157" s="61"/>
      <c r="H6157" s="61"/>
      <c r="I6157" s="209"/>
      <c r="J6157" s="61"/>
    </row>
    <row r="6158" spans="1:10" s="27" customFormat="1" x14ac:dyDescent="0.25">
      <c r="A6158" s="62"/>
      <c r="B6158" s="62"/>
      <c r="C6158" s="63"/>
      <c r="D6158" s="63"/>
      <c r="E6158" s="61"/>
      <c r="F6158" s="61"/>
      <c r="G6158" s="61"/>
      <c r="H6158" s="61"/>
      <c r="I6158" s="209"/>
      <c r="J6158" s="61"/>
    </row>
    <row r="6159" spans="1:10" s="27" customFormat="1" x14ac:dyDescent="0.25">
      <c r="A6159" s="62"/>
      <c r="B6159" s="62"/>
      <c r="C6159" s="63"/>
      <c r="D6159" s="63"/>
      <c r="E6159" s="61"/>
      <c r="F6159" s="61"/>
      <c r="G6159" s="61"/>
      <c r="H6159" s="61"/>
      <c r="I6159" s="209"/>
      <c r="J6159" s="61"/>
    </row>
    <row r="6160" spans="1:10" s="27" customFormat="1" x14ac:dyDescent="0.25">
      <c r="A6160" s="62"/>
      <c r="B6160" s="62"/>
      <c r="C6160" s="63"/>
      <c r="D6160" s="63"/>
      <c r="E6160" s="61"/>
      <c r="F6160" s="61"/>
      <c r="G6160" s="61"/>
      <c r="H6160" s="61"/>
      <c r="I6160" s="209"/>
      <c r="J6160" s="61"/>
    </row>
    <row r="6161" spans="1:10" s="27" customFormat="1" x14ac:dyDescent="0.25">
      <c r="A6161" s="62"/>
      <c r="B6161" s="62"/>
      <c r="C6161" s="63"/>
      <c r="D6161" s="63"/>
      <c r="E6161" s="61"/>
      <c r="F6161" s="61"/>
      <c r="G6161" s="61"/>
      <c r="H6161" s="61"/>
      <c r="I6161" s="209"/>
      <c r="J6161" s="61"/>
    </row>
    <row r="6162" spans="1:10" s="27" customFormat="1" x14ac:dyDescent="0.25">
      <c r="A6162" s="62"/>
      <c r="B6162" s="62"/>
      <c r="C6162" s="63"/>
      <c r="D6162" s="63"/>
      <c r="E6162" s="61"/>
      <c r="F6162" s="61"/>
      <c r="G6162" s="61"/>
      <c r="H6162" s="61"/>
      <c r="I6162" s="209"/>
      <c r="J6162" s="61"/>
    </row>
    <row r="6163" spans="1:10" s="27" customFormat="1" x14ac:dyDescent="0.25">
      <c r="A6163" s="62"/>
      <c r="B6163" s="62"/>
      <c r="C6163" s="63"/>
      <c r="D6163" s="63"/>
      <c r="E6163" s="61"/>
      <c r="F6163" s="61"/>
      <c r="G6163" s="61"/>
      <c r="H6163" s="61"/>
      <c r="I6163" s="209"/>
      <c r="J6163" s="61"/>
    </row>
    <row r="6164" spans="1:10" s="27" customFormat="1" x14ac:dyDescent="0.25">
      <c r="A6164" s="62"/>
      <c r="B6164" s="62"/>
      <c r="C6164" s="63"/>
      <c r="D6164" s="63"/>
      <c r="E6164" s="61"/>
      <c r="F6164" s="61"/>
      <c r="G6164" s="61"/>
      <c r="H6164" s="61"/>
      <c r="I6164" s="209"/>
      <c r="J6164" s="61"/>
    </row>
    <row r="6165" spans="1:10" s="27" customFormat="1" x14ac:dyDescent="0.25">
      <c r="A6165" s="62"/>
      <c r="B6165" s="62"/>
      <c r="C6165" s="63"/>
      <c r="D6165" s="63"/>
      <c r="E6165" s="61"/>
      <c r="F6165" s="61"/>
      <c r="G6165" s="61"/>
      <c r="H6165" s="61"/>
      <c r="I6165" s="209"/>
      <c r="J6165" s="61"/>
    </row>
    <row r="6166" spans="1:10" s="27" customFormat="1" x14ac:dyDescent="0.25">
      <c r="A6166" s="62"/>
      <c r="B6166" s="62"/>
      <c r="C6166" s="63"/>
      <c r="D6166" s="63"/>
      <c r="E6166" s="61"/>
      <c r="F6166" s="61"/>
      <c r="G6166" s="61"/>
      <c r="H6166" s="61"/>
      <c r="I6166" s="209"/>
      <c r="J6166" s="61"/>
    </row>
    <row r="6167" spans="1:10" s="27" customFormat="1" x14ac:dyDescent="0.25">
      <c r="A6167" s="62"/>
      <c r="B6167" s="62"/>
      <c r="C6167" s="63"/>
      <c r="D6167" s="63"/>
      <c r="E6167" s="61"/>
      <c r="F6167" s="61"/>
      <c r="G6167" s="61"/>
      <c r="H6167" s="61"/>
      <c r="I6167" s="209"/>
      <c r="J6167" s="61"/>
    </row>
    <row r="6168" spans="1:10" s="27" customFormat="1" x14ac:dyDescent="0.25">
      <c r="A6168" s="62"/>
      <c r="B6168" s="62"/>
      <c r="C6168" s="63"/>
      <c r="D6168" s="63"/>
      <c r="E6168" s="61"/>
      <c r="F6168" s="61"/>
      <c r="G6168" s="61"/>
      <c r="H6168" s="61"/>
      <c r="I6168" s="209"/>
      <c r="J6168" s="61"/>
    </row>
    <row r="6169" spans="1:10" s="27" customFormat="1" x14ac:dyDescent="0.25">
      <c r="A6169" s="62"/>
      <c r="B6169" s="62"/>
      <c r="C6169" s="63"/>
      <c r="D6169" s="63"/>
      <c r="E6169" s="61"/>
      <c r="F6169" s="61"/>
      <c r="G6169" s="61"/>
      <c r="H6169" s="61"/>
      <c r="I6169" s="209"/>
      <c r="J6169" s="61"/>
    </row>
    <row r="6170" spans="1:10" s="27" customFormat="1" x14ac:dyDescent="0.25">
      <c r="A6170" s="62"/>
      <c r="B6170" s="62"/>
      <c r="C6170" s="63"/>
      <c r="D6170" s="63"/>
      <c r="E6170" s="61"/>
      <c r="F6170" s="61"/>
      <c r="G6170" s="61"/>
      <c r="H6170" s="61"/>
      <c r="I6170" s="209"/>
      <c r="J6170" s="61"/>
    </row>
    <row r="6171" spans="1:10" s="27" customFormat="1" x14ac:dyDescent="0.25">
      <c r="A6171" s="62"/>
      <c r="B6171" s="62"/>
      <c r="C6171" s="63"/>
      <c r="D6171" s="63"/>
      <c r="E6171" s="61"/>
      <c r="F6171" s="61"/>
      <c r="G6171" s="61"/>
      <c r="H6171" s="61"/>
      <c r="I6171" s="209"/>
      <c r="J6171" s="61"/>
    </row>
    <row r="6172" spans="1:10" s="27" customFormat="1" x14ac:dyDescent="0.25">
      <c r="A6172" s="62"/>
      <c r="B6172" s="62"/>
      <c r="C6172" s="63"/>
      <c r="D6172" s="63"/>
      <c r="E6172" s="61"/>
      <c r="F6172" s="61"/>
      <c r="G6172" s="61"/>
      <c r="H6172" s="61"/>
      <c r="I6172" s="209"/>
      <c r="J6172" s="61"/>
    </row>
    <row r="6173" spans="1:10" s="27" customFormat="1" x14ac:dyDescent="0.25">
      <c r="A6173" s="62"/>
      <c r="B6173" s="62"/>
      <c r="C6173" s="63"/>
      <c r="D6173" s="63"/>
      <c r="E6173" s="61"/>
      <c r="F6173" s="61"/>
      <c r="G6173" s="61"/>
      <c r="H6173" s="61"/>
      <c r="I6173" s="209"/>
      <c r="J6173" s="61"/>
    </row>
    <row r="6174" spans="1:10" s="27" customFormat="1" x14ac:dyDescent="0.25">
      <c r="A6174" s="62"/>
      <c r="B6174" s="62"/>
      <c r="C6174" s="63"/>
      <c r="D6174" s="63"/>
      <c r="E6174" s="61"/>
      <c r="F6174" s="61"/>
      <c r="G6174" s="61"/>
      <c r="H6174" s="61"/>
      <c r="I6174" s="209"/>
      <c r="J6174" s="61"/>
    </row>
    <row r="6175" spans="1:10" s="27" customFormat="1" x14ac:dyDescent="0.25">
      <c r="A6175" s="62"/>
      <c r="B6175" s="62"/>
      <c r="C6175" s="63"/>
      <c r="D6175" s="63"/>
      <c r="E6175" s="61"/>
      <c r="F6175" s="61"/>
      <c r="G6175" s="61"/>
      <c r="H6175" s="61"/>
      <c r="I6175" s="209"/>
      <c r="J6175" s="61"/>
    </row>
    <row r="6176" spans="1:10" s="27" customFormat="1" x14ac:dyDescent="0.25">
      <c r="A6176" s="62"/>
      <c r="B6176" s="62"/>
      <c r="C6176" s="63"/>
      <c r="D6176" s="63"/>
      <c r="E6176" s="61"/>
      <c r="F6176" s="61"/>
      <c r="G6176" s="61"/>
      <c r="H6176" s="61"/>
      <c r="I6176" s="209"/>
      <c r="J6176" s="61"/>
    </row>
    <row r="6177" spans="1:10" s="27" customFormat="1" x14ac:dyDescent="0.25">
      <c r="A6177" s="62"/>
      <c r="B6177" s="62"/>
      <c r="C6177" s="63"/>
      <c r="D6177" s="63"/>
      <c r="E6177" s="61"/>
      <c r="F6177" s="61"/>
      <c r="G6177" s="61"/>
      <c r="H6177" s="61"/>
      <c r="I6177" s="209"/>
      <c r="J6177" s="61"/>
    </row>
    <row r="6178" spans="1:10" s="27" customFormat="1" x14ac:dyDescent="0.25">
      <c r="A6178" s="62"/>
      <c r="B6178" s="62"/>
      <c r="C6178" s="63"/>
      <c r="D6178" s="63"/>
      <c r="E6178" s="61"/>
      <c r="F6178" s="61"/>
      <c r="G6178" s="61"/>
      <c r="H6178" s="61"/>
      <c r="I6178" s="209"/>
      <c r="J6178" s="61"/>
    </row>
    <row r="6179" spans="1:10" s="27" customFormat="1" x14ac:dyDescent="0.25">
      <c r="A6179" s="62"/>
      <c r="B6179" s="62"/>
      <c r="C6179" s="63"/>
      <c r="D6179" s="63"/>
      <c r="E6179" s="61"/>
      <c r="F6179" s="61"/>
      <c r="G6179" s="61"/>
      <c r="H6179" s="61"/>
      <c r="I6179" s="209"/>
      <c r="J6179" s="61"/>
    </row>
    <row r="6180" spans="1:10" s="27" customFormat="1" x14ac:dyDescent="0.25">
      <c r="A6180" s="62"/>
      <c r="B6180" s="62"/>
      <c r="C6180" s="63"/>
      <c r="D6180" s="63"/>
      <c r="E6180" s="61"/>
      <c r="F6180" s="61"/>
      <c r="G6180" s="61"/>
      <c r="H6180" s="61"/>
      <c r="I6180" s="209"/>
      <c r="J6180" s="61"/>
    </row>
    <row r="6181" spans="1:10" s="27" customFormat="1" x14ac:dyDescent="0.25">
      <c r="A6181" s="62"/>
      <c r="B6181" s="62"/>
      <c r="C6181" s="63"/>
      <c r="D6181" s="63"/>
      <c r="E6181" s="61"/>
      <c r="F6181" s="61"/>
      <c r="G6181" s="61"/>
      <c r="H6181" s="61"/>
      <c r="I6181" s="209"/>
      <c r="J6181" s="61"/>
    </row>
    <row r="6182" spans="1:10" s="27" customFormat="1" x14ac:dyDescent="0.25">
      <c r="A6182" s="62"/>
      <c r="B6182" s="62"/>
      <c r="C6182" s="63"/>
      <c r="D6182" s="63"/>
      <c r="E6182" s="61"/>
      <c r="F6182" s="61"/>
      <c r="G6182" s="61"/>
      <c r="H6182" s="61"/>
      <c r="I6182" s="209"/>
      <c r="J6182" s="61"/>
    </row>
    <row r="6183" spans="1:10" s="27" customFormat="1" x14ac:dyDescent="0.25">
      <c r="A6183" s="62"/>
      <c r="B6183" s="62"/>
      <c r="C6183" s="63"/>
      <c r="D6183" s="63"/>
      <c r="E6183" s="61"/>
      <c r="F6183" s="61"/>
      <c r="G6183" s="61"/>
      <c r="H6183" s="61"/>
      <c r="I6183" s="209"/>
      <c r="J6183" s="61"/>
    </row>
    <row r="6184" spans="1:10" s="27" customFormat="1" x14ac:dyDescent="0.25">
      <c r="A6184" s="62"/>
      <c r="B6184" s="62"/>
      <c r="C6184" s="63"/>
      <c r="D6184" s="63"/>
      <c r="E6184" s="61"/>
      <c r="F6184" s="61"/>
      <c r="G6184" s="61"/>
      <c r="H6184" s="61"/>
      <c r="I6184" s="209"/>
      <c r="J6184" s="61"/>
    </row>
    <row r="6185" spans="1:10" s="27" customFormat="1" x14ac:dyDescent="0.25">
      <c r="A6185" s="62"/>
      <c r="B6185" s="62"/>
      <c r="C6185" s="63"/>
      <c r="D6185" s="63"/>
      <c r="E6185" s="61"/>
      <c r="F6185" s="61"/>
      <c r="G6185" s="61"/>
      <c r="H6185" s="61"/>
      <c r="I6185" s="209"/>
      <c r="J6185" s="61"/>
    </row>
    <row r="6186" spans="1:10" s="27" customFormat="1" x14ac:dyDescent="0.25">
      <c r="A6186" s="62"/>
      <c r="B6186" s="62"/>
      <c r="C6186" s="63"/>
      <c r="D6186" s="63"/>
      <c r="E6186" s="61"/>
      <c r="F6186" s="61"/>
      <c r="G6186" s="61"/>
      <c r="H6186" s="61"/>
      <c r="I6186" s="209"/>
      <c r="J6186" s="61"/>
    </row>
    <row r="6187" spans="1:10" s="27" customFormat="1" x14ac:dyDescent="0.25">
      <c r="A6187" s="62"/>
      <c r="B6187" s="62"/>
      <c r="C6187" s="63"/>
      <c r="D6187" s="63"/>
      <c r="E6187" s="61"/>
      <c r="F6187" s="61"/>
      <c r="G6187" s="61"/>
      <c r="H6187" s="61"/>
      <c r="I6187" s="209"/>
      <c r="J6187" s="61"/>
    </row>
    <row r="6188" spans="1:10" s="27" customFormat="1" x14ac:dyDescent="0.25">
      <c r="A6188" s="62"/>
      <c r="B6188" s="62"/>
      <c r="C6188" s="63"/>
      <c r="D6188" s="63"/>
      <c r="E6188" s="61"/>
      <c r="F6188" s="61"/>
      <c r="G6188" s="61"/>
      <c r="H6188" s="61"/>
      <c r="I6188" s="209"/>
      <c r="J6188" s="61"/>
    </row>
    <row r="6189" spans="1:10" s="27" customFormat="1" x14ac:dyDescent="0.25">
      <c r="A6189" s="62"/>
      <c r="B6189" s="62"/>
      <c r="C6189" s="63"/>
      <c r="D6189" s="63"/>
      <c r="E6189" s="61"/>
      <c r="F6189" s="61"/>
      <c r="G6189" s="61"/>
      <c r="H6189" s="61"/>
      <c r="I6189" s="209"/>
      <c r="J6189" s="61"/>
    </row>
    <row r="6190" spans="1:10" s="27" customFormat="1" x14ac:dyDescent="0.25">
      <c r="A6190" s="62"/>
      <c r="B6190" s="62"/>
      <c r="C6190" s="63"/>
      <c r="D6190" s="63"/>
      <c r="E6190" s="61"/>
      <c r="F6190" s="61"/>
      <c r="G6190" s="61"/>
      <c r="H6190" s="61"/>
      <c r="I6190" s="209"/>
      <c r="J6190" s="61"/>
    </row>
    <row r="6191" spans="1:10" s="27" customFormat="1" x14ac:dyDescent="0.25">
      <c r="A6191" s="62"/>
      <c r="B6191" s="62"/>
      <c r="C6191" s="63"/>
      <c r="D6191" s="63"/>
      <c r="E6191" s="61"/>
      <c r="F6191" s="61"/>
      <c r="G6191" s="61"/>
      <c r="H6191" s="61"/>
      <c r="I6191" s="209"/>
      <c r="J6191" s="61"/>
    </row>
    <row r="6192" spans="1:10" s="27" customFormat="1" x14ac:dyDescent="0.25">
      <c r="A6192" s="62"/>
      <c r="B6192" s="62"/>
      <c r="C6192" s="63"/>
      <c r="D6192" s="63"/>
      <c r="E6192" s="61"/>
      <c r="F6192" s="61"/>
      <c r="G6192" s="61"/>
      <c r="H6192" s="61"/>
      <c r="I6192" s="209"/>
      <c r="J6192" s="61"/>
    </row>
    <row r="6193" spans="1:10" s="27" customFormat="1" x14ac:dyDescent="0.25">
      <c r="A6193" s="62"/>
      <c r="B6193" s="62"/>
      <c r="C6193" s="63"/>
      <c r="D6193" s="63"/>
      <c r="E6193" s="61"/>
      <c r="F6193" s="61"/>
      <c r="G6193" s="61"/>
      <c r="H6193" s="61"/>
      <c r="I6193" s="209"/>
      <c r="J6193" s="61"/>
    </row>
    <row r="6194" spans="1:10" s="27" customFormat="1" x14ac:dyDescent="0.25">
      <c r="A6194" s="62"/>
      <c r="B6194" s="62"/>
      <c r="C6194" s="63"/>
      <c r="D6194" s="63"/>
      <c r="E6194" s="61"/>
      <c r="F6194" s="61"/>
      <c r="G6194" s="61"/>
      <c r="H6194" s="61"/>
      <c r="I6194" s="209"/>
      <c r="J6194" s="61"/>
    </row>
    <row r="6195" spans="1:10" s="27" customFormat="1" x14ac:dyDescent="0.25">
      <c r="A6195" s="62"/>
      <c r="B6195" s="62"/>
      <c r="C6195" s="63"/>
      <c r="D6195" s="63"/>
      <c r="E6195" s="61"/>
      <c r="F6195" s="61"/>
      <c r="G6195" s="61"/>
      <c r="H6195" s="61"/>
      <c r="I6195" s="209"/>
      <c r="J6195" s="61"/>
    </row>
    <row r="6196" spans="1:10" s="27" customFormat="1" x14ac:dyDescent="0.25">
      <c r="A6196" s="62"/>
      <c r="B6196" s="62"/>
      <c r="C6196" s="63"/>
      <c r="D6196" s="63"/>
      <c r="E6196" s="61"/>
      <c r="F6196" s="61"/>
      <c r="G6196" s="61"/>
      <c r="H6196" s="61"/>
      <c r="I6196" s="209"/>
      <c r="J6196" s="61"/>
    </row>
    <row r="6197" spans="1:10" s="27" customFormat="1" x14ac:dyDescent="0.25">
      <c r="A6197" s="62"/>
      <c r="B6197" s="62"/>
      <c r="C6197" s="63"/>
      <c r="D6197" s="63"/>
      <c r="E6197" s="61"/>
      <c r="F6197" s="61"/>
      <c r="G6197" s="61"/>
      <c r="H6197" s="61"/>
      <c r="I6197" s="209"/>
      <c r="J6197" s="61"/>
    </row>
    <row r="6198" spans="1:10" s="27" customFormat="1" x14ac:dyDescent="0.25">
      <c r="A6198" s="62"/>
      <c r="B6198" s="62"/>
      <c r="C6198" s="63"/>
      <c r="D6198" s="63"/>
      <c r="E6198" s="61"/>
      <c r="F6198" s="61"/>
      <c r="G6198" s="61"/>
      <c r="H6198" s="61"/>
      <c r="I6198" s="209"/>
      <c r="J6198" s="61"/>
    </row>
    <row r="6199" spans="1:10" s="27" customFormat="1" x14ac:dyDescent="0.25">
      <c r="A6199" s="62"/>
      <c r="B6199" s="62"/>
      <c r="C6199" s="63"/>
      <c r="D6199" s="63"/>
      <c r="E6199" s="61"/>
      <c r="F6199" s="61"/>
      <c r="G6199" s="61"/>
      <c r="H6199" s="61"/>
      <c r="I6199" s="209"/>
      <c r="J6199" s="61"/>
    </row>
    <row r="6200" spans="1:10" s="27" customFormat="1" x14ac:dyDescent="0.25">
      <c r="A6200" s="62"/>
      <c r="B6200" s="62"/>
      <c r="C6200" s="63"/>
      <c r="D6200" s="63"/>
      <c r="E6200" s="61"/>
      <c r="F6200" s="61"/>
      <c r="G6200" s="61"/>
      <c r="H6200" s="61"/>
      <c r="I6200" s="209"/>
      <c r="J6200" s="61"/>
    </row>
    <row r="6201" spans="1:10" s="27" customFormat="1" x14ac:dyDescent="0.25">
      <c r="A6201" s="62"/>
      <c r="B6201" s="62"/>
      <c r="C6201" s="63"/>
      <c r="D6201" s="63"/>
      <c r="E6201" s="61"/>
      <c r="F6201" s="61"/>
      <c r="G6201" s="61"/>
      <c r="H6201" s="61"/>
      <c r="I6201" s="209"/>
      <c r="J6201" s="61"/>
    </row>
    <row r="6202" spans="1:10" s="27" customFormat="1" x14ac:dyDescent="0.25">
      <c r="A6202" s="62"/>
      <c r="B6202" s="62"/>
      <c r="C6202" s="63"/>
      <c r="D6202" s="63"/>
      <c r="E6202" s="61"/>
      <c r="F6202" s="61"/>
      <c r="G6202" s="61"/>
      <c r="H6202" s="61"/>
      <c r="I6202" s="209"/>
      <c r="J6202" s="61"/>
    </row>
    <row r="6203" spans="1:10" s="27" customFormat="1" x14ac:dyDescent="0.25">
      <c r="A6203" s="62"/>
      <c r="B6203" s="62"/>
      <c r="C6203" s="63"/>
      <c r="D6203" s="63"/>
      <c r="E6203" s="61"/>
      <c r="F6203" s="61"/>
      <c r="G6203" s="61"/>
      <c r="H6203" s="61"/>
      <c r="I6203" s="209"/>
      <c r="J6203" s="61"/>
    </row>
    <row r="6204" spans="1:10" s="27" customFormat="1" x14ac:dyDescent="0.25">
      <c r="A6204" s="62"/>
      <c r="B6204" s="62"/>
      <c r="C6204" s="63"/>
      <c r="D6204" s="63"/>
      <c r="E6204" s="61"/>
      <c r="F6204" s="61"/>
      <c r="G6204" s="61"/>
      <c r="H6204" s="61"/>
      <c r="I6204" s="209"/>
      <c r="J6204" s="61"/>
    </row>
    <row r="6205" spans="1:10" s="27" customFormat="1" x14ac:dyDescent="0.25">
      <c r="A6205" s="62"/>
      <c r="B6205" s="62"/>
      <c r="C6205" s="63"/>
      <c r="D6205" s="63"/>
      <c r="E6205" s="61"/>
      <c r="F6205" s="61"/>
      <c r="G6205" s="61"/>
      <c r="H6205" s="61"/>
      <c r="I6205" s="209"/>
      <c r="J6205" s="61"/>
    </row>
    <row r="6206" spans="1:10" s="27" customFormat="1" x14ac:dyDescent="0.25">
      <c r="A6206" s="62"/>
      <c r="B6206" s="62"/>
      <c r="C6206" s="63"/>
      <c r="D6206" s="63"/>
      <c r="E6206" s="61"/>
      <c r="F6206" s="61"/>
      <c r="G6206" s="61"/>
      <c r="H6206" s="61"/>
      <c r="I6206" s="209"/>
      <c r="J6206" s="61"/>
    </row>
    <row r="6207" spans="1:10" s="27" customFormat="1" x14ac:dyDescent="0.25">
      <c r="A6207" s="62"/>
      <c r="B6207" s="62"/>
      <c r="C6207" s="63"/>
      <c r="D6207" s="63"/>
      <c r="E6207" s="61"/>
      <c r="F6207" s="61"/>
      <c r="G6207" s="61"/>
      <c r="H6207" s="61"/>
      <c r="I6207" s="209"/>
      <c r="J6207" s="61"/>
    </row>
    <row r="6208" spans="1:10" s="27" customFormat="1" x14ac:dyDescent="0.25">
      <c r="A6208" s="62"/>
      <c r="B6208" s="62"/>
      <c r="C6208" s="63"/>
      <c r="D6208" s="63"/>
      <c r="E6208" s="61"/>
      <c r="F6208" s="61"/>
      <c r="G6208" s="61"/>
      <c r="H6208" s="61"/>
      <c r="I6208" s="209"/>
      <c r="J6208" s="61"/>
    </row>
    <row r="6209" spans="1:10" s="27" customFormat="1" x14ac:dyDescent="0.25">
      <c r="A6209" s="62"/>
      <c r="B6209" s="62"/>
      <c r="C6209" s="63"/>
      <c r="D6209" s="63"/>
      <c r="E6209" s="61"/>
      <c r="F6209" s="61"/>
      <c r="G6209" s="61"/>
      <c r="H6209" s="61"/>
      <c r="I6209" s="209"/>
      <c r="J6209" s="61"/>
    </row>
    <row r="6210" spans="1:10" s="27" customFormat="1" x14ac:dyDescent="0.25">
      <c r="A6210" s="62"/>
      <c r="B6210" s="62"/>
      <c r="C6210" s="63"/>
      <c r="D6210" s="63"/>
      <c r="E6210" s="61"/>
      <c r="F6210" s="61"/>
      <c r="G6210" s="61"/>
      <c r="H6210" s="61"/>
      <c r="I6210" s="209"/>
      <c r="J6210" s="61"/>
    </row>
    <row r="6211" spans="1:10" s="27" customFormat="1" x14ac:dyDescent="0.25">
      <c r="A6211" s="62"/>
      <c r="B6211" s="62"/>
      <c r="C6211" s="63"/>
      <c r="D6211" s="63"/>
      <c r="E6211" s="61"/>
      <c r="F6211" s="61"/>
      <c r="G6211" s="61"/>
      <c r="H6211" s="61"/>
      <c r="I6211" s="209"/>
      <c r="J6211" s="61"/>
    </row>
    <row r="6212" spans="1:10" s="27" customFormat="1" x14ac:dyDescent="0.25">
      <c r="A6212" s="62"/>
      <c r="B6212" s="62"/>
      <c r="C6212" s="63"/>
      <c r="D6212" s="63"/>
      <c r="E6212" s="61"/>
      <c r="F6212" s="61"/>
      <c r="G6212" s="61"/>
      <c r="H6212" s="61"/>
      <c r="I6212" s="209"/>
      <c r="J6212" s="61"/>
    </row>
    <row r="6213" spans="1:10" s="27" customFormat="1" x14ac:dyDescent="0.25">
      <c r="A6213" s="62"/>
      <c r="B6213" s="62"/>
      <c r="C6213" s="63"/>
      <c r="D6213" s="63"/>
      <c r="E6213" s="61"/>
      <c r="F6213" s="61"/>
      <c r="G6213" s="61"/>
      <c r="H6213" s="61"/>
      <c r="I6213" s="209"/>
      <c r="J6213" s="61"/>
    </row>
    <row r="6214" spans="1:10" s="27" customFormat="1" x14ac:dyDescent="0.25">
      <c r="A6214" s="62"/>
      <c r="B6214" s="62"/>
      <c r="C6214" s="63"/>
      <c r="D6214" s="63"/>
      <c r="E6214" s="61"/>
      <c r="F6214" s="61"/>
      <c r="G6214" s="61"/>
      <c r="H6214" s="61"/>
      <c r="I6214" s="209"/>
      <c r="J6214" s="61"/>
    </row>
    <row r="6215" spans="1:10" s="27" customFormat="1" x14ac:dyDescent="0.25">
      <c r="A6215" s="62"/>
      <c r="B6215" s="62"/>
      <c r="C6215" s="63"/>
      <c r="D6215" s="63"/>
      <c r="E6215" s="61"/>
      <c r="F6215" s="61"/>
      <c r="G6215" s="61"/>
      <c r="H6215" s="61"/>
      <c r="I6215" s="209"/>
      <c r="J6215" s="61"/>
    </row>
    <row r="6216" spans="1:10" s="27" customFormat="1" x14ac:dyDescent="0.25">
      <c r="A6216" s="62"/>
      <c r="B6216" s="62"/>
      <c r="C6216" s="63"/>
      <c r="D6216" s="63"/>
      <c r="E6216" s="61"/>
      <c r="F6216" s="61"/>
      <c r="G6216" s="61"/>
      <c r="H6216" s="61"/>
      <c r="I6216" s="209"/>
      <c r="J6216" s="61"/>
    </row>
    <row r="6217" spans="1:10" s="27" customFormat="1" x14ac:dyDescent="0.25">
      <c r="A6217" s="62"/>
      <c r="B6217" s="62"/>
      <c r="C6217" s="63"/>
      <c r="D6217" s="63"/>
      <c r="E6217" s="61"/>
      <c r="F6217" s="61"/>
      <c r="G6217" s="61"/>
      <c r="H6217" s="61"/>
      <c r="I6217" s="209"/>
      <c r="J6217" s="61"/>
    </row>
    <row r="6218" spans="1:10" s="27" customFormat="1" x14ac:dyDescent="0.25">
      <c r="A6218" s="62"/>
      <c r="B6218" s="62"/>
      <c r="C6218" s="63"/>
      <c r="D6218" s="63"/>
      <c r="E6218" s="61"/>
      <c r="F6218" s="61"/>
      <c r="G6218" s="61"/>
      <c r="H6218" s="61"/>
      <c r="I6218" s="209"/>
      <c r="J6218" s="61"/>
    </row>
    <row r="6219" spans="1:10" s="27" customFormat="1" x14ac:dyDescent="0.25">
      <c r="A6219" s="62"/>
      <c r="B6219" s="62"/>
      <c r="C6219" s="63"/>
      <c r="D6219" s="63"/>
      <c r="E6219" s="61"/>
      <c r="F6219" s="61"/>
      <c r="G6219" s="61"/>
      <c r="H6219" s="61"/>
      <c r="I6219" s="209"/>
      <c r="J6219" s="61"/>
    </row>
    <row r="6220" spans="1:10" s="27" customFormat="1" x14ac:dyDescent="0.25">
      <c r="A6220" s="62"/>
      <c r="B6220" s="62"/>
      <c r="C6220" s="63"/>
      <c r="D6220" s="63"/>
      <c r="E6220" s="61"/>
      <c r="F6220" s="61"/>
      <c r="G6220" s="61"/>
      <c r="H6220" s="61"/>
      <c r="I6220" s="209"/>
      <c r="J6220" s="61"/>
    </row>
    <row r="6221" spans="1:10" s="27" customFormat="1" x14ac:dyDescent="0.25">
      <c r="A6221" s="62"/>
      <c r="B6221" s="62"/>
      <c r="C6221" s="63"/>
      <c r="D6221" s="63"/>
      <c r="E6221" s="61"/>
      <c r="F6221" s="61"/>
      <c r="G6221" s="61"/>
      <c r="H6221" s="61"/>
      <c r="I6221" s="209"/>
      <c r="J6221" s="61"/>
    </row>
    <row r="6222" spans="1:10" s="27" customFormat="1" x14ac:dyDescent="0.25">
      <c r="A6222" s="62"/>
      <c r="B6222" s="62"/>
      <c r="C6222" s="63"/>
      <c r="D6222" s="63"/>
      <c r="E6222" s="61"/>
      <c r="F6222" s="61"/>
      <c r="G6222" s="61"/>
      <c r="H6222" s="61"/>
      <c r="I6222" s="209"/>
      <c r="J6222" s="61"/>
    </row>
    <row r="6223" spans="1:10" s="27" customFormat="1" x14ac:dyDescent="0.25">
      <c r="A6223" s="62"/>
      <c r="B6223" s="62"/>
      <c r="C6223" s="63"/>
      <c r="D6223" s="63"/>
      <c r="E6223" s="61"/>
      <c r="F6223" s="61"/>
      <c r="G6223" s="61"/>
      <c r="H6223" s="61"/>
      <c r="I6223" s="209"/>
      <c r="J6223" s="61"/>
    </row>
    <row r="6224" spans="1:10" s="27" customFormat="1" x14ac:dyDescent="0.25">
      <c r="A6224" s="62"/>
      <c r="B6224" s="62"/>
      <c r="C6224" s="63"/>
      <c r="D6224" s="63"/>
      <c r="E6224" s="61"/>
      <c r="F6224" s="61"/>
      <c r="G6224" s="61"/>
      <c r="H6224" s="61"/>
      <c r="I6224" s="209"/>
      <c r="J6224" s="61"/>
    </row>
    <row r="6225" spans="1:10" s="27" customFormat="1" x14ac:dyDescent="0.25">
      <c r="A6225" s="62"/>
      <c r="B6225" s="62"/>
      <c r="C6225" s="63"/>
      <c r="D6225" s="63"/>
      <c r="E6225" s="61"/>
      <c r="F6225" s="61"/>
      <c r="G6225" s="61"/>
      <c r="H6225" s="61"/>
      <c r="I6225" s="209"/>
      <c r="J6225" s="61"/>
    </row>
    <row r="6226" spans="1:10" s="27" customFormat="1" x14ac:dyDescent="0.25">
      <c r="A6226" s="62"/>
      <c r="B6226" s="62"/>
      <c r="C6226" s="63"/>
      <c r="D6226" s="63"/>
      <c r="E6226" s="61"/>
      <c r="F6226" s="61"/>
      <c r="G6226" s="61"/>
      <c r="H6226" s="61"/>
      <c r="I6226" s="209"/>
      <c r="J6226" s="61"/>
    </row>
    <row r="6227" spans="1:10" s="27" customFormat="1" x14ac:dyDescent="0.25">
      <c r="A6227" s="62"/>
      <c r="B6227" s="62"/>
      <c r="C6227" s="63"/>
      <c r="D6227" s="63"/>
      <c r="E6227" s="61"/>
      <c r="F6227" s="61"/>
      <c r="G6227" s="61"/>
      <c r="H6227" s="61"/>
      <c r="I6227" s="209"/>
      <c r="J6227" s="61"/>
    </row>
    <row r="6228" spans="1:10" s="27" customFormat="1" x14ac:dyDescent="0.25">
      <c r="A6228" s="62"/>
      <c r="B6228" s="62"/>
      <c r="C6228" s="63"/>
      <c r="D6228" s="63"/>
      <c r="E6228" s="61"/>
      <c r="F6228" s="61"/>
      <c r="G6228" s="61"/>
      <c r="H6228" s="61"/>
      <c r="I6228" s="209"/>
      <c r="J6228" s="61"/>
    </row>
    <row r="6229" spans="1:10" s="27" customFormat="1" x14ac:dyDescent="0.25">
      <c r="A6229" s="62"/>
      <c r="B6229" s="62"/>
      <c r="C6229" s="63"/>
      <c r="D6229" s="63"/>
      <c r="E6229" s="61"/>
      <c r="F6229" s="61"/>
      <c r="G6229" s="61"/>
      <c r="H6229" s="61"/>
      <c r="I6229" s="209"/>
      <c r="J6229" s="61"/>
    </row>
    <row r="6230" spans="1:10" s="27" customFormat="1" x14ac:dyDescent="0.25">
      <c r="A6230" s="62"/>
      <c r="B6230" s="62"/>
      <c r="C6230" s="63"/>
      <c r="D6230" s="63"/>
      <c r="E6230" s="61"/>
      <c r="F6230" s="61"/>
      <c r="G6230" s="61"/>
      <c r="H6230" s="61"/>
      <c r="I6230" s="209"/>
      <c r="J6230" s="61"/>
    </row>
    <row r="6231" spans="1:10" s="27" customFormat="1" x14ac:dyDescent="0.25">
      <c r="A6231" s="62"/>
      <c r="B6231" s="62"/>
      <c r="C6231" s="63"/>
      <c r="D6231" s="63"/>
      <c r="E6231" s="61"/>
      <c r="F6231" s="61"/>
      <c r="G6231" s="61"/>
      <c r="H6231" s="61"/>
      <c r="I6231" s="209"/>
      <c r="J6231" s="61"/>
    </row>
    <row r="6232" spans="1:10" s="27" customFormat="1" x14ac:dyDescent="0.25">
      <c r="A6232" s="62"/>
      <c r="B6232" s="62"/>
      <c r="C6232" s="63"/>
      <c r="D6232" s="63"/>
      <c r="E6232" s="61"/>
      <c r="F6232" s="61"/>
      <c r="G6232" s="61"/>
      <c r="H6232" s="61"/>
      <c r="I6232" s="209"/>
      <c r="J6232" s="61"/>
    </row>
    <row r="6233" spans="1:10" s="27" customFormat="1" x14ac:dyDescent="0.25">
      <c r="A6233" s="62"/>
      <c r="B6233" s="62"/>
      <c r="C6233" s="63"/>
      <c r="D6233" s="63"/>
      <c r="E6233" s="61"/>
      <c r="F6233" s="61"/>
      <c r="G6233" s="61"/>
      <c r="H6233" s="61"/>
      <c r="I6233" s="209"/>
      <c r="J6233" s="61"/>
    </row>
    <row r="6234" spans="1:10" s="27" customFormat="1" x14ac:dyDescent="0.25">
      <c r="A6234" s="62"/>
      <c r="B6234" s="62"/>
      <c r="C6234" s="63"/>
      <c r="D6234" s="63"/>
      <c r="E6234" s="61"/>
      <c r="F6234" s="61"/>
      <c r="G6234" s="61"/>
      <c r="H6234" s="61"/>
      <c r="I6234" s="209"/>
      <c r="J6234" s="61"/>
    </row>
    <row r="6235" spans="1:10" s="27" customFormat="1" x14ac:dyDescent="0.25">
      <c r="A6235" s="62"/>
      <c r="B6235" s="62"/>
      <c r="C6235" s="63"/>
      <c r="D6235" s="63"/>
      <c r="E6235" s="61"/>
      <c r="F6235" s="61"/>
      <c r="G6235" s="61"/>
      <c r="H6235" s="61"/>
      <c r="I6235" s="209"/>
      <c r="J6235" s="61"/>
    </row>
    <row r="6236" spans="1:10" s="27" customFormat="1" x14ac:dyDescent="0.25">
      <c r="A6236" s="62"/>
      <c r="B6236" s="62"/>
      <c r="C6236" s="63"/>
      <c r="D6236" s="63"/>
      <c r="E6236" s="61"/>
      <c r="F6236" s="61"/>
      <c r="G6236" s="61"/>
      <c r="H6236" s="61"/>
      <c r="I6236" s="209"/>
      <c r="J6236" s="61"/>
    </row>
    <row r="6237" spans="1:10" s="27" customFormat="1" x14ac:dyDescent="0.25">
      <c r="A6237" s="62"/>
      <c r="B6237" s="62"/>
      <c r="C6237" s="63"/>
      <c r="D6237" s="63"/>
      <c r="E6237" s="61"/>
      <c r="F6237" s="61"/>
      <c r="G6237" s="61"/>
      <c r="H6237" s="61"/>
      <c r="I6237" s="209"/>
      <c r="J6237" s="61"/>
    </row>
    <row r="6238" spans="1:10" s="27" customFormat="1" x14ac:dyDescent="0.25">
      <c r="A6238" s="62"/>
      <c r="B6238" s="62"/>
      <c r="C6238" s="63"/>
      <c r="D6238" s="63"/>
      <c r="E6238" s="61"/>
      <c r="F6238" s="61"/>
      <c r="G6238" s="61"/>
      <c r="H6238" s="61"/>
      <c r="I6238" s="209"/>
      <c r="J6238" s="61"/>
    </row>
    <row r="6239" spans="1:10" s="27" customFormat="1" x14ac:dyDescent="0.25">
      <c r="A6239" s="62"/>
      <c r="B6239" s="62"/>
      <c r="C6239" s="63"/>
      <c r="D6239" s="63"/>
      <c r="E6239" s="61"/>
      <c r="F6239" s="61"/>
      <c r="G6239" s="61"/>
      <c r="H6239" s="61"/>
      <c r="I6239" s="209"/>
      <c r="J6239" s="61"/>
    </row>
    <row r="6240" spans="1:10" s="27" customFormat="1" x14ac:dyDescent="0.25">
      <c r="A6240" s="62"/>
      <c r="B6240" s="62"/>
      <c r="C6240" s="63"/>
      <c r="D6240" s="63"/>
      <c r="E6240" s="61"/>
      <c r="F6240" s="61"/>
      <c r="G6240" s="61"/>
      <c r="H6240" s="61"/>
      <c r="I6240" s="209"/>
      <c r="J6240" s="61"/>
    </row>
    <row r="6241" spans="1:10" s="27" customFormat="1" x14ac:dyDescent="0.25">
      <c r="A6241" s="62"/>
      <c r="B6241" s="62"/>
      <c r="C6241" s="63"/>
      <c r="D6241" s="63"/>
      <c r="E6241" s="61"/>
      <c r="F6241" s="61"/>
      <c r="G6241" s="61"/>
      <c r="H6241" s="61"/>
      <c r="I6241" s="209"/>
      <c r="J6241" s="61"/>
    </row>
    <row r="6242" spans="1:10" s="27" customFormat="1" x14ac:dyDescent="0.25">
      <c r="A6242" s="62"/>
      <c r="B6242" s="62"/>
      <c r="C6242" s="63"/>
      <c r="D6242" s="63"/>
      <c r="E6242" s="61"/>
      <c r="F6242" s="61"/>
      <c r="G6242" s="61"/>
      <c r="H6242" s="61"/>
      <c r="I6242" s="209"/>
      <c r="J6242" s="61"/>
    </row>
    <row r="6243" spans="1:10" s="27" customFormat="1" x14ac:dyDescent="0.25">
      <c r="A6243" s="62"/>
      <c r="B6243" s="62"/>
      <c r="C6243" s="63"/>
      <c r="D6243" s="63"/>
      <c r="E6243" s="61"/>
      <c r="F6243" s="61"/>
      <c r="G6243" s="61"/>
      <c r="H6243" s="61"/>
      <c r="I6243" s="209"/>
      <c r="J6243" s="61"/>
    </row>
    <row r="6244" spans="1:10" s="27" customFormat="1" x14ac:dyDescent="0.25">
      <c r="A6244" s="62"/>
      <c r="B6244" s="62"/>
      <c r="C6244" s="63"/>
      <c r="D6244" s="63"/>
      <c r="E6244" s="61"/>
      <c r="F6244" s="61"/>
      <c r="G6244" s="61"/>
      <c r="H6244" s="61"/>
      <c r="I6244" s="209"/>
      <c r="J6244" s="61"/>
    </row>
    <row r="6245" spans="1:10" s="27" customFormat="1" x14ac:dyDescent="0.25">
      <c r="A6245" s="62"/>
      <c r="B6245" s="62"/>
      <c r="C6245" s="63"/>
      <c r="D6245" s="63"/>
      <c r="E6245" s="61"/>
      <c r="F6245" s="61"/>
      <c r="G6245" s="61"/>
      <c r="H6245" s="61"/>
      <c r="I6245" s="209"/>
      <c r="J6245" s="61"/>
    </row>
    <row r="6246" spans="1:10" s="27" customFormat="1" x14ac:dyDescent="0.25">
      <c r="A6246" s="62"/>
      <c r="B6246" s="62"/>
      <c r="C6246" s="63"/>
      <c r="D6246" s="63"/>
      <c r="E6246" s="61"/>
      <c r="F6246" s="61"/>
      <c r="G6246" s="61"/>
      <c r="H6246" s="61"/>
      <c r="I6246" s="209"/>
      <c r="J6246" s="61"/>
    </row>
    <row r="6247" spans="1:10" s="27" customFormat="1" x14ac:dyDescent="0.25">
      <c r="A6247" s="62"/>
      <c r="B6247" s="62"/>
      <c r="C6247" s="63"/>
      <c r="D6247" s="63"/>
      <c r="E6247" s="61"/>
      <c r="F6247" s="61"/>
      <c r="G6247" s="61"/>
      <c r="H6247" s="61"/>
      <c r="I6247" s="209"/>
      <c r="J6247" s="61"/>
    </row>
    <row r="6248" spans="1:10" s="27" customFormat="1" x14ac:dyDescent="0.25">
      <c r="A6248" s="62"/>
      <c r="B6248" s="62"/>
      <c r="C6248" s="63"/>
      <c r="D6248" s="63"/>
      <c r="E6248" s="61"/>
      <c r="F6248" s="61"/>
      <c r="G6248" s="61"/>
      <c r="H6248" s="61"/>
      <c r="I6248" s="209"/>
      <c r="J6248" s="61"/>
    </row>
    <row r="6249" spans="1:10" s="27" customFormat="1" x14ac:dyDescent="0.25">
      <c r="A6249" s="62"/>
      <c r="B6249" s="62"/>
      <c r="C6249" s="63"/>
      <c r="D6249" s="63"/>
      <c r="E6249" s="61"/>
      <c r="F6249" s="61"/>
      <c r="G6249" s="61"/>
      <c r="H6249" s="61"/>
      <c r="I6249" s="209"/>
      <c r="J6249" s="61"/>
    </row>
    <row r="6250" spans="1:10" s="27" customFormat="1" x14ac:dyDescent="0.25">
      <c r="A6250" s="62"/>
      <c r="B6250" s="62"/>
      <c r="C6250" s="63"/>
      <c r="D6250" s="63"/>
      <c r="E6250" s="61"/>
      <c r="F6250" s="61"/>
      <c r="G6250" s="61"/>
      <c r="H6250" s="61"/>
      <c r="I6250" s="209"/>
      <c r="J6250" s="61"/>
    </row>
    <row r="6251" spans="1:10" s="27" customFormat="1" x14ac:dyDescent="0.25">
      <c r="A6251" s="62"/>
      <c r="B6251" s="62"/>
      <c r="C6251" s="63"/>
      <c r="D6251" s="63"/>
      <c r="E6251" s="61"/>
      <c r="F6251" s="61"/>
      <c r="G6251" s="61"/>
      <c r="H6251" s="61"/>
      <c r="I6251" s="209"/>
      <c r="J6251" s="61"/>
    </row>
    <row r="6252" spans="1:10" s="27" customFormat="1" x14ac:dyDescent="0.25">
      <c r="A6252" s="62"/>
      <c r="B6252" s="62"/>
      <c r="C6252" s="63"/>
      <c r="D6252" s="63"/>
      <c r="E6252" s="61"/>
      <c r="F6252" s="61"/>
      <c r="G6252" s="61"/>
      <c r="H6252" s="61"/>
      <c r="I6252" s="209"/>
      <c r="J6252" s="61"/>
    </row>
    <row r="6253" spans="1:10" s="27" customFormat="1" x14ac:dyDescent="0.25">
      <c r="A6253" s="62"/>
      <c r="B6253" s="62"/>
      <c r="C6253" s="63"/>
      <c r="D6253" s="63"/>
      <c r="E6253" s="61"/>
      <c r="F6253" s="61"/>
      <c r="G6253" s="61"/>
      <c r="H6253" s="61"/>
      <c r="I6253" s="209"/>
      <c r="J6253" s="61"/>
    </row>
    <row r="6254" spans="1:10" s="27" customFormat="1" x14ac:dyDescent="0.25">
      <c r="A6254" s="62"/>
      <c r="B6254" s="62"/>
      <c r="C6254" s="63"/>
      <c r="D6254" s="63"/>
      <c r="E6254" s="61"/>
      <c r="F6254" s="61"/>
      <c r="G6254" s="61"/>
      <c r="H6254" s="61"/>
      <c r="I6254" s="209"/>
      <c r="J6254" s="61"/>
    </row>
    <row r="6255" spans="1:10" s="27" customFormat="1" x14ac:dyDescent="0.25">
      <c r="A6255" s="62"/>
      <c r="B6255" s="62"/>
      <c r="C6255" s="63"/>
      <c r="D6255" s="63"/>
      <c r="E6255" s="61"/>
      <c r="F6255" s="61"/>
      <c r="G6255" s="61"/>
      <c r="H6255" s="61"/>
      <c r="I6255" s="209"/>
      <c r="J6255" s="61"/>
    </row>
    <row r="6256" spans="1:10" s="27" customFormat="1" x14ac:dyDescent="0.25">
      <c r="A6256" s="62"/>
      <c r="B6256" s="62"/>
      <c r="C6256" s="63"/>
      <c r="D6256" s="63"/>
      <c r="E6256" s="61"/>
      <c r="F6256" s="61"/>
      <c r="G6256" s="61"/>
      <c r="H6256" s="61"/>
      <c r="I6256" s="209"/>
      <c r="J6256" s="61"/>
    </row>
    <row r="6257" spans="1:10" s="27" customFormat="1" x14ac:dyDescent="0.25">
      <c r="A6257" s="62"/>
      <c r="B6257" s="62"/>
      <c r="C6257" s="63"/>
      <c r="D6257" s="63"/>
      <c r="E6257" s="61"/>
      <c r="F6257" s="61"/>
      <c r="G6257" s="61"/>
      <c r="H6257" s="61"/>
      <c r="I6257" s="209"/>
      <c r="J6257" s="61"/>
    </row>
    <row r="6258" spans="1:10" s="27" customFormat="1" x14ac:dyDescent="0.25">
      <c r="A6258" s="62"/>
      <c r="B6258" s="62"/>
      <c r="C6258" s="63"/>
      <c r="D6258" s="63"/>
      <c r="E6258" s="61"/>
      <c r="F6258" s="61"/>
      <c r="G6258" s="61"/>
      <c r="H6258" s="61"/>
      <c r="I6258" s="209"/>
      <c r="J6258" s="61"/>
    </row>
    <row r="6259" spans="1:10" s="27" customFormat="1" x14ac:dyDescent="0.25">
      <c r="A6259" s="62"/>
      <c r="B6259" s="62"/>
      <c r="C6259" s="63"/>
      <c r="D6259" s="63"/>
      <c r="E6259" s="61"/>
      <c r="F6259" s="61"/>
      <c r="G6259" s="61"/>
      <c r="H6259" s="61"/>
      <c r="I6259" s="209"/>
      <c r="J6259" s="61"/>
    </row>
    <row r="6260" spans="1:10" s="27" customFormat="1" x14ac:dyDescent="0.25">
      <c r="A6260" s="62"/>
      <c r="B6260" s="62"/>
      <c r="C6260" s="63"/>
      <c r="D6260" s="63"/>
      <c r="E6260" s="61"/>
      <c r="F6260" s="61"/>
      <c r="G6260" s="61"/>
      <c r="H6260" s="61"/>
      <c r="I6260" s="209"/>
      <c r="J6260" s="61"/>
    </row>
    <row r="6261" spans="1:10" s="27" customFormat="1" x14ac:dyDescent="0.25">
      <c r="A6261" s="62"/>
      <c r="B6261" s="62"/>
      <c r="C6261" s="63"/>
      <c r="D6261" s="63"/>
      <c r="E6261" s="61"/>
      <c r="F6261" s="61"/>
      <c r="G6261" s="61"/>
      <c r="H6261" s="61"/>
      <c r="I6261" s="209"/>
      <c r="J6261" s="61"/>
    </row>
    <row r="6262" spans="1:10" s="27" customFormat="1" x14ac:dyDescent="0.25">
      <c r="A6262" s="62"/>
      <c r="B6262" s="62"/>
      <c r="C6262" s="63"/>
      <c r="D6262" s="63"/>
      <c r="E6262" s="61"/>
      <c r="F6262" s="61"/>
      <c r="G6262" s="61"/>
      <c r="H6262" s="61"/>
      <c r="I6262" s="209"/>
      <c r="J6262" s="61"/>
    </row>
    <row r="6263" spans="1:10" s="27" customFormat="1" x14ac:dyDescent="0.25">
      <c r="A6263" s="62"/>
      <c r="B6263" s="62"/>
      <c r="C6263" s="63"/>
      <c r="D6263" s="63"/>
      <c r="E6263" s="61"/>
      <c r="F6263" s="61"/>
      <c r="G6263" s="61"/>
      <c r="H6263" s="61"/>
      <c r="I6263" s="209"/>
      <c r="J6263" s="61"/>
    </row>
    <row r="6264" spans="1:10" s="27" customFormat="1" x14ac:dyDescent="0.25">
      <c r="A6264" s="62"/>
      <c r="B6264" s="62"/>
      <c r="C6264" s="63"/>
      <c r="D6264" s="63"/>
      <c r="E6264" s="61"/>
      <c r="F6264" s="61"/>
      <c r="G6264" s="61"/>
      <c r="H6264" s="61"/>
      <c r="I6264" s="209"/>
      <c r="J6264" s="61"/>
    </row>
    <row r="6265" spans="1:10" s="27" customFormat="1" x14ac:dyDescent="0.25">
      <c r="A6265" s="62"/>
      <c r="B6265" s="62"/>
      <c r="C6265" s="63"/>
      <c r="D6265" s="63"/>
      <c r="E6265" s="61"/>
      <c r="F6265" s="61"/>
      <c r="G6265" s="61"/>
      <c r="H6265" s="61"/>
      <c r="I6265" s="209"/>
      <c r="J6265" s="61"/>
    </row>
    <row r="6266" spans="1:10" s="27" customFormat="1" x14ac:dyDescent="0.25">
      <c r="A6266" s="62"/>
      <c r="B6266" s="62"/>
      <c r="C6266" s="63"/>
      <c r="D6266" s="63"/>
      <c r="E6266" s="61"/>
      <c r="F6266" s="61"/>
      <c r="G6266" s="61"/>
      <c r="H6266" s="61"/>
      <c r="I6266" s="209"/>
      <c r="J6266" s="61"/>
    </row>
    <row r="6267" spans="1:10" s="27" customFormat="1" x14ac:dyDescent="0.25">
      <c r="A6267" s="62"/>
      <c r="B6267" s="62"/>
      <c r="C6267" s="63"/>
      <c r="D6267" s="63"/>
      <c r="E6267" s="61"/>
      <c r="F6267" s="61"/>
      <c r="G6267" s="61"/>
      <c r="H6267" s="61"/>
      <c r="I6267" s="209"/>
      <c r="J6267" s="61"/>
    </row>
    <row r="6268" spans="1:10" s="27" customFormat="1" x14ac:dyDescent="0.25">
      <c r="A6268" s="62"/>
      <c r="B6268" s="62"/>
      <c r="C6268" s="63"/>
      <c r="D6268" s="63"/>
      <c r="E6268" s="61"/>
      <c r="F6268" s="61"/>
      <c r="G6268" s="61"/>
      <c r="H6268" s="61"/>
      <c r="I6268" s="209"/>
      <c r="J6268" s="61"/>
    </row>
    <row r="6269" spans="1:10" s="27" customFormat="1" x14ac:dyDescent="0.25">
      <c r="A6269" s="62"/>
      <c r="B6269" s="62"/>
      <c r="C6269" s="63"/>
      <c r="D6269" s="63"/>
      <c r="E6269" s="61"/>
      <c r="F6269" s="61"/>
      <c r="G6269" s="61"/>
      <c r="H6269" s="61"/>
      <c r="I6269" s="209"/>
      <c r="J6269" s="61"/>
    </row>
    <row r="6270" spans="1:10" s="27" customFormat="1" x14ac:dyDescent="0.25">
      <c r="A6270" s="62"/>
      <c r="B6270" s="62"/>
      <c r="C6270" s="63"/>
      <c r="D6270" s="63"/>
      <c r="E6270" s="61"/>
      <c r="F6270" s="61"/>
      <c r="G6270" s="61"/>
      <c r="H6270" s="61"/>
      <c r="I6270" s="209"/>
      <c r="J6270" s="61"/>
    </row>
    <row r="6271" spans="1:10" s="27" customFormat="1" x14ac:dyDescent="0.25">
      <c r="A6271" s="62"/>
      <c r="B6271" s="62"/>
      <c r="C6271" s="63"/>
      <c r="D6271" s="63"/>
      <c r="E6271" s="61"/>
      <c r="F6271" s="61"/>
      <c r="G6271" s="61"/>
      <c r="H6271" s="61"/>
      <c r="I6271" s="209"/>
      <c r="J6271" s="61"/>
    </row>
    <row r="6272" spans="1:10" s="27" customFormat="1" x14ac:dyDescent="0.25">
      <c r="A6272" s="62"/>
      <c r="B6272" s="62"/>
      <c r="C6272" s="63"/>
      <c r="D6272" s="63"/>
      <c r="E6272" s="61"/>
      <c r="F6272" s="61"/>
      <c r="G6272" s="61"/>
      <c r="H6272" s="61"/>
      <c r="I6272" s="209"/>
      <c r="J6272" s="61"/>
    </row>
    <row r="6273" spans="1:10" s="27" customFormat="1" x14ac:dyDescent="0.25">
      <c r="A6273" s="62"/>
      <c r="B6273" s="62"/>
      <c r="C6273" s="63"/>
      <c r="D6273" s="63"/>
      <c r="E6273" s="61"/>
      <c r="F6273" s="61"/>
      <c r="G6273" s="61"/>
      <c r="H6273" s="61"/>
      <c r="I6273" s="209"/>
      <c r="J6273" s="61"/>
    </row>
    <row r="6274" spans="1:10" s="27" customFormat="1" x14ac:dyDescent="0.25">
      <c r="A6274" s="62"/>
      <c r="B6274" s="62"/>
      <c r="C6274" s="63"/>
      <c r="D6274" s="63"/>
      <c r="E6274" s="61"/>
      <c r="F6274" s="61"/>
      <c r="G6274" s="61"/>
      <c r="H6274" s="61"/>
      <c r="I6274" s="209"/>
      <c r="J6274" s="61"/>
    </row>
    <row r="6275" spans="1:10" s="27" customFormat="1" x14ac:dyDescent="0.25">
      <c r="A6275" s="62"/>
      <c r="B6275" s="62"/>
      <c r="C6275" s="63"/>
      <c r="D6275" s="63"/>
      <c r="E6275" s="61"/>
      <c r="F6275" s="61"/>
      <c r="G6275" s="61"/>
      <c r="H6275" s="61"/>
      <c r="I6275" s="209"/>
      <c r="J6275" s="61"/>
    </row>
    <row r="6276" spans="1:10" s="27" customFormat="1" x14ac:dyDescent="0.25">
      <c r="A6276" s="62"/>
      <c r="B6276" s="62"/>
      <c r="C6276" s="63"/>
      <c r="D6276" s="63"/>
      <c r="E6276" s="61"/>
      <c r="F6276" s="61"/>
      <c r="G6276" s="61"/>
      <c r="H6276" s="61"/>
      <c r="I6276" s="209"/>
      <c r="J6276" s="61"/>
    </row>
    <row r="6277" spans="1:10" s="27" customFormat="1" x14ac:dyDescent="0.25">
      <c r="A6277" s="62"/>
      <c r="B6277" s="62"/>
      <c r="C6277" s="63"/>
      <c r="D6277" s="63"/>
      <c r="E6277" s="61"/>
      <c r="F6277" s="61"/>
      <c r="G6277" s="61"/>
      <c r="H6277" s="61"/>
      <c r="I6277" s="209"/>
      <c r="J6277" s="61"/>
    </row>
    <row r="6278" spans="1:10" s="27" customFormat="1" x14ac:dyDescent="0.25">
      <c r="A6278" s="62"/>
      <c r="B6278" s="62"/>
      <c r="C6278" s="63"/>
      <c r="D6278" s="63"/>
      <c r="E6278" s="61"/>
      <c r="F6278" s="61"/>
      <c r="G6278" s="61"/>
      <c r="H6278" s="61"/>
      <c r="I6278" s="209"/>
      <c r="J6278" s="61"/>
    </row>
    <row r="6279" spans="1:10" s="27" customFormat="1" x14ac:dyDescent="0.25">
      <c r="A6279" s="62"/>
      <c r="B6279" s="62"/>
      <c r="C6279" s="63"/>
      <c r="D6279" s="63"/>
      <c r="E6279" s="61"/>
      <c r="F6279" s="61"/>
      <c r="G6279" s="61"/>
      <c r="H6279" s="61"/>
      <c r="I6279" s="209"/>
      <c r="J6279" s="61"/>
    </row>
    <row r="6280" spans="1:10" s="27" customFormat="1" x14ac:dyDescent="0.25">
      <c r="A6280" s="62"/>
      <c r="B6280" s="62"/>
      <c r="C6280" s="63"/>
      <c r="D6280" s="63"/>
      <c r="E6280" s="61"/>
      <c r="F6280" s="61"/>
      <c r="G6280" s="61"/>
      <c r="H6280" s="61"/>
      <c r="I6280" s="209"/>
      <c r="J6280" s="61"/>
    </row>
    <row r="6281" spans="1:10" s="27" customFormat="1" x14ac:dyDescent="0.25">
      <c r="A6281" s="62"/>
      <c r="B6281" s="62"/>
      <c r="C6281" s="63"/>
      <c r="D6281" s="63"/>
      <c r="E6281" s="61"/>
      <c r="F6281" s="61"/>
      <c r="G6281" s="61"/>
      <c r="H6281" s="61"/>
      <c r="I6281" s="209"/>
      <c r="J6281" s="61"/>
    </row>
    <row r="6282" spans="1:10" s="27" customFormat="1" x14ac:dyDescent="0.25">
      <c r="A6282" s="62"/>
      <c r="B6282" s="62"/>
      <c r="C6282" s="63"/>
      <c r="D6282" s="63"/>
      <c r="E6282" s="61"/>
      <c r="F6282" s="61"/>
      <c r="G6282" s="61"/>
      <c r="H6282" s="61"/>
      <c r="I6282" s="209"/>
      <c r="J6282" s="61"/>
    </row>
    <row r="6283" spans="1:10" s="27" customFormat="1" x14ac:dyDescent="0.25">
      <c r="A6283" s="62"/>
      <c r="B6283" s="62"/>
      <c r="C6283" s="63"/>
      <c r="D6283" s="63"/>
      <c r="E6283" s="61"/>
      <c r="F6283" s="61"/>
      <c r="G6283" s="61"/>
      <c r="H6283" s="61"/>
      <c r="I6283" s="209"/>
      <c r="J6283" s="61"/>
    </row>
    <row r="6284" spans="1:10" s="27" customFormat="1" x14ac:dyDescent="0.25">
      <c r="A6284" s="62"/>
      <c r="B6284" s="62"/>
      <c r="C6284" s="63"/>
      <c r="D6284" s="63"/>
      <c r="E6284" s="61"/>
      <c r="F6284" s="61"/>
      <c r="G6284" s="61"/>
      <c r="H6284" s="61"/>
      <c r="I6284" s="209"/>
      <c r="J6284" s="61"/>
    </row>
    <row r="6285" spans="1:10" s="27" customFormat="1" x14ac:dyDescent="0.25">
      <c r="A6285" s="62"/>
      <c r="B6285" s="62"/>
      <c r="C6285" s="63"/>
      <c r="D6285" s="63"/>
      <c r="E6285" s="61"/>
      <c r="F6285" s="61"/>
      <c r="G6285" s="61"/>
      <c r="H6285" s="61"/>
      <c r="I6285" s="209"/>
      <c r="J6285" s="61"/>
    </row>
    <row r="6286" spans="1:10" s="27" customFormat="1" x14ac:dyDescent="0.25">
      <c r="A6286" s="62"/>
      <c r="B6286" s="62"/>
      <c r="C6286" s="63"/>
      <c r="D6286" s="63"/>
      <c r="E6286" s="61"/>
      <c r="F6286" s="61"/>
      <c r="G6286" s="61"/>
      <c r="H6286" s="61"/>
      <c r="I6286" s="209"/>
      <c r="J6286" s="61"/>
    </row>
    <row r="6287" spans="1:10" s="27" customFormat="1" x14ac:dyDescent="0.25">
      <c r="A6287" s="62"/>
      <c r="B6287" s="62"/>
      <c r="C6287" s="63"/>
      <c r="D6287" s="63"/>
      <c r="E6287" s="61"/>
      <c r="F6287" s="61"/>
      <c r="G6287" s="61"/>
      <c r="H6287" s="61"/>
      <c r="I6287" s="209"/>
      <c r="J6287" s="61"/>
    </row>
    <row r="6288" spans="1:10" s="27" customFormat="1" x14ac:dyDescent="0.25">
      <c r="A6288" s="62"/>
      <c r="B6288" s="62"/>
      <c r="C6288" s="63"/>
      <c r="D6288" s="63"/>
      <c r="E6288" s="61"/>
      <c r="F6288" s="61"/>
      <c r="G6288" s="61"/>
      <c r="H6288" s="61"/>
      <c r="I6288" s="209"/>
      <c r="J6288" s="61"/>
    </row>
    <row r="6289" spans="1:10" s="27" customFormat="1" x14ac:dyDescent="0.25">
      <c r="A6289" s="62"/>
      <c r="B6289" s="62"/>
      <c r="C6289" s="63"/>
      <c r="D6289" s="63"/>
      <c r="E6289" s="61"/>
      <c r="F6289" s="61"/>
      <c r="G6289" s="61"/>
      <c r="H6289" s="61"/>
      <c r="I6289" s="209"/>
      <c r="J6289" s="61"/>
    </row>
    <row r="6290" spans="1:10" s="27" customFormat="1" x14ac:dyDescent="0.25">
      <c r="A6290" s="62"/>
      <c r="B6290" s="62"/>
      <c r="C6290" s="63"/>
      <c r="D6290" s="63"/>
      <c r="E6290" s="61"/>
      <c r="F6290" s="61"/>
      <c r="G6290" s="61"/>
      <c r="H6290" s="61"/>
      <c r="I6290" s="209"/>
      <c r="J6290" s="61"/>
    </row>
    <row r="6291" spans="1:10" s="27" customFormat="1" x14ac:dyDescent="0.25">
      <c r="A6291" s="62"/>
      <c r="B6291" s="62"/>
      <c r="C6291" s="63"/>
      <c r="D6291" s="63"/>
      <c r="E6291" s="61"/>
      <c r="F6291" s="61"/>
      <c r="G6291" s="61"/>
      <c r="H6291" s="61"/>
      <c r="I6291" s="209"/>
      <c r="J6291" s="61"/>
    </row>
    <row r="6292" spans="1:10" s="27" customFormat="1" x14ac:dyDescent="0.25">
      <c r="A6292" s="62"/>
      <c r="B6292" s="62"/>
      <c r="C6292" s="63"/>
      <c r="D6292" s="63"/>
      <c r="E6292" s="61"/>
      <c r="F6292" s="61"/>
      <c r="G6292" s="61"/>
      <c r="H6292" s="61"/>
      <c r="I6292" s="209"/>
      <c r="J6292" s="61"/>
    </row>
    <row r="6293" spans="1:10" s="27" customFormat="1" x14ac:dyDescent="0.25">
      <c r="A6293" s="62"/>
      <c r="B6293" s="62"/>
      <c r="C6293" s="63"/>
      <c r="D6293" s="63"/>
      <c r="E6293" s="61"/>
      <c r="F6293" s="61"/>
      <c r="G6293" s="61"/>
      <c r="H6293" s="61"/>
      <c r="I6293" s="209"/>
      <c r="J6293" s="61"/>
    </row>
    <row r="6294" spans="1:10" s="27" customFormat="1" x14ac:dyDescent="0.25">
      <c r="A6294" s="62"/>
      <c r="B6294" s="62"/>
      <c r="C6294" s="63"/>
      <c r="D6294" s="63"/>
      <c r="E6294" s="61"/>
      <c r="F6294" s="61"/>
      <c r="G6294" s="61"/>
      <c r="H6294" s="61"/>
      <c r="I6294" s="209"/>
      <c r="J6294" s="61"/>
    </row>
    <row r="6295" spans="1:10" s="27" customFormat="1" x14ac:dyDescent="0.25">
      <c r="A6295" s="62"/>
      <c r="B6295" s="62"/>
      <c r="C6295" s="63"/>
      <c r="D6295" s="63"/>
      <c r="E6295" s="61"/>
      <c r="F6295" s="61"/>
      <c r="G6295" s="61"/>
      <c r="H6295" s="61"/>
      <c r="I6295" s="209"/>
      <c r="J6295" s="61"/>
    </row>
    <row r="6296" spans="1:10" s="27" customFormat="1" x14ac:dyDescent="0.25">
      <c r="A6296" s="62"/>
      <c r="B6296" s="62"/>
      <c r="C6296" s="63"/>
      <c r="D6296" s="63"/>
      <c r="E6296" s="61"/>
      <c r="F6296" s="61"/>
      <c r="G6296" s="61"/>
      <c r="H6296" s="61"/>
      <c r="I6296" s="209"/>
      <c r="J6296" s="61"/>
    </row>
    <row r="6297" spans="1:10" s="27" customFormat="1" x14ac:dyDescent="0.25">
      <c r="A6297" s="62"/>
      <c r="B6297" s="62"/>
      <c r="C6297" s="63"/>
      <c r="D6297" s="63"/>
      <c r="E6297" s="61"/>
      <c r="F6297" s="61"/>
      <c r="G6297" s="61"/>
      <c r="H6297" s="61"/>
      <c r="I6297" s="209"/>
      <c r="J6297" s="61"/>
    </row>
    <row r="6298" spans="1:10" s="27" customFormat="1" x14ac:dyDescent="0.25">
      <c r="A6298" s="62"/>
      <c r="B6298" s="62"/>
      <c r="C6298" s="63"/>
      <c r="D6298" s="63"/>
      <c r="E6298" s="61"/>
      <c r="F6298" s="61"/>
      <c r="G6298" s="61"/>
      <c r="H6298" s="61"/>
      <c r="I6298" s="209"/>
      <c r="J6298" s="61"/>
    </row>
    <row r="6299" spans="1:10" s="27" customFormat="1" x14ac:dyDescent="0.25">
      <c r="A6299" s="62"/>
      <c r="B6299" s="62"/>
      <c r="C6299" s="63"/>
      <c r="D6299" s="63"/>
      <c r="E6299" s="61"/>
      <c r="F6299" s="61"/>
      <c r="G6299" s="61"/>
      <c r="H6299" s="61"/>
      <c r="I6299" s="209"/>
      <c r="J6299" s="61"/>
    </row>
    <row r="6300" spans="1:10" s="27" customFormat="1" x14ac:dyDescent="0.25">
      <c r="A6300" s="62"/>
      <c r="B6300" s="62"/>
      <c r="C6300" s="63"/>
      <c r="D6300" s="63"/>
      <c r="E6300" s="61"/>
      <c r="F6300" s="61"/>
      <c r="G6300" s="61"/>
      <c r="H6300" s="61"/>
      <c r="I6300" s="209"/>
      <c r="J6300" s="61"/>
    </row>
    <row r="6301" spans="1:10" s="27" customFormat="1" x14ac:dyDescent="0.25">
      <c r="A6301" s="62"/>
      <c r="B6301" s="62"/>
      <c r="C6301" s="63"/>
      <c r="D6301" s="63"/>
      <c r="E6301" s="61"/>
      <c r="F6301" s="61"/>
      <c r="G6301" s="61"/>
      <c r="H6301" s="61"/>
      <c r="I6301" s="209"/>
      <c r="J6301" s="61"/>
    </row>
    <row r="6302" spans="1:10" s="27" customFormat="1" x14ac:dyDescent="0.25">
      <c r="A6302" s="62"/>
      <c r="B6302" s="62"/>
      <c r="C6302" s="63"/>
      <c r="D6302" s="63"/>
      <c r="E6302" s="61"/>
      <c r="F6302" s="61"/>
      <c r="G6302" s="61"/>
      <c r="H6302" s="61"/>
      <c r="I6302" s="209"/>
      <c r="J6302" s="61"/>
    </row>
    <row r="6303" spans="1:10" s="27" customFormat="1" x14ac:dyDescent="0.25">
      <c r="A6303" s="62"/>
      <c r="B6303" s="62"/>
      <c r="C6303" s="63"/>
      <c r="D6303" s="63"/>
      <c r="E6303" s="61"/>
      <c r="F6303" s="61"/>
      <c r="G6303" s="61"/>
      <c r="H6303" s="61"/>
      <c r="I6303" s="209"/>
      <c r="J6303" s="61"/>
    </row>
    <row r="6304" spans="1:10" s="27" customFormat="1" x14ac:dyDescent="0.25">
      <c r="A6304" s="62"/>
      <c r="B6304" s="62"/>
      <c r="C6304" s="63"/>
      <c r="D6304" s="63"/>
      <c r="E6304" s="61"/>
      <c r="F6304" s="61"/>
      <c r="G6304" s="61"/>
      <c r="H6304" s="61"/>
      <c r="I6304" s="209"/>
      <c r="J6304" s="61"/>
    </row>
    <row r="6305" spans="1:10" s="27" customFormat="1" x14ac:dyDescent="0.25">
      <c r="A6305" s="62"/>
      <c r="B6305" s="62"/>
      <c r="C6305" s="63"/>
      <c r="D6305" s="63"/>
      <c r="E6305" s="61"/>
      <c r="F6305" s="61"/>
      <c r="G6305" s="61"/>
      <c r="H6305" s="61"/>
      <c r="I6305" s="209"/>
      <c r="J6305" s="61"/>
    </row>
    <row r="6306" spans="1:10" s="27" customFormat="1" x14ac:dyDescent="0.25">
      <c r="A6306" s="62"/>
      <c r="B6306" s="62"/>
      <c r="C6306" s="63"/>
      <c r="D6306" s="63"/>
      <c r="E6306" s="61"/>
      <c r="F6306" s="61"/>
      <c r="G6306" s="61"/>
      <c r="H6306" s="61"/>
      <c r="I6306" s="209"/>
      <c r="J6306" s="61"/>
    </row>
    <row r="6307" spans="1:10" s="27" customFormat="1" x14ac:dyDescent="0.25">
      <c r="A6307" s="62"/>
      <c r="B6307" s="62"/>
      <c r="C6307" s="63"/>
      <c r="D6307" s="63"/>
      <c r="E6307" s="61"/>
      <c r="F6307" s="61"/>
      <c r="G6307" s="61"/>
      <c r="H6307" s="61"/>
      <c r="I6307" s="209"/>
      <c r="J6307" s="61"/>
    </row>
    <row r="6308" spans="1:10" s="27" customFormat="1" x14ac:dyDescent="0.25">
      <c r="A6308" s="62"/>
      <c r="B6308" s="62"/>
      <c r="C6308" s="63"/>
      <c r="D6308" s="63"/>
      <c r="E6308" s="61"/>
      <c r="F6308" s="61"/>
      <c r="G6308" s="61"/>
      <c r="H6308" s="61"/>
      <c r="I6308" s="209"/>
      <c r="J6308" s="61"/>
    </row>
    <row r="6309" spans="1:10" s="27" customFormat="1" x14ac:dyDescent="0.25">
      <c r="A6309" s="62"/>
      <c r="B6309" s="62"/>
      <c r="C6309" s="63"/>
      <c r="D6309" s="63"/>
      <c r="E6309" s="61"/>
      <c r="F6309" s="61"/>
      <c r="G6309" s="61"/>
      <c r="H6309" s="61"/>
      <c r="I6309" s="209"/>
      <c r="J6309" s="61"/>
    </row>
    <row r="6310" spans="1:10" s="27" customFormat="1" x14ac:dyDescent="0.25">
      <c r="A6310" s="62"/>
      <c r="B6310" s="62"/>
      <c r="C6310" s="63"/>
      <c r="D6310" s="63"/>
      <c r="E6310" s="61"/>
      <c r="F6310" s="61"/>
      <c r="G6310" s="61"/>
      <c r="H6310" s="61"/>
      <c r="I6310" s="209"/>
      <c r="J6310" s="61"/>
    </row>
    <row r="6311" spans="1:10" s="27" customFormat="1" x14ac:dyDescent="0.25">
      <c r="A6311" s="62"/>
      <c r="B6311" s="62"/>
      <c r="C6311" s="63"/>
      <c r="D6311" s="63"/>
      <c r="E6311" s="61"/>
      <c r="F6311" s="61"/>
      <c r="G6311" s="61"/>
      <c r="H6311" s="61"/>
      <c r="I6311" s="209"/>
      <c r="J6311" s="61"/>
    </row>
    <row r="6312" spans="1:10" s="27" customFormat="1" x14ac:dyDescent="0.25">
      <c r="A6312" s="62"/>
      <c r="B6312" s="62"/>
      <c r="C6312" s="63"/>
      <c r="D6312" s="63"/>
      <c r="E6312" s="61"/>
      <c r="F6312" s="61"/>
      <c r="G6312" s="61"/>
      <c r="H6312" s="61"/>
      <c r="I6312" s="209"/>
      <c r="J6312" s="61"/>
    </row>
    <row r="6313" spans="1:10" s="27" customFormat="1" x14ac:dyDescent="0.25">
      <c r="A6313" s="62"/>
      <c r="B6313" s="62"/>
      <c r="C6313" s="63"/>
      <c r="D6313" s="63"/>
      <c r="E6313" s="61"/>
      <c r="F6313" s="61"/>
      <c r="G6313" s="61"/>
      <c r="H6313" s="61"/>
      <c r="I6313" s="209"/>
      <c r="J6313" s="61"/>
    </row>
    <row r="6314" spans="1:10" s="27" customFormat="1" x14ac:dyDescent="0.25">
      <c r="A6314" s="62"/>
      <c r="B6314" s="62"/>
      <c r="C6314" s="63"/>
      <c r="D6314" s="63"/>
      <c r="E6314" s="61"/>
      <c r="F6314" s="61"/>
      <c r="G6314" s="61"/>
      <c r="H6314" s="61"/>
      <c r="I6314" s="209"/>
      <c r="J6314" s="61"/>
    </row>
    <row r="6315" spans="1:10" s="27" customFormat="1" x14ac:dyDescent="0.25">
      <c r="A6315" s="62"/>
      <c r="B6315" s="62"/>
      <c r="C6315" s="63"/>
      <c r="D6315" s="63"/>
      <c r="E6315" s="61"/>
      <c r="F6315" s="61"/>
      <c r="G6315" s="61"/>
      <c r="H6315" s="61"/>
      <c r="I6315" s="209"/>
      <c r="J6315" s="61"/>
    </row>
    <row r="6316" spans="1:10" s="27" customFormat="1" x14ac:dyDescent="0.25">
      <c r="A6316" s="62"/>
      <c r="B6316" s="62"/>
      <c r="C6316" s="63"/>
      <c r="D6316" s="63"/>
      <c r="E6316" s="61"/>
      <c r="F6316" s="61"/>
      <c r="G6316" s="61"/>
      <c r="H6316" s="61"/>
      <c r="I6316" s="209"/>
      <c r="J6316" s="61"/>
    </row>
    <row r="6317" spans="1:10" s="27" customFormat="1" x14ac:dyDescent="0.25">
      <c r="A6317" s="62"/>
      <c r="B6317" s="62"/>
      <c r="C6317" s="63"/>
      <c r="D6317" s="63"/>
      <c r="E6317" s="61"/>
      <c r="F6317" s="61"/>
      <c r="G6317" s="61"/>
      <c r="H6317" s="61"/>
      <c r="I6317" s="209"/>
      <c r="J6317" s="61"/>
    </row>
    <row r="6318" spans="1:10" s="27" customFormat="1" x14ac:dyDescent="0.25">
      <c r="A6318" s="62"/>
      <c r="B6318" s="62"/>
      <c r="C6318" s="63"/>
      <c r="D6318" s="63"/>
      <c r="E6318" s="61"/>
      <c r="F6318" s="61"/>
      <c r="G6318" s="61"/>
      <c r="H6318" s="61"/>
      <c r="I6318" s="209"/>
      <c r="J6318" s="61"/>
    </row>
    <row r="6319" spans="1:10" s="27" customFormat="1" x14ac:dyDescent="0.25">
      <c r="A6319" s="62"/>
      <c r="B6319" s="62"/>
      <c r="C6319" s="63"/>
      <c r="D6319" s="63"/>
      <c r="E6319" s="61"/>
      <c r="F6319" s="61"/>
      <c r="G6319" s="61"/>
      <c r="H6319" s="61"/>
      <c r="I6319" s="209"/>
      <c r="J6319" s="61"/>
    </row>
    <row r="6320" spans="1:10" s="27" customFormat="1" x14ac:dyDescent="0.25">
      <c r="A6320" s="62"/>
      <c r="B6320" s="62"/>
      <c r="C6320" s="63"/>
      <c r="D6320" s="63"/>
      <c r="E6320" s="61"/>
      <c r="F6320" s="61"/>
      <c r="G6320" s="61"/>
      <c r="H6320" s="61"/>
      <c r="I6320" s="209"/>
      <c r="J6320" s="61"/>
    </row>
    <row r="6321" spans="1:10" s="27" customFormat="1" x14ac:dyDescent="0.25">
      <c r="A6321" s="62"/>
      <c r="B6321" s="62"/>
      <c r="C6321" s="63"/>
      <c r="D6321" s="63"/>
      <c r="E6321" s="61"/>
      <c r="F6321" s="61"/>
      <c r="G6321" s="61"/>
      <c r="H6321" s="61"/>
      <c r="I6321" s="209"/>
      <c r="J6321" s="61"/>
    </row>
    <row r="6322" spans="1:10" s="27" customFormat="1" x14ac:dyDescent="0.25">
      <c r="A6322" s="62"/>
      <c r="B6322" s="62"/>
      <c r="C6322" s="63"/>
      <c r="D6322" s="63"/>
      <c r="E6322" s="61"/>
      <c r="F6322" s="61"/>
      <c r="G6322" s="61"/>
      <c r="H6322" s="61"/>
      <c r="I6322" s="209"/>
      <c r="J6322" s="61"/>
    </row>
    <row r="6323" spans="1:10" s="27" customFormat="1" x14ac:dyDescent="0.25">
      <c r="A6323" s="62"/>
      <c r="B6323" s="62"/>
      <c r="C6323" s="63"/>
      <c r="D6323" s="63"/>
      <c r="E6323" s="61"/>
      <c r="F6323" s="61"/>
      <c r="G6323" s="61"/>
      <c r="H6323" s="61"/>
      <c r="I6323" s="209"/>
      <c r="J6323" s="61"/>
    </row>
    <row r="6324" spans="1:10" s="27" customFormat="1" x14ac:dyDescent="0.25">
      <c r="A6324" s="62"/>
      <c r="B6324" s="62"/>
      <c r="C6324" s="63"/>
      <c r="D6324" s="63"/>
      <c r="E6324" s="61"/>
      <c r="F6324" s="61"/>
      <c r="G6324" s="61"/>
      <c r="H6324" s="61"/>
      <c r="I6324" s="209"/>
      <c r="J6324" s="61"/>
    </row>
    <row r="6325" spans="1:10" s="27" customFormat="1" x14ac:dyDescent="0.25">
      <c r="A6325" s="62"/>
      <c r="B6325" s="62"/>
      <c r="C6325" s="63"/>
      <c r="D6325" s="63"/>
      <c r="E6325" s="61"/>
      <c r="F6325" s="61"/>
      <c r="G6325" s="61"/>
      <c r="H6325" s="61"/>
      <c r="I6325" s="209"/>
      <c r="J6325" s="61"/>
    </row>
    <row r="6326" spans="1:10" s="27" customFormat="1" x14ac:dyDescent="0.25">
      <c r="A6326" s="62"/>
      <c r="B6326" s="62"/>
      <c r="C6326" s="63"/>
      <c r="D6326" s="63"/>
      <c r="E6326" s="61"/>
      <c r="F6326" s="61"/>
      <c r="G6326" s="61"/>
      <c r="H6326" s="61"/>
      <c r="I6326" s="209"/>
      <c r="J6326" s="61"/>
    </row>
    <row r="6327" spans="1:10" s="27" customFormat="1" x14ac:dyDescent="0.25">
      <c r="A6327" s="62"/>
      <c r="B6327" s="62"/>
      <c r="C6327" s="63"/>
      <c r="D6327" s="63"/>
      <c r="E6327" s="61"/>
      <c r="F6327" s="61"/>
      <c r="G6327" s="61"/>
      <c r="H6327" s="61"/>
      <c r="I6327" s="209"/>
      <c r="J6327" s="61"/>
    </row>
    <row r="6328" spans="1:10" s="27" customFormat="1" x14ac:dyDescent="0.25">
      <c r="A6328" s="62"/>
      <c r="B6328" s="62"/>
      <c r="C6328" s="63"/>
      <c r="D6328" s="63"/>
      <c r="E6328" s="61"/>
      <c r="F6328" s="61"/>
      <c r="G6328" s="61"/>
      <c r="H6328" s="61"/>
      <c r="I6328" s="209"/>
      <c r="J6328" s="61"/>
    </row>
    <row r="6329" spans="1:10" s="27" customFormat="1" x14ac:dyDescent="0.25">
      <c r="A6329" s="62"/>
      <c r="B6329" s="62"/>
      <c r="C6329" s="63"/>
      <c r="D6329" s="63"/>
      <c r="E6329" s="61"/>
      <c r="F6329" s="61"/>
      <c r="G6329" s="61"/>
      <c r="H6329" s="61"/>
      <c r="I6329" s="209"/>
      <c r="J6329" s="61"/>
    </row>
    <row r="6330" spans="1:10" s="27" customFormat="1" x14ac:dyDescent="0.25">
      <c r="A6330" s="62"/>
      <c r="B6330" s="62"/>
      <c r="C6330" s="63"/>
      <c r="D6330" s="63"/>
      <c r="E6330" s="61"/>
      <c r="F6330" s="61"/>
      <c r="G6330" s="61"/>
      <c r="H6330" s="61"/>
      <c r="I6330" s="209"/>
      <c r="J6330" s="61"/>
    </row>
    <row r="6331" spans="1:10" s="27" customFormat="1" x14ac:dyDescent="0.25">
      <c r="A6331" s="62"/>
      <c r="B6331" s="62"/>
      <c r="C6331" s="63"/>
      <c r="D6331" s="63"/>
      <c r="E6331" s="61"/>
      <c r="F6331" s="61"/>
      <c r="G6331" s="61"/>
      <c r="H6331" s="61"/>
      <c r="I6331" s="209"/>
      <c r="J6331" s="61"/>
    </row>
    <row r="6332" spans="1:10" s="27" customFormat="1" x14ac:dyDescent="0.25">
      <c r="A6332" s="62"/>
      <c r="B6332" s="62"/>
      <c r="C6332" s="63"/>
      <c r="D6332" s="63"/>
      <c r="E6332" s="61"/>
      <c r="F6332" s="61"/>
      <c r="G6332" s="61"/>
      <c r="H6332" s="61"/>
      <c r="I6332" s="209"/>
      <c r="J6332" s="61"/>
    </row>
    <row r="6333" spans="1:10" s="27" customFormat="1" x14ac:dyDescent="0.25">
      <c r="A6333" s="62"/>
      <c r="B6333" s="62"/>
      <c r="C6333" s="63"/>
      <c r="D6333" s="63"/>
      <c r="E6333" s="61"/>
      <c r="F6333" s="61"/>
      <c r="G6333" s="61"/>
      <c r="H6333" s="61"/>
      <c r="I6333" s="209"/>
      <c r="J6333" s="61"/>
    </row>
    <row r="6334" spans="1:10" s="27" customFormat="1" x14ac:dyDescent="0.25">
      <c r="A6334" s="62"/>
      <c r="B6334" s="62"/>
      <c r="C6334" s="63"/>
      <c r="D6334" s="63"/>
      <c r="E6334" s="61"/>
      <c r="F6334" s="61"/>
      <c r="G6334" s="61"/>
      <c r="H6334" s="61"/>
      <c r="I6334" s="209"/>
      <c r="J6334" s="61"/>
    </row>
    <row r="6335" spans="1:10" s="27" customFormat="1" x14ac:dyDescent="0.25">
      <c r="A6335" s="62"/>
      <c r="B6335" s="62"/>
      <c r="C6335" s="63"/>
      <c r="D6335" s="63"/>
      <c r="E6335" s="61"/>
      <c r="F6335" s="61"/>
      <c r="G6335" s="61"/>
      <c r="H6335" s="61"/>
      <c r="I6335" s="209"/>
      <c r="J6335" s="61"/>
    </row>
    <row r="6336" spans="1:10" s="27" customFormat="1" x14ac:dyDescent="0.25">
      <c r="A6336" s="62"/>
      <c r="B6336" s="62"/>
      <c r="C6336" s="63"/>
      <c r="D6336" s="63"/>
      <c r="E6336" s="61"/>
      <c r="F6336" s="61"/>
      <c r="G6336" s="61"/>
      <c r="H6336" s="61"/>
      <c r="I6336" s="209"/>
      <c r="J6336" s="61"/>
    </row>
    <row r="6337" spans="1:10" s="27" customFormat="1" x14ac:dyDescent="0.25">
      <c r="A6337" s="62"/>
      <c r="B6337" s="62"/>
      <c r="C6337" s="63"/>
      <c r="D6337" s="63"/>
      <c r="E6337" s="61"/>
      <c r="F6337" s="61"/>
      <c r="G6337" s="61"/>
      <c r="H6337" s="61"/>
      <c r="I6337" s="209"/>
      <c r="J6337" s="61"/>
    </row>
    <row r="6338" spans="1:10" s="27" customFormat="1" x14ac:dyDescent="0.25">
      <c r="A6338" s="62"/>
      <c r="B6338" s="62"/>
      <c r="C6338" s="63"/>
      <c r="D6338" s="63"/>
      <c r="E6338" s="61"/>
      <c r="F6338" s="61"/>
      <c r="G6338" s="61"/>
      <c r="H6338" s="61"/>
      <c r="I6338" s="209"/>
      <c r="J6338" s="61"/>
    </row>
    <row r="6339" spans="1:10" s="27" customFormat="1" x14ac:dyDescent="0.25">
      <c r="A6339" s="62"/>
      <c r="B6339" s="62"/>
      <c r="C6339" s="63"/>
      <c r="D6339" s="63"/>
      <c r="E6339" s="61"/>
      <c r="F6339" s="61"/>
      <c r="G6339" s="61"/>
      <c r="H6339" s="61"/>
      <c r="I6339" s="209"/>
      <c r="J6339" s="61"/>
    </row>
    <row r="6340" spans="1:10" s="27" customFormat="1" x14ac:dyDescent="0.25">
      <c r="A6340" s="62"/>
      <c r="B6340" s="62"/>
      <c r="C6340" s="63"/>
      <c r="D6340" s="63"/>
      <c r="E6340" s="61"/>
      <c r="F6340" s="61"/>
      <c r="G6340" s="61"/>
      <c r="H6340" s="61"/>
      <c r="I6340" s="209"/>
      <c r="J6340" s="61"/>
    </row>
    <row r="6341" spans="1:10" s="27" customFormat="1" x14ac:dyDescent="0.25">
      <c r="A6341" s="62"/>
      <c r="B6341" s="62"/>
      <c r="C6341" s="63"/>
      <c r="D6341" s="63"/>
      <c r="E6341" s="61"/>
      <c r="F6341" s="61"/>
      <c r="G6341" s="61"/>
      <c r="H6341" s="61"/>
      <c r="I6341" s="209"/>
      <c r="J6341" s="61"/>
    </row>
    <row r="6342" spans="1:10" s="27" customFormat="1" x14ac:dyDescent="0.25">
      <c r="A6342" s="62"/>
      <c r="B6342" s="62"/>
      <c r="C6342" s="63"/>
      <c r="D6342" s="63"/>
      <c r="E6342" s="61"/>
      <c r="F6342" s="61"/>
      <c r="G6342" s="61"/>
      <c r="H6342" s="61"/>
      <c r="I6342" s="209"/>
      <c r="J6342" s="61"/>
    </row>
    <row r="6343" spans="1:10" s="27" customFormat="1" x14ac:dyDescent="0.25">
      <c r="A6343" s="62"/>
      <c r="B6343" s="62"/>
      <c r="C6343" s="63"/>
      <c r="D6343" s="63"/>
      <c r="E6343" s="61"/>
      <c r="F6343" s="61"/>
      <c r="G6343" s="61"/>
      <c r="H6343" s="61"/>
      <c r="I6343" s="209"/>
      <c r="J6343" s="61"/>
    </row>
    <row r="6344" spans="1:10" s="27" customFormat="1" x14ac:dyDescent="0.25">
      <c r="A6344" s="62"/>
      <c r="B6344" s="62"/>
      <c r="C6344" s="63"/>
      <c r="D6344" s="63"/>
      <c r="E6344" s="61"/>
      <c r="F6344" s="61"/>
      <c r="G6344" s="61"/>
      <c r="H6344" s="61"/>
      <c r="I6344" s="209"/>
      <c r="J6344" s="61"/>
    </row>
    <row r="6345" spans="1:10" s="27" customFormat="1" x14ac:dyDescent="0.25">
      <c r="A6345" s="62"/>
      <c r="B6345" s="62"/>
      <c r="C6345" s="63"/>
      <c r="D6345" s="63"/>
      <c r="E6345" s="61"/>
      <c r="F6345" s="61"/>
      <c r="G6345" s="61"/>
      <c r="H6345" s="61"/>
      <c r="I6345" s="209"/>
      <c r="J6345" s="61"/>
    </row>
    <row r="6346" spans="1:10" s="27" customFormat="1" x14ac:dyDescent="0.25">
      <c r="A6346" s="62"/>
      <c r="B6346" s="62"/>
      <c r="C6346" s="63"/>
      <c r="D6346" s="63"/>
      <c r="E6346" s="61"/>
      <c r="F6346" s="61"/>
      <c r="G6346" s="61"/>
      <c r="H6346" s="61"/>
      <c r="I6346" s="209"/>
      <c r="J6346" s="61"/>
    </row>
    <row r="6347" spans="1:10" s="27" customFormat="1" x14ac:dyDescent="0.25">
      <c r="A6347" s="62"/>
      <c r="B6347" s="62"/>
      <c r="C6347" s="63"/>
      <c r="D6347" s="63"/>
      <c r="E6347" s="61"/>
      <c r="F6347" s="61"/>
      <c r="G6347" s="61"/>
      <c r="H6347" s="61"/>
      <c r="I6347" s="209"/>
      <c r="J6347" s="61"/>
    </row>
    <row r="6348" spans="1:10" s="27" customFormat="1" x14ac:dyDescent="0.25">
      <c r="A6348" s="62"/>
      <c r="B6348" s="62"/>
      <c r="C6348" s="63"/>
      <c r="D6348" s="63"/>
      <c r="E6348" s="61"/>
      <c r="F6348" s="61"/>
      <c r="G6348" s="61"/>
      <c r="H6348" s="61"/>
      <c r="I6348" s="209"/>
      <c r="J6348" s="61"/>
    </row>
    <row r="6349" spans="1:10" s="27" customFormat="1" x14ac:dyDescent="0.25">
      <c r="A6349" s="62"/>
      <c r="B6349" s="62"/>
      <c r="C6349" s="63"/>
      <c r="D6349" s="63"/>
      <c r="E6349" s="61"/>
      <c r="F6349" s="61"/>
      <c r="G6349" s="61"/>
      <c r="H6349" s="61"/>
      <c r="I6349" s="209"/>
      <c r="J6349" s="61"/>
    </row>
    <row r="6350" spans="1:10" s="27" customFormat="1" x14ac:dyDescent="0.25">
      <c r="A6350" s="62"/>
      <c r="B6350" s="62"/>
      <c r="C6350" s="63"/>
      <c r="D6350" s="63"/>
      <c r="E6350" s="61"/>
      <c r="F6350" s="61"/>
      <c r="G6350" s="61"/>
      <c r="H6350" s="61"/>
      <c r="I6350" s="209"/>
      <c r="J6350" s="61"/>
    </row>
    <row r="6351" spans="1:10" s="27" customFormat="1" x14ac:dyDescent="0.25">
      <c r="A6351" s="62"/>
      <c r="B6351" s="62"/>
      <c r="C6351" s="63"/>
      <c r="D6351" s="63"/>
      <c r="E6351" s="61"/>
      <c r="F6351" s="61"/>
      <c r="G6351" s="61"/>
      <c r="H6351" s="61"/>
      <c r="I6351" s="209"/>
      <c r="J6351" s="61"/>
    </row>
    <row r="6352" spans="1:10" s="27" customFormat="1" x14ac:dyDescent="0.25">
      <c r="A6352" s="62"/>
      <c r="B6352" s="62"/>
      <c r="C6352" s="63"/>
      <c r="D6352" s="63"/>
      <c r="E6352" s="61"/>
      <c r="F6352" s="61"/>
      <c r="G6352" s="61"/>
      <c r="H6352" s="61"/>
      <c r="I6352" s="209"/>
      <c r="J6352" s="61"/>
    </row>
    <row r="6353" spans="1:10" s="27" customFormat="1" x14ac:dyDescent="0.25">
      <c r="A6353" s="62"/>
      <c r="B6353" s="62"/>
      <c r="C6353" s="63"/>
      <c r="D6353" s="63"/>
      <c r="E6353" s="61"/>
      <c r="F6353" s="61"/>
      <c r="G6353" s="61"/>
      <c r="H6353" s="61"/>
      <c r="I6353" s="209"/>
      <c r="J6353" s="61"/>
    </row>
    <row r="6354" spans="1:10" s="27" customFormat="1" x14ac:dyDescent="0.25">
      <c r="A6354" s="62"/>
      <c r="B6354" s="62"/>
      <c r="C6354" s="63"/>
      <c r="D6354" s="63"/>
      <c r="E6354" s="61"/>
      <c r="F6354" s="61"/>
      <c r="G6354" s="61"/>
      <c r="H6354" s="61"/>
      <c r="I6354" s="209"/>
      <c r="J6354" s="61"/>
    </row>
    <row r="6355" spans="1:10" s="27" customFormat="1" x14ac:dyDescent="0.25">
      <c r="A6355" s="62"/>
      <c r="B6355" s="62"/>
      <c r="C6355" s="63"/>
      <c r="D6355" s="63"/>
      <c r="E6355" s="61"/>
      <c r="F6355" s="61"/>
      <c r="G6355" s="61"/>
      <c r="H6355" s="61"/>
      <c r="I6355" s="209"/>
      <c r="J6355" s="61"/>
    </row>
    <row r="6356" spans="1:10" s="27" customFormat="1" x14ac:dyDescent="0.25">
      <c r="A6356" s="62"/>
      <c r="B6356" s="62"/>
      <c r="C6356" s="63"/>
      <c r="D6356" s="63"/>
      <c r="E6356" s="61"/>
      <c r="F6356" s="61"/>
      <c r="G6356" s="61"/>
      <c r="H6356" s="61"/>
      <c r="I6356" s="209"/>
      <c r="J6356" s="61"/>
    </row>
    <row r="6357" spans="1:10" s="27" customFormat="1" x14ac:dyDescent="0.25">
      <c r="A6357" s="62"/>
      <c r="B6357" s="62"/>
      <c r="C6357" s="63"/>
      <c r="D6357" s="63"/>
      <c r="E6357" s="61"/>
      <c r="F6357" s="61"/>
      <c r="G6357" s="61"/>
      <c r="H6357" s="61"/>
      <c r="I6357" s="209"/>
      <c r="J6357" s="61"/>
    </row>
    <row r="6358" spans="1:10" s="27" customFormat="1" x14ac:dyDescent="0.25">
      <c r="A6358" s="62"/>
      <c r="B6358" s="62"/>
      <c r="C6358" s="63"/>
      <c r="D6358" s="63"/>
      <c r="E6358" s="61"/>
      <c r="F6358" s="61"/>
      <c r="G6358" s="61"/>
      <c r="H6358" s="61"/>
      <c r="I6358" s="209"/>
      <c r="J6358" s="61"/>
    </row>
    <row r="6359" spans="1:10" s="27" customFormat="1" x14ac:dyDescent="0.25">
      <c r="A6359" s="62"/>
      <c r="B6359" s="62"/>
      <c r="C6359" s="63"/>
      <c r="D6359" s="63"/>
      <c r="E6359" s="61"/>
      <c r="F6359" s="61"/>
      <c r="G6359" s="61"/>
      <c r="H6359" s="61"/>
      <c r="I6359" s="209"/>
      <c r="J6359" s="61"/>
    </row>
    <row r="6360" spans="1:10" s="27" customFormat="1" x14ac:dyDescent="0.25">
      <c r="A6360" s="62"/>
      <c r="B6360" s="62"/>
      <c r="C6360" s="63"/>
      <c r="D6360" s="63"/>
      <c r="E6360" s="61"/>
      <c r="F6360" s="61"/>
      <c r="G6360" s="61"/>
      <c r="H6360" s="61"/>
      <c r="I6360" s="209"/>
      <c r="J6360" s="61"/>
    </row>
    <row r="6361" spans="1:10" s="27" customFormat="1" x14ac:dyDescent="0.25">
      <c r="A6361" s="62"/>
      <c r="B6361" s="62"/>
      <c r="C6361" s="63"/>
      <c r="D6361" s="63"/>
      <c r="E6361" s="61"/>
      <c r="F6361" s="61"/>
      <c r="G6361" s="61"/>
      <c r="H6361" s="61"/>
      <c r="I6361" s="209"/>
      <c r="J6361" s="61"/>
    </row>
    <row r="6362" spans="1:10" s="27" customFormat="1" x14ac:dyDescent="0.25">
      <c r="A6362" s="62"/>
      <c r="B6362" s="62"/>
      <c r="C6362" s="63"/>
      <c r="D6362" s="63"/>
      <c r="E6362" s="61"/>
      <c r="F6362" s="61"/>
      <c r="G6362" s="61"/>
      <c r="H6362" s="61"/>
      <c r="I6362" s="209"/>
      <c r="J6362" s="61"/>
    </row>
    <row r="6363" spans="1:10" s="27" customFormat="1" x14ac:dyDescent="0.25">
      <c r="A6363" s="62"/>
      <c r="B6363" s="62"/>
      <c r="C6363" s="63"/>
      <c r="D6363" s="63"/>
      <c r="E6363" s="61"/>
      <c r="F6363" s="61"/>
      <c r="G6363" s="61"/>
      <c r="H6363" s="61"/>
      <c r="I6363" s="209"/>
      <c r="J6363" s="61"/>
    </row>
    <row r="6364" spans="1:10" s="27" customFormat="1" x14ac:dyDescent="0.25">
      <c r="A6364" s="62"/>
      <c r="B6364" s="62"/>
      <c r="C6364" s="63"/>
      <c r="D6364" s="63"/>
      <c r="E6364" s="61"/>
      <c r="F6364" s="61"/>
      <c r="G6364" s="61"/>
      <c r="H6364" s="61"/>
      <c r="I6364" s="209"/>
      <c r="J6364" s="61"/>
    </row>
    <row r="6365" spans="1:10" s="27" customFormat="1" x14ac:dyDescent="0.25">
      <c r="A6365" s="62"/>
      <c r="B6365" s="62"/>
      <c r="C6365" s="63"/>
      <c r="D6365" s="63"/>
      <c r="E6365" s="61"/>
      <c r="F6365" s="61"/>
      <c r="G6365" s="61"/>
      <c r="H6365" s="61"/>
      <c r="I6365" s="209"/>
      <c r="J6365" s="61"/>
    </row>
    <row r="6366" spans="1:10" s="27" customFormat="1" x14ac:dyDescent="0.25">
      <c r="A6366" s="62"/>
      <c r="B6366" s="62"/>
      <c r="C6366" s="63"/>
      <c r="D6366" s="63"/>
      <c r="E6366" s="61"/>
      <c r="F6366" s="61"/>
      <c r="G6366" s="61"/>
      <c r="H6366" s="61"/>
      <c r="I6366" s="209"/>
      <c r="J6366" s="61"/>
    </row>
    <row r="6367" spans="1:10" s="27" customFormat="1" x14ac:dyDescent="0.25">
      <c r="A6367" s="62"/>
      <c r="B6367" s="62"/>
      <c r="C6367" s="63"/>
      <c r="D6367" s="63"/>
      <c r="E6367" s="61"/>
      <c r="F6367" s="61"/>
      <c r="G6367" s="61"/>
      <c r="H6367" s="61"/>
      <c r="I6367" s="209"/>
      <c r="J6367" s="61"/>
    </row>
    <row r="6368" spans="1:10" s="27" customFormat="1" x14ac:dyDescent="0.25">
      <c r="A6368" s="62"/>
      <c r="B6368" s="62"/>
      <c r="C6368" s="63"/>
      <c r="D6368" s="63"/>
      <c r="E6368" s="61"/>
      <c r="F6368" s="61"/>
      <c r="G6368" s="61"/>
      <c r="H6368" s="61"/>
      <c r="I6368" s="209"/>
      <c r="J6368" s="61"/>
    </row>
    <row r="6369" spans="1:10" s="27" customFormat="1" x14ac:dyDescent="0.25">
      <c r="A6369" s="62"/>
      <c r="B6369" s="62"/>
      <c r="C6369" s="63"/>
      <c r="D6369" s="63"/>
      <c r="E6369" s="61"/>
      <c r="F6369" s="61"/>
      <c r="G6369" s="61"/>
      <c r="H6369" s="61"/>
      <c r="I6369" s="209"/>
      <c r="J6369" s="61"/>
    </row>
    <row r="6370" spans="1:10" s="27" customFormat="1" x14ac:dyDescent="0.25">
      <c r="A6370" s="62"/>
      <c r="B6370" s="62"/>
      <c r="C6370" s="63"/>
      <c r="D6370" s="63"/>
      <c r="E6370" s="61"/>
      <c r="F6370" s="61"/>
      <c r="G6370" s="61"/>
      <c r="H6370" s="61"/>
      <c r="I6370" s="209"/>
      <c r="J6370" s="61"/>
    </row>
    <row r="6371" spans="1:10" s="27" customFormat="1" x14ac:dyDescent="0.25">
      <c r="A6371" s="62"/>
      <c r="B6371" s="62"/>
      <c r="C6371" s="63"/>
      <c r="D6371" s="63"/>
      <c r="E6371" s="61"/>
      <c r="F6371" s="61"/>
      <c r="G6371" s="61"/>
      <c r="H6371" s="61"/>
      <c r="I6371" s="209"/>
      <c r="J6371" s="61"/>
    </row>
    <row r="6372" spans="1:10" s="27" customFormat="1" x14ac:dyDescent="0.25">
      <c r="A6372" s="62"/>
      <c r="B6372" s="62"/>
      <c r="C6372" s="63"/>
      <c r="D6372" s="63"/>
      <c r="E6372" s="61"/>
      <c r="F6372" s="61"/>
      <c r="G6372" s="61"/>
      <c r="H6372" s="61"/>
      <c r="I6372" s="209"/>
      <c r="J6372" s="61"/>
    </row>
    <row r="6373" spans="1:10" s="27" customFormat="1" x14ac:dyDescent="0.25">
      <c r="A6373" s="62"/>
      <c r="B6373" s="62"/>
      <c r="C6373" s="63"/>
      <c r="D6373" s="63"/>
      <c r="E6373" s="61"/>
      <c r="F6373" s="61"/>
      <c r="G6373" s="61"/>
      <c r="H6373" s="61"/>
      <c r="I6373" s="209"/>
      <c r="J6373" s="61"/>
    </row>
    <row r="6374" spans="1:10" s="27" customFormat="1" x14ac:dyDescent="0.25">
      <c r="A6374" s="62"/>
      <c r="B6374" s="62"/>
      <c r="C6374" s="63"/>
      <c r="D6374" s="63"/>
      <c r="E6374" s="61"/>
      <c r="F6374" s="61"/>
      <c r="G6374" s="61"/>
      <c r="H6374" s="61"/>
      <c r="I6374" s="209"/>
      <c r="J6374" s="61"/>
    </row>
    <row r="6375" spans="1:10" s="27" customFormat="1" x14ac:dyDescent="0.25">
      <c r="A6375" s="62"/>
      <c r="B6375" s="62"/>
      <c r="C6375" s="63"/>
      <c r="D6375" s="63"/>
      <c r="E6375" s="61"/>
      <c r="F6375" s="61"/>
      <c r="G6375" s="61"/>
      <c r="H6375" s="61"/>
      <c r="I6375" s="209"/>
      <c r="J6375" s="61"/>
    </row>
    <row r="6376" spans="1:10" s="27" customFormat="1" x14ac:dyDescent="0.25">
      <c r="A6376" s="62"/>
      <c r="B6376" s="62"/>
      <c r="C6376" s="63"/>
      <c r="D6376" s="63"/>
      <c r="E6376" s="61"/>
      <c r="F6376" s="61"/>
      <c r="G6376" s="61"/>
      <c r="H6376" s="61"/>
      <c r="I6376" s="209"/>
      <c r="J6376" s="61"/>
    </row>
    <row r="6377" spans="1:10" s="27" customFormat="1" x14ac:dyDescent="0.25">
      <c r="A6377" s="62"/>
      <c r="B6377" s="62"/>
      <c r="C6377" s="63"/>
      <c r="D6377" s="63"/>
      <c r="E6377" s="61"/>
      <c r="F6377" s="61"/>
      <c r="G6377" s="61"/>
      <c r="H6377" s="61"/>
      <c r="I6377" s="209"/>
      <c r="J6377" s="61"/>
    </row>
    <row r="6378" spans="1:10" s="27" customFormat="1" x14ac:dyDescent="0.25">
      <c r="A6378" s="62"/>
      <c r="B6378" s="62"/>
      <c r="C6378" s="63"/>
      <c r="D6378" s="63"/>
      <c r="E6378" s="61"/>
      <c r="F6378" s="61"/>
      <c r="G6378" s="61"/>
      <c r="H6378" s="61"/>
      <c r="I6378" s="209"/>
      <c r="J6378" s="61"/>
    </row>
    <row r="6379" spans="1:10" s="27" customFormat="1" x14ac:dyDescent="0.25">
      <c r="A6379" s="62"/>
      <c r="B6379" s="62"/>
      <c r="C6379" s="63"/>
      <c r="D6379" s="63"/>
      <c r="E6379" s="61"/>
      <c r="F6379" s="61"/>
      <c r="G6379" s="61"/>
      <c r="H6379" s="61"/>
      <c r="I6379" s="209"/>
      <c r="J6379" s="61"/>
    </row>
    <row r="6380" spans="1:10" s="27" customFormat="1" x14ac:dyDescent="0.25">
      <c r="A6380" s="62"/>
      <c r="B6380" s="62"/>
      <c r="C6380" s="63"/>
      <c r="D6380" s="63"/>
      <c r="E6380" s="61"/>
      <c r="F6380" s="61"/>
      <c r="G6380" s="61"/>
      <c r="H6380" s="61"/>
      <c r="I6380" s="209"/>
      <c r="J6380" s="61"/>
    </row>
    <row r="6381" spans="1:10" s="27" customFormat="1" x14ac:dyDescent="0.25">
      <c r="A6381" s="62"/>
      <c r="B6381" s="62"/>
      <c r="C6381" s="63"/>
      <c r="D6381" s="63"/>
      <c r="E6381" s="61"/>
      <c r="F6381" s="61"/>
      <c r="G6381" s="61"/>
      <c r="H6381" s="61"/>
      <c r="I6381" s="209"/>
      <c r="J6381" s="61"/>
    </row>
    <row r="6382" spans="1:10" s="27" customFormat="1" x14ac:dyDescent="0.25">
      <c r="A6382" s="62"/>
      <c r="B6382" s="62"/>
      <c r="C6382" s="63"/>
      <c r="D6382" s="63"/>
      <c r="E6382" s="61"/>
      <c r="F6382" s="61"/>
      <c r="G6382" s="61"/>
      <c r="H6382" s="61"/>
      <c r="I6382" s="209"/>
      <c r="J6382" s="61"/>
    </row>
    <row r="6383" spans="1:10" s="27" customFormat="1" x14ac:dyDescent="0.25">
      <c r="A6383" s="62"/>
      <c r="B6383" s="62"/>
      <c r="C6383" s="63"/>
      <c r="D6383" s="63"/>
      <c r="E6383" s="61"/>
      <c r="F6383" s="61"/>
      <c r="G6383" s="61"/>
      <c r="H6383" s="61"/>
      <c r="I6383" s="209"/>
      <c r="J6383" s="61"/>
    </row>
    <row r="6384" spans="1:10" s="27" customFormat="1" x14ac:dyDescent="0.25">
      <c r="A6384" s="62"/>
      <c r="B6384" s="62"/>
      <c r="C6384" s="63"/>
      <c r="D6384" s="63"/>
      <c r="E6384" s="61"/>
      <c r="F6384" s="61"/>
      <c r="G6384" s="61"/>
      <c r="H6384" s="61"/>
      <c r="I6384" s="209"/>
      <c r="J6384" s="61"/>
    </row>
    <row r="6385" spans="1:10" s="27" customFormat="1" x14ac:dyDescent="0.25">
      <c r="A6385" s="62"/>
      <c r="B6385" s="62"/>
      <c r="C6385" s="63"/>
      <c r="D6385" s="63"/>
      <c r="E6385" s="61"/>
      <c r="F6385" s="61"/>
      <c r="G6385" s="61"/>
      <c r="H6385" s="61"/>
      <c r="I6385" s="209"/>
      <c r="J6385" s="61"/>
    </row>
    <row r="6386" spans="1:10" s="27" customFormat="1" x14ac:dyDescent="0.25">
      <c r="A6386" s="62"/>
      <c r="B6386" s="62"/>
      <c r="C6386" s="63"/>
      <c r="D6386" s="63"/>
      <c r="E6386" s="61"/>
      <c r="F6386" s="61"/>
      <c r="G6386" s="61"/>
      <c r="H6386" s="61"/>
      <c r="I6386" s="209"/>
      <c r="J6386" s="61"/>
    </row>
    <row r="6387" spans="1:10" s="27" customFormat="1" x14ac:dyDescent="0.25">
      <c r="A6387" s="62"/>
      <c r="B6387" s="62"/>
      <c r="C6387" s="63"/>
      <c r="D6387" s="63"/>
      <c r="E6387" s="61"/>
      <c r="F6387" s="61"/>
      <c r="G6387" s="61"/>
      <c r="H6387" s="61"/>
      <c r="I6387" s="209"/>
      <c r="J6387" s="61"/>
    </row>
    <row r="6388" spans="1:10" s="27" customFormat="1" x14ac:dyDescent="0.25">
      <c r="A6388" s="62"/>
      <c r="B6388" s="62"/>
      <c r="C6388" s="63"/>
      <c r="D6388" s="63"/>
      <c r="E6388" s="61"/>
      <c r="F6388" s="61"/>
      <c r="G6388" s="61"/>
      <c r="H6388" s="61"/>
      <c r="I6388" s="209"/>
      <c r="J6388" s="61"/>
    </row>
    <row r="6389" spans="1:10" s="27" customFormat="1" x14ac:dyDescent="0.25">
      <c r="A6389" s="62"/>
      <c r="B6389" s="62"/>
      <c r="C6389" s="63"/>
      <c r="D6389" s="63"/>
      <c r="E6389" s="61"/>
      <c r="F6389" s="61"/>
      <c r="G6389" s="61"/>
      <c r="H6389" s="61"/>
      <c r="I6389" s="209"/>
      <c r="J6389" s="61"/>
    </row>
    <row r="6390" spans="1:10" s="27" customFormat="1" x14ac:dyDescent="0.25">
      <c r="A6390" s="62"/>
      <c r="B6390" s="62"/>
      <c r="C6390" s="63"/>
      <c r="D6390" s="63"/>
      <c r="E6390" s="61"/>
      <c r="F6390" s="61"/>
      <c r="G6390" s="61"/>
      <c r="H6390" s="61"/>
      <c r="I6390" s="209"/>
      <c r="J6390" s="61"/>
    </row>
    <row r="6391" spans="1:10" s="27" customFormat="1" x14ac:dyDescent="0.25">
      <c r="A6391" s="62"/>
      <c r="B6391" s="62"/>
      <c r="C6391" s="63"/>
      <c r="D6391" s="63"/>
      <c r="E6391" s="61"/>
      <c r="F6391" s="61"/>
      <c r="G6391" s="61"/>
      <c r="H6391" s="61"/>
      <c r="I6391" s="209"/>
      <c r="J6391" s="61"/>
    </row>
    <row r="6392" spans="1:10" s="27" customFormat="1" x14ac:dyDescent="0.25">
      <c r="A6392" s="62"/>
      <c r="B6392" s="62"/>
      <c r="C6392" s="63"/>
      <c r="D6392" s="63"/>
      <c r="E6392" s="61"/>
      <c r="F6392" s="61"/>
      <c r="G6392" s="61"/>
      <c r="H6392" s="61"/>
      <c r="I6392" s="209"/>
      <c r="J6392" s="61"/>
    </row>
    <row r="6393" spans="1:10" s="27" customFormat="1" x14ac:dyDescent="0.25">
      <c r="A6393" s="62"/>
      <c r="B6393" s="62"/>
      <c r="C6393" s="63"/>
      <c r="D6393" s="63"/>
      <c r="E6393" s="61"/>
      <c r="F6393" s="61"/>
      <c r="G6393" s="61"/>
      <c r="H6393" s="61"/>
      <c r="I6393" s="209"/>
      <c r="J6393" s="61"/>
    </row>
    <row r="6394" spans="1:10" s="27" customFormat="1" x14ac:dyDescent="0.25">
      <c r="A6394" s="62"/>
      <c r="B6394" s="62"/>
      <c r="C6394" s="63"/>
      <c r="D6394" s="63"/>
      <c r="E6394" s="61"/>
      <c r="F6394" s="61"/>
      <c r="G6394" s="61"/>
      <c r="H6394" s="61"/>
      <c r="I6394" s="209"/>
      <c r="J6394" s="61"/>
    </row>
    <row r="6395" spans="1:10" s="27" customFormat="1" x14ac:dyDescent="0.25">
      <c r="A6395" s="62"/>
      <c r="B6395" s="62"/>
      <c r="C6395" s="63"/>
      <c r="D6395" s="63"/>
      <c r="E6395" s="61"/>
      <c r="F6395" s="61"/>
      <c r="G6395" s="61"/>
      <c r="H6395" s="61"/>
      <c r="I6395" s="209"/>
      <c r="J6395" s="61"/>
    </row>
    <row r="6396" spans="1:10" s="27" customFormat="1" x14ac:dyDescent="0.25">
      <c r="A6396" s="62"/>
      <c r="B6396" s="62"/>
      <c r="C6396" s="63"/>
      <c r="D6396" s="63"/>
      <c r="E6396" s="61"/>
      <c r="F6396" s="61"/>
      <c r="G6396" s="61"/>
      <c r="H6396" s="61"/>
      <c r="I6396" s="209"/>
      <c r="J6396" s="61"/>
    </row>
    <row r="6397" spans="1:10" s="27" customFormat="1" x14ac:dyDescent="0.25">
      <c r="A6397" s="62"/>
      <c r="B6397" s="62"/>
      <c r="C6397" s="63"/>
      <c r="D6397" s="63"/>
      <c r="E6397" s="61"/>
      <c r="F6397" s="61"/>
      <c r="G6397" s="61"/>
      <c r="H6397" s="61"/>
      <c r="I6397" s="209"/>
      <c r="J6397" s="61"/>
    </row>
    <row r="6398" spans="1:10" s="27" customFormat="1" x14ac:dyDescent="0.25">
      <c r="A6398" s="62"/>
      <c r="B6398" s="62"/>
      <c r="C6398" s="63"/>
      <c r="D6398" s="63"/>
      <c r="E6398" s="61"/>
      <c r="F6398" s="61"/>
      <c r="G6398" s="61"/>
      <c r="H6398" s="61"/>
      <c r="I6398" s="209"/>
      <c r="J6398" s="61"/>
    </row>
    <row r="6399" spans="1:10" s="27" customFormat="1" x14ac:dyDescent="0.25">
      <c r="A6399" s="62"/>
      <c r="B6399" s="62"/>
      <c r="C6399" s="63"/>
      <c r="D6399" s="63"/>
      <c r="E6399" s="61"/>
      <c r="F6399" s="61"/>
      <c r="G6399" s="61"/>
      <c r="H6399" s="61"/>
      <c r="I6399" s="209"/>
      <c r="J6399" s="61"/>
    </row>
    <row r="6400" spans="1:10" s="27" customFormat="1" x14ac:dyDescent="0.25">
      <c r="A6400" s="62"/>
      <c r="B6400" s="62"/>
      <c r="C6400" s="63"/>
      <c r="D6400" s="63"/>
      <c r="E6400" s="61"/>
      <c r="F6400" s="61"/>
      <c r="G6400" s="61"/>
      <c r="H6400" s="61"/>
      <c r="I6400" s="209"/>
      <c r="J6400" s="61"/>
    </row>
    <row r="6401" spans="1:10" s="27" customFormat="1" x14ac:dyDescent="0.25">
      <c r="A6401" s="62"/>
      <c r="B6401" s="62"/>
      <c r="C6401" s="63"/>
      <c r="D6401" s="63"/>
      <c r="E6401" s="61"/>
      <c r="F6401" s="61"/>
      <c r="G6401" s="61"/>
      <c r="H6401" s="61"/>
      <c r="I6401" s="209"/>
      <c r="J6401" s="61"/>
    </row>
    <row r="6402" spans="1:10" s="27" customFormat="1" x14ac:dyDescent="0.25">
      <c r="A6402" s="62"/>
      <c r="B6402" s="62"/>
      <c r="C6402" s="63"/>
      <c r="D6402" s="63"/>
      <c r="E6402" s="61"/>
      <c r="F6402" s="61"/>
      <c r="G6402" s="61"/>
      <c r="H6402" s="61"/>
      <c r="I6402" s="209"/>
      <c r="J6402" s="61"/>
    </row>
    <row r="6403" spans="1:10" s="27" customFormat="1" x14ac:dyDescent="0.25">
      <c r="A6403" s="62"/>
      <c r="B6403" s="62"/>
      <c r="C6403" s="63"/>
      <c r="D6403" s="63"/>
      <c r="E6403" s="61"/>
      <c r="F6403" s="61"/>
      <c r="G6403" s="61"/>
      <c r="H6403" s="61"/>
      <c r="I6403" s="209"/>
      <c r="J6403" s="61"/>
    </row>
    <row r="6404" spans="1:10" s="27" customFormat="1" x14ac:dyDescent="0.25">
      <c r="A6404" s="62"/>
      <c r="B6404" s="62"/>
      <c r="C6404" s="63"/>
      <c r="D6404" s="63"/>
      <c r="E6404" s="61"/>
      <c r="F6404" s="61"/>
      <c r="G6404" s="61"/>
      <c r="H6404" s="61"/>
      <c r="I6404" s="209"/>
      <c r="J6404" s="61"/>
    </row>
    <row r="6405" spans="1:10" s="27" customFormat="1" x14ac:dyDescent="0.25">
      <c r="A6405" s="62"/>
      <c r="B6405" s="62"/>
      <c r="C6405" s="63"/>
      <c r="D6405" s="63"/>
      <c r="E6405" s="61"/>
      <c r="F6405" s="61"/>
      <c r="G6405" s="61"/>
      <c r="H6405" s="61"/>
      <c r="I6405" s="209"/>
      <c r="J6405" s="61"/>
    </row>
    <row r="6406" spans="1:10" s="27" customFormat="1" x14ac:dyDescent="0.25">
      <c r="A6406" s="62"/>
      <c r="B6406" s="62"/>
      <c r="C6406" s="63"/>
      <c r="D6406" s="63"/>
      <c r="E6406" s="61"/>
      <c r="F6406" s="61"/>
      <c r="G6406" s="61"/>
      <c r="H6406" s="61"/>
      <c r="I6406" s="209"/>
      <c r="J6406" s="61"/>
    </row>
    <row r="6407" spans="1:10" s="27" customFormat="1" x14ac:dyDescent="0.25">
      <c r="A6407" s="62"/>
      <c r="B6407" s="62"/>
      <c r="C6407" s="63"/>
      <c r="D6407" s="63"/>
      <c r="E6407" s="61"/>
      <c r="F6407" s="61"/>
      <c r="G6407" s="61"/>
      <c r="H6407" s="61"/>
      <c r="I6407" s="209"/>
      <c r="J6407" s="61"/>
    </row>
    <row r="6408" spans="1:10" s="27" customFormat="1" x14ac:dyDescent="0.25">
      <c r="A6408" s="62"/>
      <c r="B6408" s="62"/>
      <c r="C6408" s="63"/>
      <c r="D6408" s="63"/>
      <c r="E6408" s="61"/>
      <c r="F6408" s="61"/>
      <c r="G6408" s="61"/>
      <c r="H6408" s="61"/>
      <c r="I6408" s="209"/>
      <c r="J6408" s="61"/>
    </row>
    <row r="6409" spans="1:10" s="27" customFormat="1" x14ac:dyDescent="0.25">
      <c r="A6409" s="62"/>
      <c r="B6409" s="62"/>
      <c r="C6409" s="63"/>
      <c r="D6409" s="63"/>
      <c r="E6409" s="61"/>
      <c r="F6409" s="61"/>
      <c r="G6409" s="61"/>
      <c r="H6409" s="61"/>
      <c r="I6409" s="209"/>
      <c r="J6409" s="61"/>
    </row>
    <row r="6410" spans="1:10" s="27" customFormat="1" x14ac:dyDescent="0.25">
      <c r="A6410" s="62"/>
      <c r="B6410" s="62"/>
      <c r="C6410" s="63"/>
      <c r="D6410" s="63"/>
      <c r="E6410" s="61"/>
      <c r="F6410" s="61"/>
      <c r="G6410" s="61"/>
      <c r="H6410" s="61"/>
      <c r="I6410" s="209"/>
      <c r="J6410" s="61"/>
    </row>
    <row r="6411" spans="1:10" s="27" customFormat="1" x14ac:dyDescent="0.25">
      <c r="A6411" s="62"/>
      <c r="B6411" s="62"/>
      <c r="C6411" s="63"/>
      <c r="D6411" s="63"/>
      <c r="E6411" s="61"/>
      <c r="F6411" s="61"/>
      <c r="G6411" s="61"/>
      <c r="H6411" s="61"/>
      <c r="I6411" s="209"/>
      <c r="J6411" s="61"/>
    </row>
    <row r="6412" spans="1:10" s="27" customFormat="1" x14ac:dyDescent="0.25">
      <c r="A6412" s="62"/>
      <c r="B6412" s="62"/>
      <c r="C6412" s="63"/>
      <c r="D6412" s="63"/>
      <c r="E6412" s="61"/>
      <c r="F6412" s="61"/>
      <c r="G6412" s="61"/>
      <c r="H6412" s="61"/>
      <c r="I6412" s="209"/>
      <c r="J6412" s="61"/>
    </row>
    <row r="6413" spans="1:10" s="27" customFormat="1" x14ac:dyDescent="0.25">
      <c r="A6413" s="62"/>
      <c r="B6413" s="62"/>
      <c r="C6413" s="63"/>
      <c r="D6413" s="63"/>
      <c r="E6413" s="61"/>
      <c r="F6413" s="61"/>
      <c r="G6413" s="61"/>
      <c r="H6413" s="61"/>
      <c r="I6413" s="209"/>
      <c r="J6413" s="61"/>
    </row>
    <row r="6414" spans="1:10" s="27" customFormat="1" x14ac:dyDescent="0.25">
      <c r="A6414" s="62"/>
      <c r="B6414" s="62"/>
      <c r="C6414" s="63"/>
      <c r="D6414" s="63"/>
      <c r="E6414" s="61"/>
      <c r="F6414" s="61"/>
      <c r="G6414" s="61"/>
      <c r="H6414" s="61"/>
      <c r="I6414" s="209"/>
      <c r="J6414" s="61"/>
    </row>
    <row r="6415" spans="1:10" s="27" customFormat="1" x14ac:dyDescent="0.25">
      <c r="A6415" s="62"/>
      <c r="B6415" s="62"/>
      <c r="C6415" s="63"/>
      <c r="D6415" s="63"/>
      <c r="E6415" s="61"/>
      <c r="F6415" s="61"/>
      <c r="G6415" s="61"/>
      <c r="H6415" s="61"/>
      <c r="I6415" s="209"/>
      <c r="J6415" s="61"/>
    </row>
    <row r="6416" spans="1:10" s="27" customFormat="1" x14ac:dyDescent="0.25">
      <c r="A6416" s="62"/>
      <c r="B6416" s="62"/>
      <c r="C6416" s="63"/>
      <c r="D6416" s="63"/>
      <c r="E6416" s="61"/>
      <c r="F6416" s="61"/>
      <c r="G6416" s="61"/>
      <c r="H6416" s="61"/>
      <c r="I6416" s="209"/>
      <c r="J6416" s="61"/>
    </row>
    <row r="6417" spans="1:10" s="27" customFormat="1" x14ac:dyDescent="0.25">
      <c r="A6417" s="62"/>
      <c r="B6417" s="62"/>
      <c r="C6417" s="63"/>
      <c r="D6417" s="63"/>
      <c r="E6417" s="61"/>
      <c r="F6417" s="61"/>
      <c r="G6417" s="61"/>
      <c r="H6417" s="61"/>
      <c r="I6417" s="209"/>
      <c r="J6417" s="61"/>
    </row>
    <row r="6418" spans="1:10" s="27" customFormat="1" x14ac:dyDescent="0.25">
      <c r="A6418" s="62"/>
      <c r="B6418" s="62"/>
      <c r="C6418" s="63"/>
      <c r="D6418" s="63"/>
      <c r="E6418" s="61"/>
      <c r="F6418" s="61"/>
      <c r="G6418" s="61"/>
      <c r="H6418" s="61"/>
      <c r="I6418" s="209"/>
      <c r="J6418" s="61"/>
    </row>
    <row r="6419" spans="1:10" s="27" customFormat="1" x14ac:dyDescent="0.25">
      <c r="A6419" s="62"/>
      <c r="B6419" s="62"/>
      <c r="C6419" s="63"/>
      <c r="D6419" s="63"/>
      <c r="E6419" s="61"/>
      <c r="F6419" s="61"/>
      <c r="G6419" s="61"/>
      <c r="H6419" s="61"/>
      <c r="I6419" s="209"/>
      <c r="J6419" s="61"/>
    </row>
    <row r="6420" spans="1:10" s="27" customFormat="1" x14ac:dyDescent="0.25">
      <c r="A6420" s="62"/>
      <c r="B6420" s="62"/>
      <c r="C6420" s="63"/>
      <c r="D6420" s="63"/>
      <c r="E6420" s="61"/>
      <c r="F6420" s="61"/>
      <c r="G6420" s="61"/>
      <c r="H6420" s="61"/>
      <c r="I6420" s="209"/>
      <c r="J6420" s="61"/>
    </row>
    <row r="6421" spans="1:10" s="27" customFormat="1" x14ac:dyDescent="0.25">
      <c r="A6421" s="62"/>
      <c r="B6421" s="62"/>
      <c r="C6421" s="63"/>
      <c r="D6421" s="63"/>
      <c r="E6421" s="61"/>
      <c r="F6421" s="61"/>
      <c r="G6421" s="61"/>
      <c r="H6421" s="61"/>
      <c r="I6421" s="209"/>
      <c r="J6421" s="61"/>
    </row>
    <row r="6422" spans="1:10" s="27" customFormat="1" x14ac:dyDescent="0.25">
      <c r="A6422" s="62"/>
      <c r="B6422" s="62"/>
      <c r="C6422" s="63"/>
      <c r="D6422" s="63"/>
      <c r="E6422" s="61"/>
      <c r="F6422" s="61"/>
      <c r="G6422" s="61"/>
      <c r="H6422" s="61"/>
      <c r="I6422" s="209"/>
      <c r="J6422" s="61"/>
    </row>
    <row r="6423" spans="1:10" s="27" customFormat="1" x14ac:dyDescent="0.25">
      <c r="A6423" s="62"/>
      <c r="B6423" s="62"/>
      <c r="C6423" s="63"/>
      <c r="D6423" s="63"/>
      <c r="E6423" s="61"/>
      <c r="F6423" s="61"/>
      <c r="G6423" s="61"/>
      <c r="H6423" s="61"/>
      <c r="I6423" s="209"/>
      <c r="J6423" s="61"/>
    </row>
    <row r="6424" spans="1:10" s="27" customFormat="1" x14ac:dyDescent="0.25">
      <c r="A6424" s="62"/>
      <c r="B6424" s="62"/>
      <c r="C6424" s="63"/>
      <c r="D6424" s="63"/>
      <c r="E6424" s="61"/>
      <c r="F6424" s="61"/>
      <c r="G6424" s="61"/>
      <c r="H6424" s="61"/>
      <c r="I6424" s="209"/>
      <c r="J6424" s="61"/>
    </row>
    <row r="6425" spans="1:10" s="27" customFormat="1" x14ac:dyDescent="0.25">
      <c r="A6425" s="62"/>
      <c r="B6425" s="62"/>
      <c r="C6425" s="63"/>
      <c r="D6425" s="63"/>
      <c r="E6425" s="61"/>
      <c r="F6425" s="61"/>
      <c r="G6425" s="61"/>
      <c r="H6425" s="61"/>
      <c r="I6425" s="209"/>
      <c r="J6425" s="61"/>
    </row>
    <row r="6426" spans="1:10" s="27" customFormat="1" x14ac:dyDescent="0.25">
      <c r="A6426" s="62"/>
      <c r="B6426" s="62"/>
      <c r="C6426" s="63"/>
      <c r="D6426" s="63"/>
      <c r="E6426" s="61"/>
      <c r="F6426" s="61"/>
      <c r="G6426" s="61"/>
      <c r="H6426" s="61"/>
      <c r="I6426" s="209"/>
      <c r="J6426" s="61"/>
    </row>
    <row r="6427" spans="1:10" s="27" customFormat="1" x14ac:dyDescent="0.25">
      <c r="A6427" s="62"/>
      <c r="B6427" s="62"/>
      <c r="C6427" s="63"/>
      <c r="D6427" s="63"/>
      <c r="E6427" s="61"/>
      <c r="F6427" s="61"/>
      <c r="G6427" s="61"/>
      <c r="H6427" s="61"/>
      <c r="I6427" s="209"/>
      <c r="J6427" s="61"/>
    </row>
    <row r="6428" spans="1:10" s="27" customFormat="1" x14ac:dyDescent="0.25">
      <c r="A6428" s="62"/>
      <c r="B6428" s="62"/>
      <c r="C6428" s="63"/>
      <c r="D6428" s="63"/>
      <c r="E6428" s="61"/>
      <c r="F6428" s="61"/>
      <c r="G6428" s="61"/>
      <c r="H6428" s="61"/>
      <c r="I6428" s="209"/>
      <c r="J6428" s="61"/>
    </row>
    <row r="6429" spans="1:10" s="27" customFormat="1" x14ac:dyDescent="0.25">
      <c r="A6429" s="62"/>
      <c r="B6429" s="62"/>
      <c r="C6429" s="63"/>
      <c r="D6429" s="63"/>
      <c r="E6429" s="61"/>
      <c r="F6429" s="61"/>
      <c r="G6429" s="61"/>
      <c r="H6429" s="61"/>
      <c r="I6429" s="209"/>
      <c r="J6429" s="61"/>
    </row>
    <row r="6430" spans="1:10" s="27" customFormat="1" x14ac:dyDescent="0.25">
      <c r="A6430" s="62"/>
      <c r="B6430" s="62"/>
      <c r="C6430" s="63"/>
      <c r="D6430" s="63"/>
      <c r="E6430" s="61"/>
      <c r="F6430" s="61"/>
      <c r="G6430" s="61"/>
      <c r="H6430" s="61"/>
      <c r="I6430" s="209"/>
      <c r="J6430" s="61"/>
    </row>
    <row r="6431" spans="1:10" s="27" customFormat="1" x14ac:dyDescent="0.25">
      <c r="A6431" s="62"/>
      <c r="B6431" s="62"/>
      <c r="C6431" s="63"/>
      <c r="D6431" s="63"/>
      <c r="E6431" s="61"/>
      <c r="F6431" s="61"/>
      <c r="G6431" s="61"/>
      <c r="H6431" s="61"/>
      <c r="I6431" s="209"/>
      <c r="J6431" s="61"/>
    </row>
    <row r="6432" spans="1:10" s="27" customFormat="1" x14ac:dyDescent="0.25">
      <c r="A6432" s="62"/>
      <c r="B6432" s="62"/>
      <c r="C6432" s="63"/>
      <c r="D6432" s="63"/>
      <c r="E6432" s="61"/>
      <c r="F6432" s="61"/>
      <c r="G6432" s="61"/>
      <c r="H6432" s="61"/>
      <c r="I6432" s="209"/>
      <c r="J6432" s="61"/>
    </row>
    <row r="6433" spans="1:10" s="27" customFormat="1" x14ac:dyDescent="0.25">
      <c r="A6433" s="62"/>
      <c r="B6433" s="62"/>
      <c r="C6433" s="63"/>
      <c r="D6433" s="63"/>
      <c r="E6433" s="61"/>
      <c r="F6433" s="61"/>
      <c r="G6433" s="61"/>
      <c r="H6433" s="61"/>
      <c r="I6433" s="209"/>
      <c r="J6433" s="61"/>
    </row>
    <row r="6434" spans="1:10" s="27" customFormat="1" x14ac:dyDescent="0.25">
      <c r="A6434" s="62"/>
      <c r="B6434" s="62"/>
      <c r="C6434" s="63"/>
      <c r="D6434" s="63"/>
      <c r="E6434" s="61"/>
      <c r="F6434" s="61"/>
      <c r="G6434" s="61"/>
      <c r="H6434" s="61"/>
      <c r="I6434" s="209"/>
      <c r="J6434" s="61"/>
    </row>
    <row r="6435" spans="1:10" s="27" customFormat="1" x14ac:dyDescent="0.25">
      <c r="A6435" s="62"/>
      <c r="B6435" s="62"/>
      <c r="C6435" s="63"/>
      <c r="D6435" s="63"/>
      <c r="E6435" s="61"/>
      <c r="F6435" s="61"/>
      <c r="G6435" s="61"/>
      <c r="H6435" s="61"/>
      <c r="I6435" s="209"/>
      <c r="J6435" s="61"/>
    </row>
    <row r="6436" spans="1:10" s="27" customFormat="1" x14ac:dyDescent="0.25">
      <c r="A6436" s="62"/>
      <c r="B6436" s="62"/>
      <c r="C6436" s="63"/>
      <c r="D6436" s="63"/>
      <c r="E6436" s="61"/>
      <c r="F6436" s="61"/>
      <c r="G6436" s="61"/>
      <c r="H6436" s="61"/>
      <c r="I6436" s="209"/>
      <c r="J6436" s="61"/>
    </row>
    <row r="6437" spans="1:10" s="27" customFormat="1" x14ac:dyDescent="0.25">
      <c r="A6437" s="62"/>
      <c r="B6437" s="62"/>
      <c r="C6437" s="63"/>
      <c r="D6437" s="63"/>
      <c r="E6437" s="61"/>
      <c r="F6437" s="61"/>
      <c r="G6437" s="61"/>
      <c r="H6437" s="61"/>
      <c r="I6437" s="209"/>
      <c r="J6437" s="61"/>
    </row>
    <row r="6438" spans="1:10" s="27" customFormat="1" x14ac:dyDescent="0.25">
      <c r="A6438" s="62"/>
      <c r="B6438" s="62"/>
      <c r="C6438" s="63"/>
      <c r="D6438" s="63"/>
      <c r="E6438" s="61"/>
      <c r="F6438" s="61"/>
      <c r="G6438" s="61"/>
      <c r="H6438" s="61"/>
      <c r="I6438" s="209"/>
      <c r="J6438" s="61"/>
    </row>
    <row r="6439" spans="1:10" s="27" customFormat="1" x14ac:dyDescent="0.25">
      <c r="A6439" s="62"/>
      <c r="B6439" s="62"/>
      <c r="C6439" s="63"/>
      <c r="D6439" s="63"/>
      <c r="E6439" s="61"/>
      <c r="F6439" s="61"/>
      <c r="G6439" s="61"/>
      <c r="H6439" s="61"/>
      <c r="I6439" s="209"/>
      <c r="J6439" s="61"/>
    </row>
    <row r="6440" spans="1:10" s="27" customFormat="1" x14ac:dyDescent="0.25">
      <c r="A6440" s="62"/>
      <c r="B6440" s="62"/>
      <c r="C6440" s="63"/>
      <c r="D6440" s="63"/>
      <c r="E6440" s="61"/>
      <c r="F6440" s="61"/>
      <c r="G6440" s="61"/>
      <c r="H6440" s="61"/>
      <c r="I6440" s="209"/>
      <c r="J6440" s="61"/>
    </row>
    <row r="6441" spans="1:10" s="27" customFormat="1" x14ac:dyDescent="0.25">
      <c r="A6441" s="62"/>
      <c r="B6441" s="62"/>
      <c r="C6441" s="63"/>
      <c r="D6441" s="63"/>
      <c r="E6441" s="61"/>
      <c r="F6441" s="61"/>
      <c r="G6441" s="61"/>
      <c r="H6441" s="61"/>
      <c r="I6441" s="209"/>
      <c r="J6441" s="61"/>
    </row>
    <row r="6442" spans="1:10" s="27" customFormat="1" x14ac:dyDescent="0.25">
      <c r="A6442" s="62"/>
      <c r="B6442" s="62"/>
      <c r="C6442" s="63"/>
      <c r="D6442" s="63"/>
      <c r="E6442" s="61"/>
      <c r="F6442" s="61"/>
      <c r="G6442" s="61"/>
      <c r="H6442" s="61"/>
      <c r="I6442" s="209"/>
      <c r="J6442" s="61"/>
    </row>
    <row r="6443" spans="1:10" s="27" customFormat="1" x14ac:dyDescent="0.25">
      <c r="A6443" s="62"/>
      <c r="B6443" s="62"/>
      <c r="C6443" s="63"/>
      <c r="D6443" s="63"/>
      <c r="E6443" s="61"/>
      <c r="F6443" s="61"/>
      <c r="G6443" s="61"/>
      <c r="H6443" s="61"/>
      <c r="I6443" s="209"/>
      <c r="J6443" s="61"/>
    </row>
    <row r="6444" spans="1:10" s="27" customFormat="1" x14ac:dyDescent="0.25">
      <c r="A6444" s="62"/>
      <c r="B6444" s="62"/>
      <c r="C6444" s="63"/>
      <c r="D6444" s="63"/>
      <c r="E6444" s="61"/>
      <c r="F6444" s="61"/>
      <c r="G6444" s="61"/>
      <c r="H6444" s="61"/>
      <c r="I6444" s="209"/>
      <c r="J6444" s="61"/>
    </row>
    <row r="6445" spans="1:10" s="27" customFormat="1" x14ac:dyDescent="0.25">
      <c r="A6445" s="62"/>
      <c r="B6445" s="62"/>
      <c r="C6445" s="63"/>
      <c r="D6445" s="63"/>
      <c r="E6445" s="61"/>
      <c r="F6445" s="61"/>
      <c r="G6445" s="61"/>
      <c r="H6445" s="61"/>
      <c r="I6445" s="209"/>
      <c r="J6445" s="61"/>
    </row>
    <row r="6446" spans="1:10" s="27" customFormat="1" x14ac:dyDescent="0.25">
      <c r="A6446" s="62"/>
      <c r="B6446" s="62"/>
      <c r="C6446" s="63"/>
      <c r="D6446" s="63"/>
      <c r="E6446" s="61"/>
      <c r="F6446" s="61"/>
      <c r="G6446" s="61"/>
      <c r="H6446" s="61"/>
      <c r="I6446" s="209"/>
      <c r="J6446" s="61"/>
    </row>
    <row r="6447" spans="1:10" s="27" customFormat="1" x14ac:dyDescent="0.25">
      <c r="A6447" s="62"/>
      <c r="B6447" s="62"/>
      <c r="C6447" s="63"/>
      <c r="D6447" s="63"/>
      <c r="E6447" s="61"/>
      <c r="F6447" s="61"/>
      <c r="G6447" s="61"/>
      <c r="H6447" s="61"/>
      <c r="I6447" s="209"/>
      <c r="J6447" s="61"/>
    </row>
    <row r="6448" spans="1:10" s="27" customFormat="1" x14ac:dyDescent="0.25">
      <c r="A6448" s="62"/>
      <c r="B6448" s="62"/>
      <c r="C6448" s="63"/>
      <c r="D6448" s="63"/>
      <c r="E6448" s="61"/>
      <c r="F6448" s="61"/>
      <c r="G6448" s="61"/>
      <c r="H6448" s="61"/>
      <c r="I6448" s="209"/>
      <c r="J6448" s="61"/>
    </row>
    <row r="6449" spans="1:10" s="27" customFormat="1" x14ac:dyDescent="0.25">
      <c r="A6449" s="62"/>
      <c r="B6449" s="62"/>
      <c r="C6449" s="63"/>
      <c r="D6449" s="63"/>
      <c r="E6449" s="61"/>
      <c r="F6449" s="61"/>
      <c r="G6449" s="61"/>
      <c r="H6449" s="61"/>
      <c r="I6449" s="209"/>
      <c r="J6449" s="61"/>
    </row>
    <row r="6450" spans="1:10" s="27" customFormat="1" x14ac:dyDescent="0.25">
      <c r="A6450" s="62"/>
      <c r="B6450" s="62"/>
      <c r="C6450" s="63"/>
      <c r="D6450" s="63"/>
      <c r="E6450" s="61"/>
      <c r="F6450" s="61"/>
      <c r="G6450" s="61"/>
      <c r="H6450" s="61"/>
      <c r="I6450" s="209"/>
      <c r="J6450" s="61"/>
    </row>
    <row r="6451" spans="1:10" s="27" customFormat="1" x14ac:dyDescent="0.25">
      <c r="A6451" s="62"/>
      <c r="B6451" s="62"/>
      <c r="C6451" s="63"/>
      <c r="D6451" s="63"/>
      <c r="E6451" s="61"/>
      <c r="F6451" s="61"/>
      <c r="G6451" s="61"/>
      <c r="H6451" s="61"/>
      <c r="I6451" s="209"/>
      <c r="J6451" s="61"/>
    </row>
    <row r="6452" spans="1:10" s="27" customFormat="1" x14ac:dyDescent="0.25">
      <c r="A6452" s="62"/>
      <c r="B6452" s="62"/>
      <c r="C6452" s="63"/>
      <c r="D6452" s="63"/>
      <c r="E6452" s="61"/>
      <c r="F6452" s="61"/>
      <c r="G6452" s="61"/>
      <c r="H6452" s="61"/>
      <c r="I6452" s="209"/>
      <c r="J6452" s="61"/>
    </row>
    <row r="6453" spans="1:10" s="27" customFormat="1" x14ac:dyDescent="0.25">
      <c r="A6453" s="62"/>
      <c r="B6453" s="62"/>
      <c r="C6453" s="63"/>
      <c r="D6453" s="63"/>
      <c r="E6453" s="61"/>
      <c r="F6453" s="61"/>
      <c r="G6453" s="61"/>
      <c r="H6453" s="61"/>
      <c r="I6453" s="209"/>
      <c r="J6453" s="61"/>
    </row>
    <row r="6454" spans="1:10" s="27" customFormat="1" x14ac:dyDescent="0.25">
      <c r="A6454" s="62"/>
      <c r="B6454" s="62"/>
      <c r="C6454" s="63"/>
      <c r="D6454" s="63"/>
      <c r="E6454" s="61"/>
      <c r="F6454" s="61"/>
      <c r="G6454" s="61"/>
      <c r="H6454" s="61"/>
      <c r="I6454" s="209"/>
      <c r="J6454" s="61"/>
    </row>
    <row r="6455" spans="1:10" s="27" customFormat="1" x14ac:dyDescent="0.25">
      <c r="A6455" s="62"/>
      <c r="B6455" s="62"/>
      <c r="C6455" s="63"/>
      <c r="D6455" s="63"/>
      <c r="E6455" s="61"/>
      <c r="F6455" s="61"/>
      <c r="G6455" s="61"/>
      <c r="H6455" s="61"/>
      <c r="I6455" s="209"/>
      <c r="J6455" s="61"/>
    </row>
    <row r="6456" spans="1:10" s="27" customFormat="1" x14ac:dyDescent="0.25">
      <c r="A6456" s="62"/>
      <c r="B6456" s="62"/>
      <c r="C6456" s="63"/>
      <c r="D6456" s="63"/>
      <c r="E6456" s="61"/>
      <c r="F6456" s="61"/>
      <c r="G6456" s="61"/>
      <c r="H6456" s="61"/>
      <c r="I6456" s="209"/>
      <c r="J6456" s="61"/>
    </row>
    <row r="6457" spans="1:10" s="27" customFormat="1" x14ac:dyDescent="0.25">
      <c r="A6457" s="62"/>
      <c r="B6457" s="62"/>
      <c r="C6457" s="63"/>
      <c r="D6457" s="63"/>
      <c r="E6457" s="61"/>
      <c r="F6457" s="61"/>
      <c r="G6457" s="61"/>
      <c r="H6457" s="61"/>
      <c r="I6457" s="209"/>
      <c r="J6457" s="61"/>
    </row>
    <row r="6458" spans="1:10" s="27" customFormat="1" x14ac:dyDescent="0.25">
      <c r="A6458" s="62"/>
      <c r="B6458" s="62"/>
      <c r="C6458" s="63"/>
      <c r="D6458" s="63"/>
      <c r="E6458" s="61"/>
      <c r="F6458" s="61"/>
      <c r="G6458" s="61"/>
      <c r="H6458" s="61"/>
      <c r="I6458" s="209"/>
      <c r="J6458" s="61"/>
    </row>
    <row r="6459" spans="1:10" s="27" customFormat="1" x14ac:dyDescent="0.25">
      <c r="A6459" s="62"/>
      <c r="B6459" s="62"/>
      <c r="C6459" s="63"/>
      <c r="D6459" s="63"/>
      <c r="E6459" s="61"/>
      <c r="F6459" s="61"/>
      <c r="G6459" s="61"/>
      <c r="H6459" s="61"/>
      <c r="I6459" s="209"/>
      <c r="J6459" s="61"/>
    </row>
    <row r="6460" spans="1:10" s="27" customFormat="1" x14ac:dyDescent="0.25">
      <c r="A6460" s="62"/>
      <c r="B6460" s="62"/>
      <c r="C6460" s="63"/>
      <c r="D6460" s="63"/>
      <c r="E6460" s="61"/>
      <c r="F6460" s="61"/>
      <c r="G6460" s="61"/>
      <c r="H6460" s="61"/>
      <c r="I6460" s="209"/>
      <c r="J6460" s="61"/>
    </row>
    <row r="6461" spans="1:10" s="27" customFormat="1" x14ac:dyDescent="0.25">
      <c r="A6461" s="62"/>
      <c r="B6461" s="62"/>
      <c r="C6461" s="63"/>
      <c r="D6461" s="63"/>
      <c r="E6461" s="61"/>
      <c r="F6461" s="61"/>
      <c r="G6461" s="61"/>
      <c r="H6461" s="61"/>
      <c r="I6461" s="209"/>
      <c r="J6461" s="61"/>
    </row>
    <row r="6462" spans="1:10" s="27" customFormat="1" x14ac:dyDescent="0.25">
      <c r="A6462" s="62"/>
      <c r="B6462" s="62"/>
      <c r="C6462" s="63"/>
      <c r="D6462" s="63"/>
      <c r="E6462" s="61"/>
      <c r="F6462" s="61"/>
      <c r="G6462" s="61"/>
      <c r="H6462" s="61"/>
      <c r="I6462" s="209"/>
      <c r="J6462" s="61"/>
    </row>
    <row r="6463" spans="1:10" s="27" customFormat="1" x14ac:dyDescent="0.25">
      <c r="A6463" s="62"/>
      <c r="B6463" s="62"/>
      <c r="C6463" s="63"/>
      <c r="D6463" s="63"/>
      <c r="E6463" s="61"/>
      <c r="F6463" s="61"/>
      <c r="G6463" s="61"/>
      <c r="H6463" s="61"/>
      <c r="I6463" s="209"/>
      <c r="J6463" s="61"/>
    </row>
    <row r="6464" spans="1:10" s="27" customFormat="1" x14ac:dyDescent="0.25">
      <c r="A6464" s="62"/>
      <c r="B6464" s="62"/>
      <c r="C6464" s="63"/>
      <c r="D6464" s="63"/>
      <c r="E6464" s="61"/>
      <c r="F6464" s="61"/>
      <c r="G6464" s="61"/>
      <c r="H6464" s="61"/>
      <c r="I6464" s="209"/>
      <c r="J6464" s="61"/>
    </row>
    <row r="6465" spans="1:10" s="27" customFormat="1" x14ac:dyDescent="0.25">
      <c r="A6465" s="62"/>
      <c r="B6465" s="62"/>
      <c r="C6465" s="63"/>
      <c r="D6465" s="63"/>
      <c r="E6465" s="61"/>
      <c r="F6465" s="61"/>
      <c r="G6465" s="61"/>
      <c r="H6465" s="61"/>
      <c r="I6465" s="209"/>
      <c r="J6465" s="61"/>
    </row>
    <row r="6466" spans="1:10" s="27" customFormat="1" x14ac:dyDescent="0.25">
      <c r="A6466" s="62"/>
      <c r="B6466" s="62"/>
      <c r="C6466" s="63"/>
      <c r="D6466" s="63"/>
      <c r="E6466" s="61"/>
      <c r="F6466" s="61"/>
      <c r="G6466" s="61"/>
      <c r="H6466" s="61"/>
      <c r="I6466" s="209"/>
      <c r="J6466" s="61"/>
    </row>
    <row r="6467" spans="1:10" s="27" customFormat="1" x14ac:dyDescent="0.25">
      <c r="A6467" s="62"/>
      <c r="B6467" s="62"/>
      <c r="C6467" s="63"/>
      <c r="D6467" s="63"/>
      <c r="E6467" s="61"/>
      <c r="F6467" s="61"/>
      <c r="G6467" s="61"/>
      <c r="H6467" s="61"/>
      <c r="I6467" s="209"/>
      <c r="J6467" s="61"/>
    </row>
    <row r="6468" spans="1:10" s="27" customFormat="1" x14ac:dyDescent="0.25">
      <c r="A6468" s="62"/>
      <c r="B6468" s="62"/>
      <c r="C6468" s="63"/>
      <c r="D6468" s="63"/>
      <c r="E6468" s="61"/>
      <c r="F6468" s="61"/>
      <c r="G6468" s="61"/>
      <c r="H6468" s="61"/>
      <c r="I6468" s="209"/>
      <c r="J6468" s="61"/>
    </row>
    <row r="6469" spans="1:10" s="27" customFormat="1" x14ac:dyDescent="0.25">
      <c r="A6469" s="62"/>
      <c r="B6469" s="62"/>
      <c r="C6469" s="63"/>
      <c r="D6469" s="63"/>
      <c r="E6469" s="61"/>
      <c r="F6469" s="61"/>
      <c r="G6469" s="61"/>
      <c r="H6469" s="61"/>
      <c r="I6469" s="209"/>
      <c r="J6469" s="61"/>
    </row>
    <row r="6470" spans="1:10" s="27" customFormat="1" x14ac:dyDescent="0.25">
      <c r="A6470" s="62"/>
      <c r="B6470" s="62"/>
      <c r="C6470" s="63"/>
      <c r="D6470" s="63"/>
      <c r="E6470" s="61"/>
      <c r="F6470" s="61"/>
      <c r="G6470" s="61"/>
      <c r="H6470" s="61"/>
      <c r="I6470" s="209"/>
      <c r="J6470" s="61"/>
    </row>
    <row r="6471" spans="1:10" s="27" customFormat="1" x14ac:dyDescent="0.25">
      <c r="A6471" s="62"/>
      <c r="B6471" s="62"/>
      <c r="C6471" s="63"/>
      <c r="D6471" s="63"/>
      <c r="E6471" s="61"/>
      <c r="F6471" s="61"/>
      <c r="G6471" s="61"/>
      <c r="H6471" s="61"/>
      <c r="I6471" s="209"/>
      <c r="J6471" s="61"/>
    </row>
    <row r="6472" spans="1:10" s="27" customFormat="1" x14ac:dyDescent="0.25">
      <c r="A6472" s="62"/>
      <c r="B6472" s="62"/>
      <c r="C6472" s="63"/>
      <c r="D6472" s="63"/>
      <c r="E6472" s="61"/>
      <c r="F6472" s="61"/>
      <c r="G6472" s="61"/>
      <c r="H6472" s="61"/>
      <c r="I6472" s="209"/>
      <c r="J6472" s="61"/>
    </row>
    <row r="6473" spans="1:10" s="27" customFormat="1" x14ac:dyDescent="0.25">
      <c r="A6473" s="62"/>
      <c r="B6473" s="62"/>
      <c r="C6473" s="63"/>
      <c r="D6473" s="63"/>
      <c r="E6473" s="61"/>
      <c r="F6473" s="61"/>
      <c r="G6473" s="61"/>
      <c r="H6473" s="61"/>
      <c r="I6473" s="209"/>
      <c r="J6473" s="61"/>
    </row>
    <row r="6474" spans="1:10" s="27" customFormat="1" x14ac:dyDescent="0.25">
      <c r="A6474" s="62"/>
      <c r="B6474" s="62"/>
      <c r="C6474" s="63"/>
      <c r="D6474" s="63"/>
      <c r="E6474" s="61"/>
      <c r="F6474" s="61"/>
      <c r="G6474" s="61"/>
      <c r="H6474" s="61"/>
      <c r="I6474" s="209"/>
      <c r="J6474" s="61"/>
    </row>
    <row r="6475" spans="1:10" s="27" customFormat="1" x14ac:dyDescent="0.25">
      <c r="A6475" s="62"/>
      <c r="B6475" s="62"/>
      <c r="C6475" s="63"/>
      <c r="D6475" s="63"/>
      <c r="E6475" s="61"/>
      <c r="F6475" s="61"/>
      <c r="G6475" s="61"/>
      <c r="H6475" s="61"/>
      <c r="I6475" s="209"/>
      <c r="J6475" s="61"/>
    </row>
    <row r="6476" spans="1:10" s="27" customFormat="1" x14ac:dyDescent="0.25">
      <c r="A6476" s="62"/>
      <c r="B6476" s="62"/>
      <c r="C6476" s="63"/>
      <c r="D6476" s="63"/>
      <c r="E6476" s="61"/>
      <c r="F6476" s="61"/>
      <c r="G6476" s="61"/>
      <c r="H6476" s="61"/>
      <c r="I6476" s="209"/>
      <c r="J6476" s="61"/>
    </row>
    <row r="6477" spans="1:10" s="27" customFormat="1" x14ac:dyDescent="0.25">
      <c r="A6477" s="62"/>
      <c r="B6477" s="62"/>
      <c r="C6477" s="63"/>
      <c r="D6477" s="63"/>
      <c r="E6477" s="61"/>
      <c r="F6477" s="61"/>
      <c r="G6477" s="61"/>
      <c r="H6477" s="61"/>
      <c r="I6477" s="209"/>
      <c r="J6477" s="61"/>
    </row>
    <row r="6478" spans="1:10" s="27" customFormat="1" x14ac:dyDescent="0.25">
      <c r="A6478" s="62"/>
      <c r="B6478" s="62"/>
      <c r="C6478" s="63"/>
      <c r="D6478" s="63"/>
      <c r="E6478" s="61"/>
      <c r="F6478" s="61"/>
      <c r="G6478" s="61"/>
      <c r="H6478" s="61"/>
      <c r="I6478" s="209"/>
      <c r="J6478" s="61"/>
    </row>
    <row r="6479" spans="1:10" s="27" customFormat="1" x14ac:dyDescent="0.25">
      <c r="A6479" s="62"/>
      <c r="B6479" s="62"/>
      <c r="C6479" s="63"/>
      <c r="D6479" s="63"/>
      <c r="E6479" s="61"/>
      <c r="F6479" s="61"/>
      <c r="G6479" s="61"/>
      <c r="H6479" s="61"/>
      <c r="I6479" s="209"/>
      <c r="J6479" s="61"/>
    </row>
    <row r="6480" spans="1:10" s="27" customFormat="1" x14ac:dyDescent="0.25">
      <c r="A6480" s="62"/>
      <c r="B6480" s="62"/>
      <c r="C6480" s="63"/>
      <c r="D6480" s="63"/>
      <c r="E6480" s="61"/>
      <c r="F6480" s="61"/>
      <c r="G6480" s="61"/>
      <c r="H6480" s="61"/>
      <c r="I6480" s="209"/>
      <c r="J6480" s="61"/>
    </row>
    <row r="6481" spans="1:10" s="27" customFormat="1" x14ac:dyDescent="0.25">
      <c r="A6481" s="62"/>
      <c r="B6481" s="62"/>
      <c r="C6481" s="63"/>
      <c r="D6481" s="63"/>
      <c r="E6481" s="61"/>
      <c r="F6481" s="61"/>
      <c r="G6481" s="61"/>
      <c r="H6481" s="61"/>
      <c r="I6481" s="209"/>
      <c r="J6481" s="61"/>
    </row>
    <row r="6482" spans="1:10" s="27" customFormat="1" x14ac:dyDescent="0.25">
      <c r="A6482" s="62"/>
      <c r="B6482" s="62"/>
      <c r="C6482" s="63"/>
      <c r="D6482" s="63"/>
      <c r="E6482" s="61"/>
      <c r="F6482" s="61"/>
      <c r="G6482" s="61"/>
      <c r="H6482" s="61"/>
      <c r="I6482" s="209"/>
      <c r="J6482" s="61"/>
    </row>
    <row r="6483" spans="1:10" s="27" customFormat="1" x14ac:dyDescent="0.25">
      <c r="A6483" s="62"/>
      <c r="B6483" s="62"/>
      <c r="C6483" s="63"/>
      <c r="D6483" s="63"/>
      <c r="E6483" s="61"/>
      <c r="F6483" s="61"/>
      <c r="G6483" s="61"/>
      <c r="H6483" s="61"/>
      <c r="I6483" s="209"/>
      <c r="J6483" s="61"/>
    </row>
    <row r="6484" spans="1:10" s="27" customFormat="1" x14ac:dyDescent="0.25">
      <c r="A6484" s="62"/>
      <c r="B6484" s="62"/>
      <c r="C6484" s="63"/>
      <c r="D6484" s="63"/>
      <c r="E6484" s="61"/>
      <c r="F6484" s="61"/>
      <c r="G6484" s="61"/>
      <c r="H6484" s="61"/>
      <c r="I6484" s="209"/>
      <c r="J6484" s="61"/>
    </row>
    <row r="6485" spans="1:10" s="27" customFormat="1" x14ac:dyDescent="0.25">
      <c r="A6485" s="62"/>
      <c r="B6485" s="62"/>
      <c r="C6485" s="63"/>
      <c r="D6485" s="63"/>
      <c r="E6485" s="61"/>
      <c r="F6485" s="61"/>
      <c r="G6485" s="61"/>
      <c r="H6485" s="61"/>
      <c r="I6485" s="209"/>
      <c r="J6485" s="61"/>
    </row>
    <row r="6486" spans="1:10" s="27" customFormat="1" x14ac:dyDescent="0.25">
      <c r="A6486" s="62"/>
      <c r="B6486" s="62"/>
      <c r="C6486" s="63"/>
      <c r="D6486" s="63"/>
      <c r="E6486" s="61"/>
      <c r="F6486" s="61"/>
      <c r="G6486" s="61"/>
      <c r="H6486" s="61"/>
      <c r="I6486" s="209"/>
      <c r="J6486" s="61"/>
    </row>
    <row r="6487" spans="1:10" s="27" customFormat="1" x14ac:dyDescent="0.25">
      <c r="A6487" s="62"/>
      <c r="B6487" s="62"/>
      <c r="C6487" s="63"/>
      <c r="D6487" s="63"/>
      <c r="E6487" s="61"/>
      <c r="F6487" s="61"/>
      <c r="G6487" s="61"/>
      <c r="H6487" s="61"/>
      <c r="I6487" s="209"/>
      <c r="J6487" s="61"/>
    </row>
    <row r="6488" spans="1:10" s="27" customFormat="1" x14ac:dyDescent="0.25">
      <c r="A6488" s="62"/>
      <c r="B6488" s="62"/>
      <c r="C6488" s="63"/>
      <c r="D6488" s="63"/>
      <c r="E6488" s="61"/>
      <c r="F6488" s="61"/>
      <c r="G6488" s="61"/>
      <c r="H6488" s="61"/>
      <c r="I6488" s="209"/>
      <c r="J6488" s="61"/>
    </row>
    <row r="6489" spans="1:10" s="27" customFormat="1" x14ac:dyDescent="0.25">
      <c r="A6489" s="62"/>
      <c r="B6489" s="62"/>
      <c r="C6489" s="63"/>
      <c r="D6489" s="63"/>
      <c r="E6489" s="61"/>
      <c r="F6489" s="61"/>
      <c r="G6489" s="61"/>
      <c r="H6489" s="61"/>
      <c r="I6489" s="209"/>
      <c r="J6489" s="61"/>
    </row>
    <row r="6490" spans="1:10" s="27" customFormat="1" x14ac:dyDescent="0.25">
      <c r="A6490" s="62"/>
      <c r="B6490" s="62"/>
      <c r="C6490" s="63"/>
      <c r="D6490" s="63"/>
      <c r="E6490" s="61"/>
      <c r="F6490" s="61"/>
      <c r="G6490" s="61"/>
      <c r="H6490" s="61"/>
      <c r="I6490" s="209"/>
      <c r="J6490" s="61"/>
    </row>
    <row r="6491" spans="1:10" s="27" customFormat="1" x14ac:dyDescent="0.25">
      <c r="A6491" s="62"/>
      <c r="B6491" s="62"/>
      <c r="C6491" s="63"/>
      <c r="D6491" s="63"/>
      <c r="E6491" s="61"/>
      <c r="F6491" s="61"/>
      <c r="G6491" s="61"/>
      <c r="H6491" s="61"/>
      <c r="I6491" s="209"/>
      <c r="J6491" s="61"/>
    </row>
    <row r="6492" spans="1:10" s="27" customFormat="1" x14ac:dyDescent="0.25">
      <c r="A6492" s="62"/>
      <c r="B6492" s="62"/>
      <c r="C6492" s="63"/>
      <c r="D6492" s="63"/>
      <c r="E6492" s="61"/>
      <c r="F6492" s="61"/>
      <c r="G6492" s="61"/>
      <c r="H6492" s="61"/>
      <c r="I6492" s="209"/>
      <c r="J6492" s="61"/>
    </row>
    <row r="6493" spans="1:10" s="27" customFormat="1" x14ac:dyDescent="0.25">
      <c r="A6493" s="62"/>
      <c r="B6493" s="62"/>
      <c r="C6493" s="63"/>
      <c r="D6493" s="63"/>
      <c r="E6493" s="61"/>
      <c r="F6493" s="61"/>
      <c r="G6493" s="61"/>
      <c r="H6493" s="61"/>
      <c r="I6493" s="209"/>
      <c r="J6493" s="61"/>
    </row>
    <row r="6494" spans="1:10" s="27" customFormat="1" x14ac:dyDescent="0.25">
      <c r="A6494" s="62"/>
      <c r="B6494" s="62"/>
      <c r="C6494" s="63"/>
      <c r="D6494" s="63"/>
      <c r="E6494" s="61"/>
      <c r="F6494" s="61"/>
      <c r="G6494" s="61"/>
      <c r="H6494" s="61"/>
      <c r="I6494" s="209"/>
      <c r="J6494" s="61"/>
    </row>
    <row r="6495" spans="1:10" s="27" customFormat="1" x14ac:dyDescent="0.25">
      <c r="A6495" s="62"/>
      <c r="B6495" s="62"/>
      <c r="C6495" s="63"/>
      <c r="D6495" s="63"/>
      <c r="E6495" s="61"/>
      <c r="F6495" s="61"/>
      <c r="G6495" s="61"/>
      <c r="H6495" s="61"/>
      <c r="I6495" s="209"/>
      <c r="J6495" s="61"/>
    </row>
    <row r="6496" spans="1:10" s="27" customFormat="1" x14ac:dyDescent="0.25">
      <c r="A6496" s="62"/>
      <c r="B6496" s="62"/>
      <c r="C6496" s="63"/>
      <c r="D6496" s="63"/>
      <c r="E6496" s="61"/>
      <c r="F6496" s="61"/>
      <c r="G6496" s="61"/>
      <c r="H6496" s="61"/>
      <c r="I6496" s="209"/>
      <c r="J6496" s="61"/>
    </row>
    <row r="6497" spans="1:10" s="27" customFormat="1" x14ac:dyDescent="0.25">
      <c r="A6497" s="62"/>
      <c r="B6497" s="62"/>
      <c r="C6497" s="63"/>
      <c r="D6497" s="63"/>
      <c r="E6497" s="61"/>
      <c r="F6497" s="61"/>
      <c r="G6497" s="61"/>
      <c r="H6497" s="61"/>
      <c r="I6497" s="209"/>
      <c r="J6497" s="61"/>
    </row>
    <row r="6498" spans="1:10" s="27" customFormat="1" x14ac:dyDescent="0.25">
      <c r="A6498" s="62"/>
      <c r="B6498" s="62"/>
      <c r="C6498" s="63"/>
      <c r="D6498" s="63"/>
      <c r="E6498" s="61"/>
      <c r="F6498" s="61"/>
      <c r="G6498" s="61"/>
      <c r="H6498" s="61"/>
      <c r="I6498" s="209"/>
      <c r="J6498" s="61"/>
    </row>
    <row r="6499" spans="1:10" s="27" customFormat="1" x14ac:dyDescent="0.25">
      <c r="A6499" s="62"/>
      <c r="B6499" s="62"/>
      <c r="C6499" s="63"/>
      <c r="D6499" s="63"/>
      <c r="E6499" s="61"/>
      <c r="F6499" s="61"/>
      <c r="G6499" s="61"/>
      <c r="H6499" s="61"/>
      <c r="I6499" s="209"/>
      <c r="J6499" s="61"/>
    </row>
    <row r="6500" spans="1:10" s="27" customFormat="1" x14ac:dyDescent="0.25">
      <c r="A6500" s="62"/>
      <c r="B6500" s="62"/>
      <c r="C6500" s="63"/>
      <c r="D6500" s="63"/>
      <c r="E6500" s="61"/>
      <c r="F6500" s="61"/>
      <c r="G6500" s="61"/>
      <c r="H6500" s="61"/>
      <c r="I6500" s="209"/>
      <c r="J6500" s="61"/>
    </row>
    <row r="6501" spans="1:10" s="27" customFormat="1" x14ac:dyDescent="0.25">
      <c r="A6501" s="62"/>
      <c r="B6501" s="62"/>
      <c r="C6501" s="63"/>
      <c r="D6501" s="63"/>
      <c r="E6501" s="61"/>
      <c r="F6501" s="61"/>
      <c r="G6501" s="61"/>
      <c r="H6501" s="61"/>
      <c r="I6501" s="209"/>
      <c r="J6501" s="61"/>
    </row>
    <row r="6502" spans="1:10" s="27" customFormat="1" x14ac:dyDescent="0.25">
      <c r="A6502" s="62"/>
      <c r="B6502" s="62"/>
      <c r="C6502" s="63"/>
      <c r="D6502" s="63"/>
      <c r="E6502" s="61"/>
      <c r="F6502" s="61"/>
      <c r="G6502" s="61"/>
      <c r="H6502" s="61"/>
      <c r="I6502" s="209"/>
      <c r="J6502" s="61"/>
    </row>
    <row r="6503" spans="1:10" s="27" customFormat="1" x14ac:dyDescent="0.25">
      <c r="A6503" s="62"/>
      <c r="B6503" s="62"/>
      <c r="C6503" s="63"/>
      <c r="D6503" s="63"/>
      <c r="E6503" s="61"/>
      <c r="F6503" s="61"/>
      <c r="G6503" s="61"/>
      <c r="H6503" s="61"/>
      <c r="I6503" s="209"/>
      <c r="J6503" s="61"/>
    </row>
    <row r="6504" spans="1:10" s="27" customFormat="1" x14ac:dyDescent="0.25">
      <c r="A6504" s="62"/>
      <c r="B6504" s="62"/>
      <c r="C6504" s="63"/>
      <c r="D6504" s="63"/>
      <c r="E6504" s="61"/>
      <c r="F6504" s="61"/>
      <c r="G6504" s="61"/>
      <c r="H6504" s="61"/>
      <c r="I6504" s="209"/>
      <c r="J6504" s="61"/>
    </row>
    <row r="6505" spans="1:10" s="27" customFormat="1" x14ac:dyDescent="0.25">
      <c r="A6505" s="62"/>
      <c r="B6505" s="62"/>
      <c r="C6505" s="63"/>
      <c r="D6505" s="63"/>
      <c r="E6505" s="61"/>
      <c r="F6505" s="61"/>
      <c r="G6505" s="61"/>
      <c r="H6505" s="61"/>
      <c r="I6505" s="209"/>
      <c r="J6505" s="61"/>
    </row>
    <row r="6506" spans="1:10" s="27" customFormat="1" x14ac:dyDescent="0.25">
      <c r="A6506" s="62"/>
      <c r="B6506" s="62"/>
      <c r="C6506" s="63"/>
      <c r="D6506" s="63"/>
      <c r="E6506" s="61"/>
      <c r="F6506" s="61"/>
      <c r="G6506" s="61"/>
      <c r="H6506" s="61"/>
      <c r="I6506" s="209"/>
      <c r="J6506" s="61"/>
    </row>
    <row r="6507" spans="1:10" s="27" customFormat="1" x14ac:dyDescent="0.25">
      <c r="A6507" s="62"/>
      <c r="B6507" s="62"/>
      <c r="C6507" s="63"/>
      <c r="D6507" s="63"/>
      <c r="E6507" s="61"/>
      <c r="F6507" s="61"/>
      <c r="G6507" s="61"/>
      <c r="H6507" s="61"/>
      <c r="I6507" s="209"/>
      <c r="J6507" s="61"/>
    </row>
    <row r="6508" spans="1:10" s="27" customFormat="1" x14ac:dyDescent="0.25">
      <c r="A6508" s="62"/>
      <c r="B6508" s="62"/>
      <c r="C6508" s="63"/>
      <c r="D6508" s="63"/>
      <c r="E6508" s="61"/>
      <c r="F6508" s="61"/>
      <c r="G6508" s="61"/>
      <c r="H6508" s="61"/>
      <c r="I6508" s="209"/>
      <c r="J6508" s="61"/>
    </row>
    <row r="6509" spans="1:10" s="27" customFormat="1" x14ac:dyDescent="0.25">
      <c r="A6509" s="62"/>
      <c r="B6509" s="62"/>
      <c r="C6509" s="63"/>
      <c r="D6509" s="63"/>
      <c r="E6509" s="61"/>
      <c r="F6509" s="61"/>
      <c r="G6509" s="61"/>
      <c r="H6509" s="61"/>
      <c r="I6509" s="209"/>
      <c r="J6509" s="61"/>
    </row>
    <row r="6510" spans="1:10" s="27" customFormat="1" x14ac:dyDescent="0.25">
      <c r="A6510" s="62"/>
      <c r="B6510" s="62"/>
      <c r="C6510" s="63"/>
      <c r="D6510" s="63"/>
      <c r="E6510" s="61"/>
      <c r="F6510" s="61"/>
      <c r="G6510" s="61"/>
      <c r="H6510" s="61"/>
      <c r="I6510" s="209"/>
      <c r="J6510" s="61"/>
    </row>
    <row r="6511" spans="1:10" s="27" customFormat="1" x14ac:dyDescent="0.25">
      <c r="A6511" s="62"/>
      <c r="B6511" s="62"/>
      <c r="C6511" s="63"/>
      <c r="D6511" s="63"/>
      <c r="E6511" s="61"/>
      <c r="F6511" s="61"/>
      <c r="G6511" s="61"/>
      <c r="H6511" s="61"/>
      <c r="I6511" s="209"/>
      <c r="J6511" s="61"/>
    </row>
    <row r="6512" spans="1:10" s="27" customFormat="1" x14ac:dyDescent="0.25">
      <c r="A6512" s="62"/>
      <c r="B6512" s="62"/>
      <c r="C6512" s="63"/>
      <c r="D6512" s="63"/>
      <c r="E6512" s="61"/>
      <c r="F6512" s="61"/>
      <c r="G6512" s="61"/>
      <c r="H6512" s="61"/>
      <c r="I6512" s="209"/>
      <c r="J6512" s="61"/>
    </row>
    <row r="6513" spans="1:10" s="27" customFormat="1" x14ac:dyDescent="0.25">
      <c r="A6513" s="62"/>
      <c r="B6513" s="62"/>
      <c r="C6513" s="63"/>
      <c r="D6513" s="63"/>
      <c r="E6513" s="61"/>
      <c r="F6513" s="61"/>
      <c r="G6513" s="61"/>
      <c r="H6513" s="61"/>
      <c r="I6513" s="209"/>
      <c r="J6513" s="61"/>
    </row>
    <row r="6514" spans="1:10" s="27" customFormat="1" x14ac:dyDescent="0.25">
      <c r="A6514" s="62"/>
      <c r="B6514" s="62"/>
      <c r="C6514" s="63"/>
      <c r="D6514" s="63"/>
      <c r="E6514" s="61"/>
      <c r="F6514" s="61"/>
      <c r="G6514" s="61"/>
      <c r="H6514" s="61"/>
      <c r="I6514" s="209"/>
      <c r="J6514" s="61"/>
    </row>
    <row r="6515" spans="1:10" s="27" customFormat="1" x14ac:dyDescent="0.25">
      <c r="A6515" s="62"/>
      <c r="B6515" s="62"/>
      <c r="C6515" s="63"/>
      <c r="D6515" s="63"/>
      <c r="E6515" s="61"/>
      <c r="F6515" s="61"/>
      <c r="G6515" s="61"/>
      <c r="H6515" s="61"/>
      <c r="I6515" s="209"/>
      <c r="J6515" s="61"/>
    </row>
    <row r="6516" spans="1:10" s="27" customFormat="1" x14ac:dyDescent="0.25">
      <c r="A6516" s="62"/>
      <c r="B6516" s="62"/>
      <c r="C6516" s="63"/>
      <c r="D6516" s="63"/>
      <c r="E6516" s="61"/>
      <c r="F6516" s="61"/>
      <c r="G6516" s="61"/>
      <c r="H6516" s="61"/>
      <c r="I6516" s="209"/>
      <c r="J6516" s="61"/>
    </row>
    <row r="6517" spans="1:10" s="27" customFormat="1" x14ac:dyDescent="0.25">
      <c r="A6517" s="62"/>
      <c r="B6517" s="62"/>
      <c r="C6517" s="63"/>
      <c r="D6517" s="63"/>
      <c r="E6517" s="61"/>
      <c r="F6517" s="61"/>
      <c r="G6517" s="61"/>
      <c r="H6517" s="61"/>
      <c r="I6517" s="209"/>
      <c r="J6517" s="61"/>
    </row>
    <row r="6518" spans="1:10" s="27" customFormat="1" x14ac:dyDescent="0.25">
      <c r="A6518" s="62"/>
      <c r="B6518" s="62"/>
      <c r="C6518" s="63"/>
      <c r="D6518" s="63"/>
      <c r="E6518" s="61"/>
      <c r="F6518" s="61"/>
      <c r="G6518" s="61"/>
      <c r="H6518" s="61"/>
      <c r="I6518" s="209"/>
      <c r="J6518" s="61"/>
    </row>
    <row r="6519" spans="1:10" s="27" customFormat="1" x14ac:dyDescent="0.25">
      <c r="A6519" s="62"/>
      <c r="B6519" s="62"/>
      <c r="C6519" s="63"/>
      <c r="D6519" s="63"/>
      <c r="E6519" s="61"/>
      <c r="F6519" s="61"/>
      <c r="G6519" s="61"/>
      <c r="H6519" s="61"/>
      <c r="I6519" s="209"/>
      <c r="J6519" s="61"/>
    </row>
    <row r="6520" spans="1:10" s="27" customFormat="1" x14ac:dyDescent="0.25">
      <c r="A6520" s="62"/>
      <c r="B6520" s="62"/>
      <c r="C6520" s="63"/>
      <c r="D6520" s="63"/>
      <c r="E6520" s="61"/>
      <c r="F6520" s="61"/>
      <c r="G6520" s="61"/>
      <c r="H6520" s="61"/>
      <c r="I6520" s="209"/>
      <c r="J6520" s="61"/>
    </row>
    <row r="6521" spans="1:10" s="27" customFormat="1" x14ac:dyDescent="0.25">
      <c r="A6521" s="62"/>
      <c r="B6521" s="62"/>
      <c r="C6521" s="63"/>
      <c r="D6521" s="63"/>
      <c r="E6521" s="61"/>
      <c r="F6521" s="61"/>
      <c r="G6521" s="61"/>
      <c r="H6521" s="61"/>
      <c r="I6521" s="209"/>
      <c r="J6521" s="61"/>
    </row>
    <row r="6522" spans="1:10" s="27" customFormat="1" x14ac:dyDescent="0.25">
      <c r="A6522" s="62"/>
      <c r="B6522" s="62"/>
      <c r="C6522" s="63"/>
      <c r="D6522" s="63"/>
      <c r="E6522" s="61"/>
      <c r="F6522" s="61"/>
      <c r="G6522" s="61"/>
      <c r="H6522" s="61"/>
      <c r="I6522" s="209"/>
      <c r="J6522" s="61"/>
    </row>
    <row r="6523" spans="1:10" s="27" customFormat="1" x14ac:dyDescent="0.25">
      <c r="A6523" s="62"/>
      <c r="B6523" s="62"/>
      <c r="C6523" s="63"/>
      <c r="D6523" s="63"/>
      <c r="E6523" s="61"/>
      <c r="F6523" s="61"/>
      <c r="G6523" s="61"/>
      <c r="H6523" s="61"/>
      <c r="I6523" s="209"/>
      <c r="J6523" s="61"/>
    </row>
    <row r="6524" spans="1:10" s="27" customFormat="1" x14ac:dyDescent="0.25">
      <c r="A6524" s="62"/>
      <c r="B6524" s="62"/>
      <c r="C6524" s="63"/>
      <c r="D6524" s="63"/>
      <c r="E6524" s="61"/>
      <c r="F6524" s="61"/>
      <c r="G6524" s="61"/>
      <c r="H6524" s="61"/>
      <c r="I6524" s="209"/>
      <c r="J6524" s="61"/>
    </row>
    <row r="6525" spans="1:10" s="27" customFormat="1" x14ac:dyDescent="0.25">
      <c r="A6525" s="62"/>
      <c r="B6525" s="62"/>
      <c r="C6525" s="63"/>
      <c r="D6525" s="63"/>
      <c r="E6525" s="61"/>
      <c r="F6525" s="61"/>
      <c r="G6525" s="61"/>
      <c r="H6525" s="61"/>
      <c r="I6525" s="209"/>
      <c r="J6525" s="61"/>
    </row>
    <row r="6526" spans="1:10" s="27" customFormat="1" x14ac:dyDescent="0.25">
      <c r="A6526" s="62"/>
      <c r="B6526" s="62"/>
      <c r="C6526" s="63"/>
      <c r="D6526" s="63"/>
      <c r="E6526" s="61"/>
      <c r="F6526" s="61"/>
      <c r="G6526" s="61"/>
      <c r="H6526" s="61"/>
      <c r="I6526" s="209"/>
      <c r="J6526" s="61"/>
    </row>
    <row r="6527" spans="1:10" s="27" customFormat="1" x14ac:dyDescent="0.25">
      <c r="A6527" s="62"/>
      <c r="B6527" s="62"/>
      <c r="C6527" s="63"/>
      <c r="D6527" s="63"/>
      <c r="E6527" s="61"/>
      <c r="F6527" s="61"/>
      <c r="G6527" s="61"/>
      <c r="H6527" s="61"/>
      <c r="I6527" s="209"/>
      <c r="J6527" s="61"/>
    </row>
    <row r="6528" spans="1:10" s="27" customFormat="1" x14ac:dyDescent="0.25">
      <c r="A6528" s="62"/>
      <c r="B6528" s="62"/>
      <c r="C6528" s="63"/>
      <c r="D6528" s="63"/>
      <c r="E6528" s="61"/>
      <c r="F6528" s="61"/>
      <c r="G6528" s="61"/>
      <c r="H6528" s="61"/>
      <c r="I6528" s="209"/>
      <c r="J6528" s="61"/>
    </row>
    <row r="6529" spans="1:10" s="27" customFormat="1" x14ac:dyDescent="0.25">
      <c r="A6529" s="62"/>
      <c r="B6529" s="62"/>
      <c r="C6529" s="63"/>
      <c r="D6529" s="63"/>
      <c r="E6529" s="61"/>
      <c r="F6529" s="61"/>
      <c r="G6529" s="61"/>
      <c r="H6529" s="61"/>
      <c r="I6529" s="209"/>
      <c r="J6529" s="61"/>
    </row>
    <row r="6530" spans="1:10" s="27" customFormat="1" x14ac:dyDescent="0.25">
      <c r="A6530" s="62"/>
      <c r="B6530" s="62"/>
      <c r="C6530" s="63"/>
      <c r="D6530" s="63"/>
      <c r="E6530" s="61"/>
      <c r="F6530" s="61"/>
      <c r="G6530" s="61"/>
      <c r="H6530" s="61"/>
      <c r="I6530" s="209"/>
      <c r="J6530" s="61"/>
    </row>
    <row r="6531" spans="1:10" s="27" customFormat="1" x14ac:dyDescent="0.25">
      <c r="A6531" s="62"/>
      <c r="B6531" s="62"/>
      <c r="C6531" s="63"/>
      <c r="D6531" s="63"/>
      <c r="E6531" s="61"/>
      <c r="F6531" s="61"/>
      <c r="G6531" s="61"/>
      <c r="H6531" s="61"/>
      <c r="I6531" s="209"/>
      <c r="J6531" s="61"/>
    </row>
    <row r="6532" spans="1:10" s="27" customFormat="1" x14ac:dyDescent="0.25">
      <c r="A6532" s="62"/>
      <c r="B6532" s="62"/>
      <c r="C6532" s="63"/>
      <c r="D6532" s="63"/>
      <c r="E6532" s="61"/>
      <c r="F6532" s="61"/>
      <c r="G6532" s="61"/>
      <c r="H6532" s="61"/>
      <c r="I6532" s="209"/>
      <c r="J6532" s="61"/>
    </row>
    <row r="6533" spans="1:10" s="27" customFormat="1" x14ac:dyDescent="0.25">
      <c r="A6533" s="62"/>
      <c r="B6533" s="62"/>
      <c r="C6533" s="63"/>
      <c r="D6533" s="63"/>
      <c r="E6533" s="61"/>
      <c r="F6533" s="61"/>
      <c r="G6533" s="61"/>
      <c r="H6533" s="61"/>
      <c r="I6533" s="209"/>
      <c r="J6533" s="61"/>
    </row>
    <row r="6534" spans="1:10" s="27" customFormat="1" x14ac:dyDescent="0.25">
      <c r="A6534" s="62"/>
      <c r="B6534" s="62"/>
      <c r="C6534" s="63"/>
      <c r="D6534" s="63"/>
      <c r="E6534" s="61"/>
      <c r="F6534" s="61"/>
      <c r="G6534" s="61"/>
      <c r="H6534" s="61"/>
      <c r="I6534" s="209"/>
      <c r="J6534" s="61"/>
    </row>
    <row r="6535" spans="1:10" s="27" customFormat="1" x14ac:dyDescent="0.25">
      <c r="A6535" s="62"/>
      <c r="B6535" s="62"/>
      <c r="C6535" s="63"/>
      <c r="D6535" s="63"/>
      <c r="E6535" s="61"/>
      <c r="F6535" s="61"/>
      <c r="G6535" s="61"/>
      <c r="H6535" s="61"/>
      <c r="I6535" s="209"/>
      <c r="J6535" s="61"/>
    </row>
    <row r="6536" spans="1:10" s="27" customFormat="1" x14ac:dyDescent="0.25">
      <c r="A6536" s="62"/>
      <c r="B6536" s="62"/>
      <c r="C6536" s="63"/>
      <c r="D6536" s="63"/>
      <c r="E6536" s="61"/>
      <c r="F6536" s="61"/>
      <c r="G6536" s="61"/>
      <c r="H6536" s="61"/>
      <c r="I6536" s="209"/>
      <c r="J6536" s="61"/>
    </row>
    <row r="6537" spans="1:10" s="27" customFormat="1" x14ac:dyDescent="0.25">
      <c r="A6537" s="62"/>
      <c r="B6537" s="62"/>
      <c r="C6537" s="63"/>
      <c r="D6537" s="63"/>
      <c r="E6537" s="61"/>
      <c r="F6537" s="61"/>
      <c r="G6537" s="61"/>
      <c r="H6537" s="61"/>
      <c r="I6537" s="209"/>
      <c r="J6537" s="61"/>
    </row>
    <row r="6538" spans="1:10" s="27" customFormat="1" x14ac:dyDescent="0.25">
      <c r="A6538" s="62"/>
      <c r="B6538" s="62"/>
      <c r="C6538" s="63"/>
      <c r="D6538" s="63"/>
      <c r="E6538" s="61"/>
      <c r="F6538" s="61"/>
      <c r="G6538" s="61"/>
      <c r="H6538" s="61"/>
      <c r="I6538" s="209"/>
      <c r="J6538" s="61"/>
    </row>
    <row r="6539" spans="1:10" s="27" customFormat="1" x14ac:dyDescent="0.25">
      <c r="A6539" s="62"/>
      <c r="B6539" s="62"/>
      <c r="C6539" s="63"/>
      <c r="D6539" s="63"/>
      <c r="E6539" s="61"/>
      <c r="F6539" s="61"/>
      <c r="G6539" s="61"/>
      <c r="H6539" s="61"/>
      <c r="I6539" s="209"/>
      <c r="J6539" s="61"/>
    </row>
    <row r="6540" spans="1:10" s="27" customFormat="1" x14ac:dyDescent="0.25">
      <c r="A6540" s="62"/>
      <c r="B6540" s="62"/>
      <c r="C6540" s="63"/>
      <c r="D6540" s="63"/>
      <c r="E6540" s="61"/>
      <c r="F6540" s="61"/>
      <c r="G6540" s="61"/>
      <c r="H6540" s="61"/>
      <c r="I6540" s="209"/>
      <c r="J6540" s="61"/>
    </row>
    <row r="6541" spans="1:10" s="27" customFormat="1" x14ac:dyDescent="0.25">
      <c r="A6541" s="62"/>
      <c r="B6541" s="62"/>
      <c r="C6541" s="63"/>
      <c r="D6541" s="63"/>
      <c r="E6541" s="61"/>
      <c r="F6541" s="61"/>
      <c r="G6541" s="61"/>
      <c r="H6541" s="61"/>
      <c r="I6541" s="209"/>
      <c r="J6541" s="61"/>
    </row>
    <row r="6542" spans="1:10" s="27" customFormat="1" x14ac:dyDescent="0.25">
      <c r="A6542" s="62"/>
      <c r="B6542" s="62"/>
      <c r="C6542" s="63"/>
      <c r="D6542" s="63"/>
      <c r="E6542" s="61"/>
      <c r="F6542" s="61"/>
      <c r="G6542" s="61"/>
      <c r="H6542" s="61"/>
      <c r="I6542" s="209"/>
      <c r="J6542" s="61"/>
    </row>
    <row r="6543" spans="1:10" s="27" customFormat="1" x14ac:dyDescent="0.25">
      <c r="A6543" s="62"/>
      <c r="B6543" s="62"/>
      <c r="C6543" s="63"/>
      <c r="D6543" s="63"/>
      <c r="E6543" s="61"/>
      <c r="F6543" s="61"/>
      <c r="G6543" s="61"/>
      <c r="H6543" s="61"/>
      <c r="I6543" s="209"/>
      <c r="J6543" s="61"/>
    </row>
    <row r="6544" spans="1:10" s="27" customFormat="1" x14ac:dyDescent="0.25">
      <c r="A6544" s="62"/>
      <c r="B6544" s="62"/>
      <c r="C6544" s="63"/>
      <c r="D6544" s="63"/>
      <c r="E6544" s="61"/>
      <c r="F6544" s="61"/>
      <c r="G6544" s="61"/>
      <c r="H6544" s="61"/>
      <c r="I6544" s="209"/>
      <c r="J6544" s="61"/>
    </row>
    <row r="6545" spans="1:10" s="27" customFormat="1" x14ac:dyDescent="0.25">
      <c r="A6545" s="62"/>
      <c r="B6545" s="62"/>
      <c r="C6545" s="63"/>
      <c r="D6545" s="63"/>
      <c r="E6545" s="61"/>
      <c r="F6545" s="61"/>
      <c r="G6545" s="61"/>
      <c r="H6545" s="61"/>
      <c r="I6545" s="209"/>
      <c r="J6545" s="61"/>
    </row>
    <row r="6546" spans="1:10" s="27" customFormat="1" x14ac:dyDescent="0.25">
      <c r="A6546" s="62"/>
      <c r="B6546" s="62"/>
      <c r="C6546" s="63"/>
      <c r="D6546" s="63"/>
      <c r="E6546" s="61"/>
      <c r="F6546" s="61"/>
      <c r="G6546" s="61"/>
      <c r="H6546" s="61"/>
      <c r="I6546" s="209"/>
      <c r="J6546" s="61"/>
    </row>
    <row r="6547" spans="1:10" s="27" customFormat="1" x14ac:dyDescent="0.25">
      <c r="A6547" s="62"/>
      <c r="B6547" s="62"/>
      <c r="C6547" s="63"/>
      <c r="D6547" s="63"/>
      <c r="E6547" s="61"/>
      <c r="F6547" s="61"/>
      <c r="G6547" s="61"/>
      <c r="H6547" s="61"/>
      <c r="I6547" s="209"/>
      <c r="J6547" s="61"/>
    </row>
    <row r="6548" spans="1:10" s="27" customFormat="1" x14ac:dyDescent="0.25">
      <c r="A6548" s="62"/>
      <c r="B6548" s="62"/>
      <c r="C6548" s="63"/>
      <c r="D6548" s="63"/>
      <c r="E6548" s="61"/>
      <c r="F6548" s="61"/>
      <c r="G6548" s="61"/>
      <c r="H6548" s="61"/>
      <c r="I6548" s="209"/>
      <c r="J6548" s="61"/>
    </row>
    <row r="6549" spans="1:10" s="27" customFormat="1" x14ac:dyDescent="0.25">
      <c r="A6549" s="62"/>
      <c r="B6549" s="62"/>
      <c r="C6549" s="63"/>
      <c r="D6549" s="63"/>
      <c r="E6549" s="61"/>
      <c r="F6549" s="61"/>
      <c r="G6549" s="61"/>
      <c r="H6549" s="61"/>
      <c r="I6549" s="209"/>
      <c r="J6549" s="61"/>
    </row>
    <row r="6550" spans="1:10" s="27" customFormat="1" x14ac:dyDescent="0.25">
      <c r="A6550" s="62"/>
      <c r="B6550" s="62"/>
      <c r="C6550" s="63"/>
      <c r="D6550" s="63"/>
      <c r="E6550" s="61"/>
      <c r="F6550" s="61"/>
      <c r="G6550" s="61"/>
      <c r="H6550" s="61"/>
      <c r="I6550" s="209"/>
      <c r="J6550" s="61"/>
    </row>
    <row r="6551" spans="1:10" s="27" customFormat="1" x14ac:dyDescent="0.25">
      <c r="A6551" s="62"/>
      <c r="B6551" s="62"/>
      <c r="C6551" s="63"/>
      <c r="D6551" s="63"/>
      <c r="E6551" s="61"/>
      <c r="F6551" s="61"/>
      <c r="G6551" s="61"/>
      <c r="H6551" s="61"/>
      <c r="I6551" s="209"/>
      <c r="J6551" s="61"/>
    </row>
    <row r="6552" spans="1:10" s="27" customFormat="1" x14ac:dyDescent="0.25">
      <c r="A6552" s="62"/>
      <c r="B6552" s="62"/>
      <c r="C6552" s="63"/>
      <c r="D6552" s="63"/>
      <c r="E6552" s="61"/>
      <c r="F6552" s="61"/>
      <c r="G6552" s="61"/>
      <c r="H6552" s="61"/>
      <c r="I6552" s="209"/>
      <c r="J6552" s="61"/>
    </row>
    <row r="6553" spans="1:10" s="27" customFormat="1" x14ac:dyDescent="0.25">
      <c r="A6553" s="62"/>
      <c r="B6553" s="62"/>
      <c r="C6553" s="63"/>
      <c r="D6553" s="63"/>
      <c r="E6553" s="61"/>
      <c r="F6553" s="61"/>
      <c r="G6553" s="61"/>
      <c r="H6553" s="61"/>
      <c r="I6553" s="209"/>
      <c r="J6553" s="61"/>
    </row>
    <row r="6554" spans="1:10" s="27" customFormat="1" x14ac:dyDescent="0.25">
      <c r="A6554" s="62"/>
      <c r="B6554" s="62"/>
      <c r="C6554" s="63"/>
      <c r="D6554" s="63"/>
      <c r="E6554" s="61"/>
      <c r="F6554" s="61"/>
      <c r="G6554" s="61"/>
      <c r="H6554" s="61"/>
      <c r="I6554" s="209"/>
      <c r="J6554" s="61"/>
    </row>
    <row r="6555" spans="1:10" s="27" customFormat="1" x14ac:dyDescent="0.25">
      <c r="A6555" s="62"/>
      <c r="B6555" s="62"/>
      <c r="C6555" s="63"/>
      <c r="D6555" s="63"/>
      <c r="E6555" s="61"/>
      <c r="F6555" s="61"/>
      <c r="G6555" s="61"/>
      <c r="H6555" s="61"/>
      <c r="I6555" s="209"/>
      <c r="J6555" s="61"/>
    </row>
    <row r="6556" spans="1:10" s="27" customFormat="1" x14ac:dyDescent="0.25">
      <c r="A6556" s="62"/>
      <c r="B6556" s="62"/>
      <c r="C6556" s="63"/>
      <c r="D6556" s="63"/>
      <c r="E6556" s="61"/>
      <c r="F6556" s="61"/>
      <c r="G6556" s="61"/>
      <c r="H6556" s="61"/>
      <c r="I6556" s="209"/>
      <c r="J6556" s="61"/>
    </row>
    <row r="6557" spans="1:10" s="27" customFormat="1" x14ac:dyDescent="0.25">
      <c r="A6557" s="62"/>
      <c r="B6557" s="62"/>
      <c r="C6557" s="63"/>
      <c r="D6557" s="63"/>
      <c r="E6557" s="61"/>
      <c r="F6557" s="61"/>
      <c r="G6557" s="61"/>
      <c r="H6557" s="61"/>
      <c r="I6557" s="209"/>
      <c r="J6557" s="61"/>
    </row>
    <row r="6558" spans="1:10" s="27" customFormat="1" x14ac:dyDescent="0.25">
      <c r="A6558" s="62"/>
      <c r="B6558" s="62"/>
      <c r="C6558" s="63"/>
      <c r="D6558" s="63"/>
      <c r="E6558" s="61"/>
      <c r="F6558" s="61"/>
      <c r="G6558" s="61"/>
      <c r="H6558" s="61"/>
      <c r="I6558" s="209"/>
      <c r="J6558" s="61"/>
    </row>
    <row r="6559" spans="1:10" s="27" customFormat="1" x14ac:dyDescent="0.25">
      <c r="A6559" s="62"/>
      <c r="B6559" s="62"/>
      <c r="C6559" s="63"/>
      <c r="D6559" s="63"/>
      <c r="E6559" s="61"/>
      <c r="F6559" s="61"/>
      <c r="G6559" s="61"/>
      <c r="H6559" s="61"/>
      <c r="I6559" s="209"/>
      <c r="J6559" s="61"/>
    </row>
    <row r="6560" spans="1:10" s="27" customFormat="1" x14ac:dyDescent="0.25">
      <c r="A6560" s="62"/>
      <c r="B6560" s="62"/>
      <c r="C6560" s="63"/>
      <c r="D6560" s="63"/>
      <c r="E6560" s="61"/>
      <c r="F6560" s="61"/>
      <c r="G6560" s="61"/>
      <c r="H6560" s="61"/>
      <c r="I6560" s="209"/>
      <c r="J6560" s="61"/>
    </row>
    <row r="6561" spans="1:10" s="27" customFormat="1" x14ac:dyDescent="0.25">
      <c r="A6561" s="62"/>
      <c r="B6561" s="62"/>
      <c r="C6561" s="63"/>
      <c r="D6561" s="63"/>
      <c r="E6561" s="61"/>
      <c r="F6561" s="61"/>
      <c r="G6561" s="61"/>
      <c r="H6561" s="61"/>
      <c r="I6561" s="209"/>
      <c r="J6561" s="61"/>
    </row>
    <row r="6562" spans="1:10" s="27" customFormat="1" x14ac:dyDescent="0.25">
      <c r="A6562" s="62"/>
      <c r="B6562" s="62"/>
      <c r="C6562" s="63"/>
      <c r="D6562" s="63"/>
      <c r="E6562" s="61"/>
      <c r="F6562" s="61"/>
      <c r="G6562" s="61"/>
      <c r="H6562" s="61"/>
      <c r="I6562" s="209"/>
      <c r="J6562" s="61"/>
    </row>
    <row r="6563" spans="1:10" s="27" customFormat="1" x14ac:dyDescent="0.25">
      <c r="A6563" s="62"/>
      <c r="B6563" s="62"/>
      <c r="C6563" s="63"/>
      <c r="D6563" s="63"/>
      <c r="E6563" s="61"/>
      <c r="F6563" s="61"/>
      <c r="G6563" s="61"/>
      <c r="H6563" s="61"/>
      <c r="I6563" s="209"/>
      <c r="J6563" s="61"/>
    </row>
    <row r="6564" spans="1:10" s="27" customFormat="1" x14ac:dyDescent="0.25">
      <c r="A6564" s="62"/>
      <c r="B6564" s="62"/>
      <c r="C6564" s="63"/>
      <c r="D6564" s="63"/>
      <c r="E6564" s="61"/>
      <c r="F6564" s="61"/>
      <c r="G6564" s="61"/>
      <c r="H6564" s="61"/>
      <c r="I6564" s="209"/>
      <c r="J6564" s="61"/>
    </row>
    <row r="6565" spans="1:10" s="27" customFormat="1" x14ac:dyDescent="0.25">
      <c r="A6565" s="62"/>
      <c r="B6565" s="62"/>
      <c r="C6565" s="63"/>
      <c r="D6565" s="63"/>
      <c r="E6565" s="61"/>
      <c r="F6565" s="61"/>
      <c r="G6565" s="61"/>
      <c r="H6565" s="61"/>
      <c r="I6565" s="209"/>
      <c r="J6565" s="61"/>
    </row>
    <row r="6566" spans="1:10" s="27" customFormat="1" x14ac:dyDescent="0.25">
      <c r="A6566" s="62"/>
      <c r="B6566" s="62"/>
      <c r="C6566" s="63"/>
      <c r="D6566" s="63"/>
      <c r="E6566" s="61"/>
      <c r="F6566" s="61"/>
      <c r="G6566" s="61"/>
      <c r="H6566" s="61"/>
      <c r="I6566" s="209"/>
      <c r="J6566" s="61"/>
    </row>
    <row r="6567" spans="1:10" s="27" customFormat="1" x14ac:dyDescent="0.25">
      <c r="A6567" s="62"/>
      <c r="B6567" s="62"/>
      <c r="C6567" s="63"/>
      <c r="D6567" s="63"/>
      <c r="E6567" s="61"/>
      <c r="F6567" s="61"/>
      <c r="G6567" s="61"/>
      <c r="H6567" s="61"/>
      <c r="I6567" s="209"/>
      <c r="J6567" s="61"/>
    </row>
    <row r="6568" spans="1:10" s="27" customFormat="1" x14ac:dyDescent="0.25">
      <c r="A6568" s="62"/>
      <c r="B6568" s="62"/>
      <c r="C6568" s="63"/>
      <c r="D6568" s="63"/>
      <c r="E6568" s="61"/>
      <c r="F6568" s="61"/>
      <c r="G6568" s="61"/>
      <c r="H6568" s="61"/>
      <c r="I6568" s="209"/>
      <c r="J6568" s="61"/>
    </row>
    <row r="6569" spans="1:10" s="27" customFormat="1" x14ac:dyDescent="0.25">
      <c r="A6569" s="62"/>
      <c r="B6569" s="62"/>
      <c r="C6569" s="63"/>
      <c r="D6569" s="63"/>
      <c r="E6569" s="61"/>
      <c r="F6569" s="61"/>
      <c r="G6569" s="61"/>
      <c r="H6569" s="61"/>
      <c r="I6569" s="209"/>
      <c r="J6569" s="61"/>
    </row>
    <row r="6570" spans="1:10" s="27" customFormat="1" x14ac:dyDescent="0.25">
      <c r="A6570" s="62"/>
      <c r="B6570" s="62"/>
      <c r="C6570" s="63"/>
      <c r="D6570" s="63"/>
      <c r="E6570" s="61"/>
      <c r="F6570" s="61"/>
      <c r="G6570" s="61"/>
      <c r="H6570" s="61"/>
      <c r="I6570" s="209"/>
      <c r="J6570" s="61"/>
    </row>
    <row r="6571" spans="1:10" s="27" customFormat="1" x14ac:dyDescent="0.25">
      <c r="A6571" s="62"/>
      <c r="B6571" s="62"/>
      <c r="C6571" s="63"/>
      <c r="D6571" s="63"/>
      <c r="E6571" s="61"/>
      <c r="F6571" s="61"/>
      <c r="G6571" s="61"/>
      <c r="H6571" s="61"/>
      <c r="I6571" s="209"/>
      <c r="J6571" s="61"/>
    </row>
    <row r="6572" spans="1:10" s="27" customFormat="1" x14ac:dyDescent="0.25">
      <c r="A6572" s="62"/>
      <c r="B6572" s="62"/>
      <c r="C6572" s="63"/>
      <c r="D6572" s="63"/>
      <c r="E6572" s="61"/>
      <c r="F6572" s="61"/>
      <c r="G6572" s="61"/>
      <c r="H6572" s="61"/>
      <c r="I6572" s="209"/>
      <c r="J6572" s="61"/>
    </row>
    <row r="6573" spans="1:10" s="27" customFormat="1" x14ac:dyDescent="0.25">
      <c r="A6573" s="62"/>
      <c r="B6573" s="62"/>
      <c r="C6573" s="63"/>
      <c r="D6573" s="63"/>
      <c r="E6573" s="61"/>
      <c r="F6573" s="61"/>
      <c r="G6573" s="61"/>
      <c r="H6573" s="61"/>
      <c r="I6573" s="209"/>
      <c r="J6573" s="61"/>
    </row>
    <row r="6574" spans="1:10" s="27" customFormat="1" x14ac:dyDescent="0.25">
      <c r="A6574" s="62"/>
      <c r="B6574" s="62"/>
      <c r="C6574" s="63"/>
      <c r="D6574" s="63"/>
      <c r="E6574" s="61"/>
      <c r="F6574" s="61"/>
      <c r="G6574" s="61"/>
      <c r="H6574" s="61"/>
      <c r="I6574" s="209"/>
      <c r="J6574" s="61"/>
    </row>
    <row r="6575" spans="1:10" s="27" customFormat="1" x14ac:dyDescent="0.25">
      <c r="A6575" s="62"/>
      <c r="B6575" s="62"/>
      <c r="C6575" s="63"/>
      <c r="D6575" s="63"/>
      <c r="E6575" s="61"/>
      <c r="F6575" s="61"/>
      <c r="G6575" s="61"/>
      <c r="H6575" s="61"/>
      <c r="I6575" s="209"/>
      <c r="J6575" s="61"/>
    </row>
    <row r="6576" spans="1:10" s="27" customFormat="1" x14ac:dyDescent="0.25">
      <c r="A6576" s="62"/>
      <c r="B6576" s="62"/>
      <c r="C6576" s="63"/>
      <c r="D6576" s="63"/>
      <c r="E6576" s="61"/>
      <c r="F6576" s="61"/>
      <c r="G6576" s="61"/>
      <c r="H6576" s="61"/>
      <c r="I6576" s="209"/>
      <c r="J6576" s="61"/>
    </row>
    <row r="6577" spans="1:10" s="27" customFormat="1" x14ac:dyDescent="0.25">
      <c r="A6577" s="62"/>
      <c r="B6577" s="62"/>
      <c r="C6577" s="63"/>
      <c r="D6577" s="63"/>
      <c r="E6577" s="61"/>
      <c r="F6577" s="61"/>
      <c r="G6577" s="61"/>
      <c r="H6577" s="61"/>
      <c r="I6577" s="209"/>
      <c r="J6577" s="61"/>
    </row>
    <row r="6578" spans="1:10" s="27" customFormat="1" x14ac:dyDescent="0.25">
      <c r="A6578" s="62"/>
      <c r="B6578" s="62"/>
      <c r="C6578" s="63"/>
      <c r="D6578" s="63"/>
      <c r="E6578" s="61"/>
      <c r="F6578" s="61"/>
      <c r="G6578" s="61"/>
      <c r="H6578" s="61"/>
      <c r="I6578" s="209"/>
      <c r="J6578" s="61"/>
    </row>
    <row r="6579" spans="1:10" s="27" customFormat="1" x14ac:dyDescent="0.25">
      <c r="A6579" s="62"/>
      <c r="B6579" s="62"/>
      <c r="C6579" s="63"/>
      <c r="D6579" s="63"/>
      <c r="E6579" s="61"/>
      <c r="F6579" s="61"/>
      <c r="G6579" s="61"/>
      <c r="H6579" s="61"/>
      <c r="I6579" s="209"/>
      <c r="J6579" s="61"/>
    </row>
    <row r="6580" spans="1:10" s="27" customFormat="1" x14ac:dyDescent="0.25">
      <c r="A6580" s="62"/>
      <c r="B6580" s="62"/>
      <c r="C6580" s="63"/>
      <c r="D6580" s="63"/>
      <c r="E6580" s="61"/>
      <c r="F6580" s="61"/>
      <c r="G6580" s="61"/>
      <c r="H6580" s="61"/>
      <c r="I6580" s="209"/>
      <c r="J6580" s="61"/>
    </row>
    <row r="6581" spans="1:10" s="27" customFormat="1" x14ac:dyDescent="0.25">
      <c r="A6581" s="62"/>
      <c r="B6581" s="62"/>
      <c r="C6581" s="63"/>
      <c r="D6581" s="63"/>
      <c r="E6581" s="61"/>
      <c r="F6581" s="61"/>
      <c r="G6581" s="61"/>
      <c r="H6581" s="61"/>
      <c r="I6581" s="209"/>
      <c r="J6581" s="61"/>
    </row>
    <row r="6582" spans="1:10" s="27" customFormat="1" x14ac:dyDescent="0.25">
      <c r="A6582" s="62"/>
      <c r="B6582" s="62"/>
      <c r="C6582" s="63"/>
      <c r="D6582" s="63"/>
      <c r="E6582" s="61"/>
      <c r="F6582" s="61"/>
      <c r="G6582" s="61"/>
      <c r="H6582" s="61"/>
      <c r="I6582" s="209"/>
      <c r="J6582" s="61"/>
    </row>
    <row r="6583" spans="1:10" s="27" customFormat="1" x14ac:dyDescent="0.25">
      <c r="A6583" s="62"/>
      <c r="B6583" s="62"/>
      <c r="C6583" s="63"/>
      <c r="D6583" s="63"/>
      <c r="E6583" s="61"/>
      <c r="F6583" s="61"/>
      <c r="G6583" s="61"/>
      <c r="H6583" s="61"/>
      <c r="I6583" s="209"/>
      <c r="J6583" s="61"/>
    </row>
    <row r="6584" spans="1:10" s="27" customFormat="1" x14ac:dyDescent="0.25">
      <c r="A6584" s="62"/>
      <c r="B6584" s="62"/>
      <c r="C6584" s="63"/>
      <c r="D6584" s="63"/>
      <c r="E6584" s="61"/>
      <c r="F6584" s="61"/>
      <c r="G6584" s="61"/>
      <c r="H6584" s="61"/>
      <c r="I6584" s="209"/>
      <c r="J6584" s="61"/>
    </row>
    <row r="6585" spans="1:10" s="27" customFormat="1" x14ac:dyDescent="0.25">
      <c r="A6585" s="62"/>
      <c r="B6585" s="62"/>
      <c r="C6585" s="63"/>
      <c r="D6585" s="63"/>
      <c r="E6585" s="61"/>
      <c r="F6585" s="61"/>
      <c r="G6585" s="61"/>
      <c r="H6585" s="61"/>
      <c r="I6585" s="209"/>
      <c r="J6585" s="61"/>
    </row>
    <row r="6586" spans="1:10" s="27" customFormat="1" x14ac:dyDescent="0.25">
      <c r="A6586" s="62"/>
      <c r="B6586" s="62"/>
      <c r="C6586" s="63"/>
      <c r="D6586" s="63"/>
      <c r="E6586" s="61"/>
      <c r="F6586" s="61"/>
      <c r="G6586" s="61"/>
      <c r="H6586" s="61"/>
      <c r="I6586" s="209"/>
      <c r="J6586" s="61"/>
    </row>
    <row r="6587" spans="1:10" s="27" customFormat="1" x14ac:dyDescent="0.25">
      <c r="A6587" s="62"/>
      <c r="B6587" s="62"/>
      <c r="C6587" s="63"/>
      <c r="D6587" s="63"/>
      <c r="E6587" s="61"/>
      <c r="F6587" s="61"/>
      <c r="G6587" s="61"/>
      <c r="H6587" s="61"/>
      <c r="I6587" s="209"/>
      <c r="J6587" s="61"/>
    </row>
    <row r="6588" spans="1:10" s="27" customFormat="1" x14ac:dyDescent="0.25">
      <c r="A6588" s="62"/>
      <c r="B6588" s="62"/>
      <c r="C6588" s="63"/>
      <c r="D6588" s="63"/>
      <c r="E6588" s="61"/>
      <c r="F6588" s="61"/>
      <c r="G6588" s="61"/>
      <c r="H6588" s="61"/>
      <c r="I6588" s="209"/>
      <c r="J6588" s="61"/>
    </row>
    <row r="6589" spans="1:10" s="27" customFormat="1" x14ac:dyDescent="0.25">
      <c r="A6589" s="62"/>
      <c r="B6589" s="62"/>
      <c r="C6589" s="63"/>
      <c r="D6589" s="63"/>
      <c r="E6589" s="61"/>
      <c r="F6589" s="61"/>
      <c r="G6589" s="61"/>
      <c r="H6589" s="61"/>
      <c r="I6589" s="209"/>
      <c r="J6589" s="61"/>
    </row>
    <row r="6590" spans="1:10" s="27" customFormat="1" x14ac:dyDescent="0.25">
      <c r="A6590" s="62"/>
      <c r="B6590" s="62"/>
      <c r="C6590" s="63"/>
      <c r="D6590" s="63"/>
      <c r="E6590" s="61"/>
      <c r="F6590" s="61"/>
      <c r="G6590" s="61"/>
      <c r="H6590" s="61"/>
      <c r="I6590" s="209"/>
      <c r="J6590" s="61"/>
    </row>
    <row r="6591" spans="1:10" s="27" customFormat="1" x14ac:dyDescent="0.25">
      <c r="A6591" s="62"/>
      <c r="B6591" s="62"/>
      <c r="C6591" s="63"/>
      <c r="D6591" s="63"/>
      <c r="E6591" s="61"/>
      <c r="F6591" s="61"/>
      <c r="G6591" s="61"/>
      <c r="H6591" s="61"/>
      <c r="I6591" s="209"/>
      <c r="J6591" s="61"/>
    </row>
    <row r="6592" spans="1:10" s="27" customFormat="1" x14ac:dyDescent="0.25">
      <c r="A6592" s="62"/>
      <c r="B6592" s="62"/>
      <c r="C6592" s="63"/>
      <c r="D6592" s="63"/>
      <c r="E6592" s="61"/>
      <c r="F6592" s="61"/>
      <c r="G6592" s="61"/>
      <c r="H6592" s="61"/>
      <c r="I6592" s="209"/>
      <c r="J6592" s="61"/>
    </row>
    <row r="6593" spans="1:10" s="27" customFormat="1" x14ac:dyDescent="0.25">
      <c r="A6593" s="62"/>
      <c r="B6593" s="62"/>
      <c r="C6593" s="63"/>
      <c r="D6593" s="63"/>
      <c r="E6593" s="61"/>
      <c r="F6593" s="61"/>
      <c r="G6593" s="61"/>
      <c r="H6593" s="61"/>
      <c r="I6593" s="209"/>
      <c r="J6593" s="61"/>
    </row>
    <row r="6594" spans="1:10" s="27" customFormat="1" x14ac:dyDescent="0.25">
      <c r="A6594" s="62"/>
      <c r="B6594" s="62"/>
      <c r="C6594" s="63"/>
      <c r="D6594" s="63"/>
      <c r="E6594" s="61"/>
      <c r="F6594" s="61"/>
      <c r="G6594" s="61"/>
      <c r="H6594" s="61"/>
      <c r="I6594" s="209"/>
      <c r="J6594" s="61"/>
    </row>
    <row r="6595" spans="1:10" s="27" customFormat="1" x14ac:dyDescent="0.25">
      <c r="A6595" s="62"/>
      <c r="B6595" s="62"/>
      <c r="C6595" s="63"/>
      <c r="D6595" s="63"/>
      <c r="E6595" s="61"/>
      <c r="F6595" s="61"/>
      <c r="G6595" s="61"/>
      <c r="H6595" s="61"/>
      <c r="I6595" s="209"/>
      <c r="J6595" s="61"/>
    </row>
    <row r="6596" spans="1:10" s="27" customFormat="1" x14ac:dyDescent="0.25">
      <c r="A6596" s="62"/>
      <c r="B6596" s="62"/>
      <c r="C6596" s="63"/>
      <c r="D6596" s="63"/>
      <c r="E6596" s="61"/>
      <c r="F6596" s="61"/>
      <c r="G6596" s="61"/>
      <c r="H6596" s="61"/>
      <c r="I6596" s="209"/>
      <c r="J6596" s="61"/>
    </row>
    <row r="6597" spans="1:10" s="27" customFormat="1" x14ac:dyDescent="0.25">
      <c r="A6597" s="62"/>
      <c r="B6597" s="62"/>
      <c r="C6597" s="63"/>
      <c r="D6597" s="63"/>
      <c r="E6597" s="61"/>
      <c r="F6597" s="61"/>
      <c r="G6597" s="61"/>
      <c r="H6597" s="61"/>
      <c r="I6597" s="209"/>
      <c r="J6597" s="61"/>
    </row>
    <row r="6598" spans="1:10" s="27" customFormat="1" x14ac:dyDescent="0.25">
      <c r="A6598" s="62"/>
      <c r="B6598" s="62"/>
      <c r="C6598" s="63"/>
      <c r="D6598" s="63"/>
      <c r="E6598" s="61"/>
      <c r="F6598" s="61"/>
      <c r="G6598" s="61"/>
      <c r="H6598" s="61"/>
      <c r="I6598" s="209"/>
      <c r="J6598" s="61"/>
    </row>
    <row r="6599" spans="1:10" s="27" customFormat="1" x14ac:dyDescent="0.25">
      <c r="A6599" s="62"/>
      <c r="B6599" s="62"/>
      <c r="C6599" s="63"/>
      <c r="D6599" s="63"/>
      <c r="E6599" s="61"/>
      <c r="F6599" s="61"/>
      <c r="G6599" s="61"/>
      <c r="H6599" s="61"/>
      <c r="I6599" s="209"/>
      <c r="J6599" s="61"/>
    </row>
    <row r="6600" spans="1:10" s="27" customFormat="1" x14ac:dyDescent="0.25">
      <c r="A6600" s="62"/>
      <c r="B6600" s="62"/>
      <c r="C6600" s="63"/>
      <c r="D6600" s="63"/>
      <c r="E6600" s="61"/>
      <c r="F6600" s="61"/>
      <c r="G6600" s="61"/>
      <c r="H6600" s="61"/>
      <c r="I6600" s="209"/>
      <c r="J6600" s="61"/>
    </row>
    <row r="6601" spans="1:10" s="27" customFormat="1" x14ac:dyDescent="0.25">
      <c r="A6601" s="62"/>
      <c r="B6601" s="62"/>
      <c r="C6601" s="63"/>
      <c r="D6601" s="63"/>
      <c r="E6601" s="61"/>
      <c r="F6601" s="61"/>
      <c r="G6601" s="61"/>
      <c r="H6601" s="61"/>
      <c r="I6601" s="209"/>
      <c r="J6601" s="61"/>
    </row>
    <row r="6602" spans="1:10" s="27" customFormat="1" x14ac:dyDescent="0.25">
      <c r="A6602" s="62"/>
      <c r="B6602" s="62"/>
      <c r="C6602" s="63"/>
      <c r="D6602" s="63"/>
      <c r="E6602" s="61"/>
      <c r="F6602" s="61"/>
      <c r="G6602" s="61"/>
      <c r="H6602" s="61"/>
      <c r="I6602" s="209"/>
      <c r="J6602" s="61"/>
    </row>
    <row r="6603" spans="1:10" s="27" customFormat="1" x14ac:dyDescent="0.25">
      <c r="A6603" s="62"/>
      <c r="B6603" s="62"/>
      <c r="C6603" s="63"/>
      <c r="D6603" s="63"/>
      <c r="E6603" s="61"/>
      <c r="F6603" s="61"/>
      <c r="G6603" s="61"/>
      <c r="H6603" s="61"/>
      <c r="I6603" s="209"/>
      <c r="J6603" s="61"/>
    </row>
    <row r="6604" spans="1:10" s="27" customFormat="1" x14ac:dyDescent="0.25">
      <c r="A6604" s="62"/>
      <c r="B6604" s="62"/>
      <c r="C6604" s="63"/>
      <c r="D6604" s="63"/>
      <c r="E6604" s="61"/>
      <c r="F6604" s="61"/>
      <c r="G6604" s="61"/>
      <c r="H6604" s="61"/>
      <c r="I6604" s="209"/>
      <c r="J6604" s="61"/>
    </row>
    <row r="6605" spans="1:10" s="27" customFormat="1" x14ac:dyDescent="0.25">
      <c r="A6605" s="62"/>
      <c r="B6605" s="62"/>
      <c r="C6605" s="63"/>
      <c r="D6605" s="63"/>
      <c r="E6605" s="61"/>
      <c r="F6605" s="61"/>
      <c r="G6605" s="61"/>
      <c r="H6605" s="61"/>
      <c r="I6605" s="209"/>
      <c r="J6605" s="61"/>
    </row>
    <row r="6606" spans="1:10" s="27" customFormat="1" x14ac:dyDescent="0.25">
      <c r="A6606" s="62"/>
      <c r="B6606" s="62"/>
      <c r="C6606" s="63"/>
      <c r="D6606" s="63"/>
      <c r="E6606" s="61"/>
      <c r="F6606" s="61"/>
      <c r="G6606" s="61"/>
      <c r="H6606" s="61"/>
      <c r="I6606" s="209"/>
      <c r="J6606" s="61"/>
    </row>
    <row r="6607" spans="1:10" s="27" customFormat="1" x14ac:dyDescent="0.25">
      <c r="A6607" s="62"/>
      <c r="B6607" s="62"/>
      <c r="C6607" s="63"/>
      <c r="D6607" s="63"/>
      <c r="E6607" s="61"/>
      <c r="F6607" s="61"/>
      <c r="G6607" s="61"/>
      <c r="H6607" s="61"/>
      <c r="I6607" s="209"/>
      <c r="J6607" s="61"/>
    </row>
    <row r="6608" spans="1:10" s="27" customFormat="1" x14ac:dyDescent="0.25">
      <c r="A6608" s="62"/>
      <c r="B6608" s="62"/>
      <c r="C6608" s="63"/>
      <c r="D6608" s="63"/>
      <c r="E6608" s="61"/>
      <c r="F6608" s="61"/>
      <c r="G6608" s="61"/>
      <c r="H6608" s="61"/>
      <c r="I6608" s="209"/>
      <c r="J6608" s="61"/>
    </row>
    <row r="6609" spans="1:10" s="27" customFormat="1" x14ac:dyDescent="0.25">
      <c r="A6609" s="62"/>
      <c r="B6609" s="62"/>
      <c r="C6609" s="63"/>
      <c r="D6609" s="63"/>
      <c r="E6609" s="61"/>
      <c r="F6609" s="61"/>
      <c r="G6609" s="61"/>
      <c r="H6609" s="61"/>
      <c r="I6609" s="209"/>
      <c r="J6609" s="61"/>
    </row>
    <row r="6610" spans="1:10" s="27" customFormat="1" x14ac:dyDescent="0.25">
      <c r="A6610" s="62"/>
      <c r="B6610" s="62"/>
      <c r="C6610" s="63"/>
      <c r="D6610" s="63"/>
      <c r="E6610" s="61"/>
      <c r="F6610" s="61"/>
      <c r="G6610" s="61"/>
      <c r="H6610" s="61"/>
      <c r="I6610" s="209"/>
      <c r="J6610" s="61"/>
    </row>
    <row r="6611" spans="1:10" s="27" customFormat="1" x14ac:dyDescent="0.25">
      <c r="A6611" s="62"/>
      <c r="B6611" s="62"/>
      <c r="C6611" s="63"/>
      <c r="D6611" s="63"/>
      <c r="E6611" s="61"/>
      <c r="F6611" s="61"/>
      <c r="G6611" s="61"/>
      <c r="H6611" s="61"/>
      <c r="I6611" s="209"/>
      <c r="J6611" s="61"/>
    </row>
    <row r="6612" spans="1:10" s="27" customFormat="1" x14ac:dyDescent="0.25">
      <c r="A6612" s="62"/>
      <c r="B6612" s="62"/>
      <c r="C6612" s="63"/>
      <c r="D6612" s="63"/>
      <c r="E6612" s="61"/>
      <c r="F6612" s="61"/>
      <c r="G6612" s="61"/>
      <c r="H6612" s="61"/>
      <c r="I6612" s="209"/>
      <c r="J6612" s="61"/>
    </row>
    <row r="6613" spans="1:10" s="27" customFormat="1" x14ac:dyDescent="0.25">
      <c r="A6613" s="62"/>
      <c r="B6613" s="62"/>
      <c r="C6613" s="63"/>
      <c r="D6613" s="63"/>
      <c r="E6613" s="61"/>
      <c r="F6613" s="61"/>
      <c r="G6613" s="61"/>
      <c r="H6613" s="61"/>
      <c r="I6613" s="209"/>
      <c r="J6613" s="61"/>
    </row>
    <row r="6614" spans="1:10" s="27" customFormat="1" x14ac:dyDescent="0.25">
      <c r="A6614" s="62"/>
      <c r="B6614" s="62"/>
      <c r="C6614" s="63"/>
      <c r="D6614" s="63"/>
      <c r="E6614" s="61"/>
      <c r="F6614" s="61"/>
      <c r="G6614" s="61"/>
      <c r="H6614" s="61"/>
      <c r="I6614" s="209"/>
      <c r="J6614" s="61"/>
    </row>
    <row r="6615" spans="1:10" s="27" customFormat="1" x14ac:dyDescent="0.25">
      <c r="A6615" s="62"/>
      <c r="B6615" s="62"/>
      <c r="C6615" s="63"/>
      <c r="D6615" s="63"/>
      <c r="E6615" s="61"/>
      <c r="F6615" s="61"/>
      <c r="G6615" s="61"/>
      <c r="H6615" s="61"/>
      <c r="I6615" s="209"/>
      <c r="J6615" s="61"/>
    </row>
    <row r="6616" spans="1:10" s="27" customFormat="1" x14ac:dyDescent="0.25">
      <c r="A6616" s="62"/>
      <c r="B6616" s="62"/>
      <c r="C6616" s="63"/>
      <c r="D6616" s="63"/>
      <c r="E6616" s="61"/>
      <c r="F6616" s="61"/>
      <c r="G6616" s="61"/>
      <c r="H6616" s="61"/>
      <c r="I6616" s="209"/>
      <c r="J6616" s="61"/>
    </row>
    <row r="6617" spans="1:10" s="27" customFormat="1" x14ac:dyDescent="0.25">
      <c r="A6617" s="62"/>
      <c r="B6617" s="62"/>
      <c r="C6617" s="63"/>
      <c r="D6617" s="63"/>
      <c r="E6617" s="61"/>
      <c r="F6617" s="61"/>
      <c r="G6617" s="61"/>
      <c r="H6617" s="61"/>
      <c r="I6617" s="209"/>
      <c r="J6617" s="61"/>
    </row>
    <row r="6618" spans="1:10" s="27" customFormat="1" x14ac:dyDescent="0.25">
      <c r="A6618" s="62"/>
      <c r="B6618" s="62"/>
      <c r="C6618" s="63"/>
      <c r="D6618" s="63"/>
      <c r="E6618" s="61"/>
      <c r="F6618" s="61"/>
      <c r="G6618" s="61"/>
      <c r="H6618" s="61"/>
      <c r="I6618" s="209"/>
      <c r="J6618" s="61"/>
    </row>
    <row r="6619" spans="1:10" s="27" customFormat="1" x14ac:dyDescent="0.25">
      <c r="A6619" s="62"/>
      <c r="B6619" s="62"/>
      <c r="C6619" s="63"/>
      <c r="D6619" s="63"/>
      <c r="E6619" s="61"/>
      <c r="F6619" s="61"/>
      <c r="G6619" s="61"/>
      <c r="H6619" s="61"/>
      <c r="I6619" s="209"/>
      <c r="J6619" s="61"/>
    </row>
    <row r="6620" spans="1:10" s="27" customFormat="1" x14ac:dyDescent="0.25">
      <c r="A6620" s="62"/>
      <c r="B6620" s="62"/>
      <c r="C6620" s="63"/>
      <c r="D6620" s="63"/>
      <c r="E6620" s="61"/>
      <c r="F6620" s="61"/>
      <c r="G6620" s="61"/>
      <c r="H6620" s="61"/>
      <c r="I6620" s="209"/>
      <c r="J6620" s="61"/>
    </row>
    <row r="6621" spans="1:10" s="27" customFormat="1" x14ac:dyDescent="0.25">
      <c r="A6621" s="62"/>
      <c r="B6621" s="62"/>
      <c r="C6621" s="63"/>
      <c r="D6621" s="63"/>
      <c r="E6621" s="61"/>
      <c r="F6621" s="61"/>
      <c r="G6621" s="61"/>
      <c r="H6621" s="61"/>
      <c r="I6621" s="209"/>
      <c r="J6621" s="61"/>
    </row>
    <row r="6622" spans="1:10" s="27" customFormat="1" x14ac:dyDescent="0.25">
      <c r="A6622" s="62"/>
      <c r="B6622" s="62"/>
      <c r="C6622" s="63"/>
      <c r="D6622" s="63"/>
      <c r="E6622" s="61"/>
      <c r="F6622" s="61"/>
      <c r="G6622" s="61"/>
      <c r="H6622" s="61"/>
      <c r="I6622" s="209"/>
      <c r="J6622" s="61"/>
    </row>
    <row r="6623" spans="1:10" s="27" customFormat="1" x14ac:dyDescent="0.25">
      <c r="A6623" s="62"/>
      <c r="B6623" s="62"/>
      <c r="C6623" s="63"/>
      <c r="D6623" s="63"/>
      <c r="E6623" s="61"/>
      <c r="F6623" s="61"/>
      <c r="G6623" s="61"/>
      <c r="H6623" s="61"/>
      <c r="I6623" s="209"/>
      <c r="J6623" s="61"/>
    </row>
    <row r="6624" spans="1:10" s="27" customFormat="1" x14ac:dyDescent="0.25">
      <c r="A6624" s="62"/>
      <c r="B6624" s="62"/>
      <c r="C6624" s="63"/>
      <c r="D6624" s="63"/>
      <c r="E6624" s="61"/>
      <c r="F6624" s="61"/>
      <c r="G6624" s="61"/>
      <c r="H6624" s="61"/>
      <c r="I6624" s="209"/>
      <c r="J6624" s="61"/>
    </row>
    <row r="6625" spans="1:10" s="27" customFormat="1" x14ac:dyDescent="0.25">
      <c r="A6625" s="62"/>
      <c r="B6625" s="62"/>
      <c r="C6625" s="63"/>
      <c r="D6625" s="63"/>
      <c r="E6625" s="61"/>
      <c r="F6625" s="61"/>
      <c r="G6625" s="61"/>
      <c r="H6625" s="61"/>
      <c r="I6625" s="209"/>
      <c r="J6625" s="61"/>
    </row>
    <row r="6626" spans="1:10" s="27" customFormat="1" x14ac:dyDescent="0.25">
      <c r="A6626" s="62"/>
      <c r="B6626" s="62"/>
      <c r="C6626" s="63"/>
      <c r="D6626" s="63"/>
      <c r="E6626" s="61"/>
      <c r="F6626" s="61"/>
      <c r="G6626" s="61"/>
      <c r="H6626" s="61"/>
      <c r="I6626" s="209"/>
      <c r="J6626" s="61"/>
    </row>
    <row r="6627" spans="1:10" s="27" customFormat="1" x14ac:dyDescent="0.25">
      <c r="A6627" s="62"/>
      <c r="B6627" s="62"/>
      <c r="C6627" s="63"/>
      <c r="D6627" s="63"/>
      <c r="E6627" s="61"/>
      <c r="F6627" s="61"/>
      <c r="G6627" s="61"/>
      <c r="H6627" s="61"/>
      <c r="I6627" s="209"/>
      <c r="J6627" s="61"/>
    </row>
    <row r="6628" spans="1:10" s="27" customFormat="1" x14ac:dyDescent="0.25">
      <c r="A6628" s="62"/>
      <c r="B6628" s="62"/>
      <c r="C6628" s="63"/>
      <c r="D6628" s="63"/>
      <c r="E6628" s="61"/>
      <c r="F6628" s="61"/>
      <c r="G6628" s="61"/>
      <c r="H6628" s="61"/>
      <c r="I6628" s="209"/>
      <c r="J6628" s="61"/>
    </row>
    <row r="6629" spans="1:10" s="27" customFormat="1" x14ac:dyDescent="0.25">
      <c r="A6629" s="62"/>
      <c r="B6629" s="62"/>
      <c r="C6629" s="63"/>
      <c r="D6629" s="63"/>
      <c r="E6629" s="61"/>
      <c r="F6629" s="61"/>
      <c r="G6629" s="61"/>
      <c r="H6629" s="61"/>
      <c r="I6629" s="209"/>
      <c r="J6629" s="61"/>
    </row>
    <row r="6630" spans="1:10" s="27" customFormat="1" x14ac:dyDescent="0.25">
      <c r="A6630" s="62"/>
      <c r="B6630" s="62"/>
      <c r="C6630" s="63"/>
      <c r="D6630" s="63"/>
      <c r="E6630" s="61"/>
      <c r="F6630" s="61"/>
      <c r="G6630" s="61"/>
      <c r="H6630" s="61"/>
      <c r="I6630" s="209"/>
      <c r="J6630" s="61"/>
    </row>
    <row r="6631" spans="1:10" s="27" customFormat="1" x14ac:dyDescent="0.25">
      <c r="A6631" s="62"/>
      <c r="B6631" s="62"/>
      <c r="C6631" s="63"/>
      <c r="D6631" s="63"/>
      <c r="E6631" s="61"/>
      <c r="F6631" s="61"/>
      <c r="G6631" s="61"/>
      <c r="H6631" s="61"/>
      <c r="I6631" s="209"/>
      <c r="J6631" s="61"/>
    </row>
    <row r="6632" spans="1:10" s="27" customFormat="1" x14ac:dyDescent="0.25">
      <c r="A6632" s="62"/>
      <c r="B6632" s="62"/>
      <c r="C6632" s="63"/>
      <c r="D6632" s="63"/>
      <c r="E6632" s="61"/>
      <c r="F6632" s="61"/>
      <c r="G6632" s="61"/>
      <c r="H6632" s="61"/>
      <c r="I6632" s="209"/>
      <c r="J6632" s="61"/>
    </row>
    <row r="6633" spans="1:10" s="27" customFormat="1" x14ac:dyDescent="0.25">
      <c r="A6633" s="62"/>
      <c r="B6633" s="62"/>
      <c r="C6633" s="63"/>
      <c r="D6633" s="63"/>
      <c r="E6633" s="61"/>
      <c r="F6633" s="61"/>
      <c r="G6633" s="61"/>
      <c r="H6633" s="61"/>
      <c r="I6633" s="209"/>
      <c r="J6633" s="61"/>
    </row>
    <row r="6634" spans="1:10" s="27" customFormat="1" x14ac:dyDescent="0.25">
      <c r="A6634" s="62"/>
      <c r="B6634" s="62"/>
      <c r="C6634" s="63"/>
      <c r="D6634" s="63"/>
      <c r="E6634" s="61"/>
      <c r="F6634" s="61"/>
      <c r="G6634" s="61"/>
      <c r="H6634" s="61"/>
      <c r="I6634" s="209"/>
      <c r="J6634" s="61"/>
    </row>
    <row r="6635" spans="1:10" s="27" customFormat="1" x14ac:dyDescent="0.25">
      <c r="A6635" s="62"/>
      <c r="B6635" s="62"/>
      <c r="C6635" s="63"/>
      <c r="D6635" s="63"/>
      <c r="E6635" s="61"/>
      <c r="F6635" s="61"/>
      <c r="G6635" s="61"/>
      <c r="H6635" s="61"/>
      <c r="I6635" s="209"/>
      <c r="J6635" s="61"/>
    </row>
    <row r="6636" spans="1:10" s="27" customFormat="1" x14ac:dyDescent="0.25">
      <c r="A6636" s="62"/>
      <c r="B6636" s="62"/>
      <c r="C6636" s="63"/>
      <c r="D6636" s="63"/>
      <c r="E6636" s="61"/>
      <c r="F6636" s="61"/>
      <c r="G6636" s="61"/>
      <c r="H6636" s="61"/>
      <c r="I6636" s="209"/>
      <c r="J6636" s="61"/>
    </row>
    <row r="6637" spans="1:10" s="27" customFormat="1" x14ac:dyDescent="0.25">
      <c r="A6637" s="62"/>
      <c r="B6637" s="62"/>
      <c r="C6637" s="63"/>
      <c r="D6637" s="63"/>
      <c r="E6637" s="61"/>
      <c r="F6637" s="61"/>
      <c r="G6637" s="61"/>
      <c r="H6637" s="61"/>
      <c r="I6637" s="209"/>
      <c r="J6637" s="61"/>
    </row>
    <row r="6638" spans="1:10" s="27" customFormat="1" x14ac:dyDescent="0.25">
      <c r="A6638" s="62"/>
      <c r="B6638" s="62"/>
      <c r="C6638" s="63"/>
      <c r="D6638" s="63"/>
      <c r="E6638" s="61"/>
      <c r="F6638" s="61"/>
      <c r="G6638" s="61"/>
      <c r="H6638" s="61"/>
      <c r="I6638" s="209"/>
      <c r="J6638" s="61"/>
    </row>
    <row r="6639" spans="1:10" s="27" customFormat="1" x14ac:dyDescent="0.25">
      <c r="A6639" s="62"/>
      <c r="B6639" s="62"/>
      <c r="C6639" s="63"/>
      <c r="D6639" s="63"/>
      <c r="E6639" s="61"/>
      <c r="F6639" s="61"/>
      <c r="G6639" s="61"/>
      <c r="H6639" s="61"/>
      <c r="I6639" s="209"/>
      <c r="J6639" s="61"/>
    </row>
    <row r="6640" spans="1:10" s="27" customFormat="1" x14ac:dyDescent="0.25">
      <c r="A6640" s="62"/>
      <c r="B6640" s="62"/>
      <c r="C6640" s="63"/>
      <c r="D6640" s="63"/>
      <c r="E6640" s="61"/>
      <c r="F6640" s="61"/>
      <c r="G6640" s="61"/>
      <c r="H6640" s="61"/>
      <c r="I6640" s="209"/>
      <c r="J6640" s="61"/>
    </row>
    <row r="6641" spans="1:10" s="27" customFormat="1" x14ac:dyDescent="0.25">
      <c r="A6641" s="62"/>
      <c r="B6641" s="62"/>
      <c r="C6641" s="63"/>
      <c r="D6641" s="63"/>
      <c r="E6641" s="61"/>
      <c r="F6641" s="61"/>
      <c r="G6641" s="61"/>
      <c r="H6641" s="61"/>
      <c r="I6641" s="209"/>
      <c r="J6641" s="61"/>
    </row>
    <row r="6642" spans="1:10" s="27" customFormat="1" x14ac:dyDescent="0.25">
      <c r="A6642" s="62"/>
      <c r="B6642" s="62"/>
      <c r="C6642" s="63"/>
      <c r="D6642" s="63"/>
      <c r="E6642" s="61"/>
      <c r="F6642" s="61"/>
      <c r="G6642" s="61"/>
      <c r="H6642" s="61"/>
      <c r="I6642" s="209"/>
      <c r="J6642" s="61"/>
    </row>
    <row r="6643" spans="1:10" s="27" customFormat="1" x14ac:dyDescent="0.25">
      <c r="A6643" s="62"/>
      <c r="B6643" s="62"/>
      <c r="C6643" s="63"/>
      <c r="D6643" s="63"/>
      <c r="E6643" s="61"/>
      <c r="F6643" s="61"/>
      <c r="G6643" s="61"/>
      <c r="H6643" s="61"/>
      <c r="I6643" s="209"/>
      <c r="J6643" s="61"/>
    </row>
    <row r="6644" spans="1:10" s="27" customFormat="1" x14ac:dyDescent="0.25">
      <c r="A6644" s="62"/>
      <c r="B6644" s="62"/>
      <c r="C6644" s="63"/>
      <c r="D6644" s="63"/>
      <c r="E6644" s="61"/>
      <c r="F6644" s="61"/>
      <c r="G6644" s="61"/>
      <c r="H6644" s="61"/>
      <c r="I6644" s="209"/>
      <c r="J6644" s="61"/>
    </row>
    <row r="6645" spans="1:10" s="27" customFormat="1" x14ac:dyDescent="0.25">
      <c r="A6645" s="62"/>
      <c r="B6645" s="62"/>
      <c r="C6645" s="63"/>
      <c r="D6645" s="63"/>
      <c r="E6645" s="61"/>
      <c r="F6645" s="61"/>
      <c r="G6645" s="61"/>
      <c r="H6645" s="61"/>
      <c r="I6645" s="209"/>
      <c r="J6645" s="61"/>
    </row>
    <row r="6646" spans="1:10" s="27" customFormat="1" x14ac:dyDescent="0.25">
      <c r="A6646" s="62"/>
      <c r="B6646" s="62"/>
      <c r="C6646" s="63"/>
      <c r="D6646" s="63"/>
      <c r="E6646" s="61"/>
      <c r="F6646" s="61"/>
      <c r="G6646" s="61"/>
      <c r="H6646" s="61"/>
      <c r="I6646" s="209"/>
      <c r="J6646" s="61"/>
    </row>
    <row r="6647" spans="1:10" s="27" customFormat="1" x14ac:dyDescent="0.25">
      <c r="A6647" s="62"/>
      <c r="B6647" s="62"/>
      <c r="C6647" s="63"/>
      <c r="D6647" s="63"/>
      <c r="E6647" s="61"/>
      <c r="F6647" s="61"/>
      <c r="G6647" s="61"/>
      <c r="H6647" s="61"/>
      <c r="I6647" s="209"/>
      <c r="J6647" s="61"/>
    </row>
    <row r="6648" spans="1:10" s="27" customFormat="1" x14ac:dyDescent="0.25">
      <c r="A6648" s="62"/>
      <c r="B6648" s="62"/>
      <c r="C6648" s="63"/>
      <c r="D6648" s="63"/>
      <c r="E6648" s="61"/>
      <c r="F6648" s="61"/>
      <c r="G6648" s="61"/>
      <c r="H6648" s="61"/>
      <c r="I6648" s="209"/>
      <c r="J6648" s="61"/>
    </row>
    <row r="6649" spans="1:10" s="27" customFormat="1" x14ac:dyDescent="0.25">
      <c r="A6649" s="62"/>
      <c r="B6649" s="62"/>
      <c r="C6649" s="63"/>
      <c r="D6649" s="63"/>
      <c r="E6649" s="61"/>
      <c r="F6649" s="61"/>
      <c r="G6649" s="61"/>
      <c r="H6649" s="61"/>
      <c r="I6649" s="209"/>
      <c r="J6649" s="61"/>
    </row>
    <row r="6650" spans="1:10" s="27" customFormat="1" x14ac:dyDescent="0.25">
      <c r="A6650" s="62"/>
      <c r="B6650" s="62"/>
      <c r="C6650" s="63"/>
      <c r="D6650" s="63"/>
      <c r="E6650" s="61"/>
      <c r="F6650" s="61"/>
      <c r="G6650" s="61"/>
      <c r="H6650" s="61"/>
      <c r="I6650" s="209"/>
      <c r="J6650" s="61"/>
    </row>
    <row r="6651" spans="1:10" s="27" customFormat="1" x14ac:dyDescent="0.25">
      <c r="A6651" s="62"/>
      <c r="B6651" s="62"/>
      <c r="C6651" s="63"/>
      <c r="D6651" s="63"/>
      <c r="E6651" s="61"/>
      <c r="F6651" s="61"/>
      <c r="G6651" s="61"/>
      <c r="H6651" s="61"/>
      <c r="I6651" s="209"/>
      <c r="J6651" s="61"/>
    </row>
    <row r="6652" spans="1:10" s="27" customFormat="1" x14ac:dyDescent="0.25">
      <c r="A6652" s="62"/>
      <c r="B6652" s="62"/>
      <c r="C6652" s="63"/>
      <c r="D6652" s="63"/>
      <c r="E6652" s="61"/>
      <c r="F6652" s="61"/>
      <c r="G6652" s="61"/>
      <c r="H6652" s="61"/>
      <c r="I6652" s="209"/>
      <c r="J6652" s="61"/>
    </row>
    <row r="6653" spans="1:10" s="27" customFormat="1" x14ac:dyDescent="0.25">
      <c r="A6653" s="62"/>
      <c r="B6653" s="62"/>
      <c r="C6653" s="63"/>
      <c r="D6653" s="63"/>
      <c r="E6653" s="61"/>
      <c r="F6653" s="61"/>
      <c r="G6653" s="61"/>
      <c r="H6653" s="61"/>
      <c r="I6653" s="209"/>
      <c r="J6653" s="61"/>
    </row>
    <row r="6654" spans="1:10" s="27" customFormat="1" x14ac:dyDescent="0.25">
      <c r="A6654" s="62"/>
      <c r="B6654" s="62"/>
      <c r="C6654" s="63"/>
      <c r="D6654" s="63"/>
      <c r="E6654" s="61"/>
      <c r="F6654" s="61"/>
      <c r="G6654" s="61"/>
      <c r="H6654" s="61"/>
      <c r="I6654" s="209"/>
      <c r="J6654" s="61"/>
    </row>
    <row r="6655" spans="1:10" s="27" customFormat="1" x14ac:dyDescent="0.25">
      <c r="A6655" s="62"/>
      <c r="B6655" s="62"/>
      <c r="C6655" s="63"/>
      <c r="D6655" s="63"/>
      <c r="E6655" s="61"/>
      <c r="F6655" s="61"/>
      <c r="G6655" s="61"/>
      <c r="H6655" s="61"/>
      <c r="I6655" s="209"/>
      <c r="J6655" s="61"/>
    </row>
    <row r="6656" spans="1:10" s="27" customFormat="1" x14ac:dyDescent="0.25">
      <c r="A6656" s="62"/>
      <c r="B6656" s="62"/>
      <c r="C6656" s="63"/>
      <c r="D6656" s="63"/>
      <c r="E6656" s="61"/>
      <c r="F6656" s="61"/>
      <c r="G6656" s="61"/>
      <c r="H6656" s="61"/>
      <c r="I6656" s="209"/>
      <c r="J6656" s="61"/>
    </row>
    <row r="6657" spans="1:10" s="27" customFormat="1" x14ac:dyDescent="0.25">
      <c r="A6657" s="62"/>
      <c r="B6657" s="62"/>
      <c r="C6657" s="63"/>
      <c r="D6657" s="63"/>
      <c r="E6657" s="61"/>
      <c r="F6657" s="61"/>
      <c r="G6657" s="61"/>
      <c r="H6657" s="61"/>
      <c r="I6657" s="209"/>
      <c r="J6657" s="61"/>
    </row>
    <row r="6658" spans="1:10" s="27" customFormat="1" x14ac:dyDescent="0.25">
      <c r="A6658" s="62"/>
      <c r="B6658" s="62"/>
      <c r="C6658" s="63"/>
      <c r="D6658" s="63"/>
      <c r="E6658" s="61"/>
      <c r="F6658" s="61"/>
      <c r="G6658" s="61"/>
      <c r="H6658" s="61"/>
      <c r="I6658" s="209"/>
      <c r="J6658" s="61"/>
    </row>
    <row r="6659" spans="1:10" s="27" customFormat="1" x14ac:dyDescent="0.25">
      <c r="A6659" s="62"/>
      <c r="B6659" s="62"/>
      <c r="C6659" s="63"/>
      <c r="D6659" s="63"/>
      <c r="E6659" s="61"/>
      <c r="F6659" s="61"/>
      <c r="G6659" s="61"/>
      <c r="H6659" s="61"/>
      <c r="I6659" s="209"/>
      <c r="J6659" s="61"/>
    </row>
    <row r="6660" spans="1:10" s="27" customFormat="1" x14ac:dyDescent="0.25">
      <c r="A6660" s="62"/>
      <c r="B6660" s="62"/>
      <c r="C6660" s="63"/>
      <c r="D6660" s="63"/>
      <c r="E6660" s="61"/>
      <c r="F6660" s="61"/>
      <c r="G6660" s="61"/>
      <c r="H6660" s="61"/>
      <c r="I6660" s="209"/>
      <c r="J6660" s="61"/>
    </row>
    <row r="6661" spans="1:10" s="27" customFormat="1" x14ac:dyDescent="0.25">
      <c r="A6661" s="62"/>
      <c r="B6661" s="62"/>
      <c r="C6661" s="63"/>
      <c r="D6661" s="63"/>
      <c r="E6661" s="61"/>
      <c r="F6661" s="61"/>
      <c r="G6661" s="61"/>
      <c r="H6661" s="61"/>
      <c r="I6661" s="209"/>
      <c r="J6661" s="61"/>
    </row>
    <row r="6662" spans="1:10" s="27" customFormat="1" x14ac:dyDescent="0.25">
      <c r="A6662" s="62"/>
      <c r="B6662" s="62"/>
      <c r="C6662" s="63"/>
      <c r="D6662" s="63"/>
      <c r="E6662" s="61"/>
      <c r="F6662" s="61"/>
      <c r="G6662" s="61"/>
      <c r="H6662" s="61"/>
      <c r="I6662" s="209"/>
      <c r="J6662" s="61"/>
    </row>
    <row r="6663" spans="1:10" s="27" customFormat="1" x14ac:dyDescent="0.25">
      <c r="A6663" s="62"/>
      <c r="B6663" s="62"/>
      <c r="C6663" s="63"/>
      <c r="D6663" s="63"/>
      <c r="E6663" s="61"/>
      <c r="F6663" s="61"/>
      <c r="G6663" s="61"/>
      <c r="H6663" s="61"/>
      <c r="I6663" s="209"/>
      <c r="J6663" s="61"/>
    </row>
    <row r="6664" spans="1:10" s="27" customFormat="1" x14ac:dyDescent="0.25">
      <c r="A6664" s="62"/>
      <c r="B6664" s="62"/>
      <c r="C6664" s="63"/>
      <c r="D6664" s="63"/>
      <c r="E6664" s="61"/>
      <c r="F6664" s="61"/>
      <c r="G6664" s="61"/>
      <c r="H6664" s="61"/>
      <c r="I6664" s="209"/>
      <c r="J6664" s="61"/>
    </row>
    <row r="6665" spans="1:10" s="27" customFormat="1" x14ac:dyDescent="0.25">
      <c r="A6665" s="62"/>
      <c r="B6665" s="62"/>
      <c r="C6665" s="63"/>
      <c r="D6665" s="63"/>
      <c r="E6665" s="61"/>
      <c r="F6665" s="61"/>
      <c r="G6665" s="61"/>
      <c r="H6665" s="61"/>
      <c r="I6665" s="209"/>
      <c r="J6665" s="61"/>
    </row>
    <row r="6666" spans="1:10" s="27" customFormat="1" x14ac:dyDescent="0.25">
      <c r="A6666" s="62"/>
      <c r="B6666" s="62"/>
      <c r="C6666" s="63"/>
      <c r="D6666" s="63"/>
      <c r="E6666" s="61"/>
      <c r="F6666" s="61"/>
      <c r="G6666" s="61"/>
      <c r="H6666" s="61"/>
      <c r="I6666" s="209"/>
      <c r="J6666" s="61"/>
    </row>
    <row r="6667" spans="1:10" s="27" customFormat="1" x14ac:dyDescent="0.25">
      <c r="A6667" s="62"/>
      <c r="B6667" s="62"/>
      <c r="C6667" s="63"/>
      <c r="D6667" s="63"/>
      <c r="E6667" s="61"/>
      <c r="F6667" s="61"/>
      <c r="G6667" s="61"/>
      <c r="H6667" s="61"/>
      <c r="I6667" s="209"/>
      <c r="J6667" s="61"/>
    </row>
    <row r="6668" spans="1:10" s="27" customFormat="1" x14ac:dyDescent="0.25">
      <c r="A6668" s="62"/>
      <c r="B6668" s="62"/>
      <c r="C6668" s="63"/>
      <c r="D6668" s="63"/>
      <c r="E6668" s="61"/>
      <c r="F6668" s="61"/>
      <c r="G6668" s="61"/>
      <c r="H6668" s="61"/>
      <c r="I6668" s="209"/>
      <c r="J6668" s="61"/>
    </row>
    <row r="6669" spans="1:10" s="27" customFormat="1" x14ac:dyDescent="0.25">
      <c r="A6669" s="62"/>
      <c r="B6669" s="62"/>
      <c r="C6669" s="63"/>
      <c r="D6669" s="63"/>
      <c r="E6669" s="61"/>
      <c r="F6669" s="61"/>
      <c r="G6669" s="61"/>
      <c r="H6669" s="61"/>
      <c r="I6669" s="209"/>
      <c r="J6669" s="61"/>
    </row>
    <row r="6670" spans="1:10" s="27" customFormat="1" x14ac:dyDescent="0.25">
      <c r="A6670" s="62"/>
      <c r="B6670" s="62"/>
      <c r="C6670" s="63"/>
      <c r="D6670" s="63"/>
      <c r="E6670" s="61"/>
      <c r="F6670" s="61"/>
      <c r="G6670" s="61"/>
      <c r="H6670" s="61"/>
      <c r="I6670" s="209"/>
      <c r="J6670" s="61"/>
    </row>
    <row r="6671" spans="1:10" s="27" customFormat="1" x14ac:dyDescent="0.25">
      <c r="A6671" s="62"/>
      <c r="B6671" s="62"/>
      <c r="C6671" s="63"/>
      <c r="D6671" s="63"/>
      <c r="E6671" s="61"/>
      <c r="F6671" s="61"/>
      <c r="G6671" s="61"/>
      <c r="H6671" s="61"/>
      <c r="I6671" s="209"/>
      <c r="J6671" s="61"/>
    </row>
    <row r="6672" spans="1:10" s="27" customFormat="1" x14ac:dyDescent="0.25">
      <c r="A6672" s="62"/>
      <c r="B6672" s="62"/>
      <c r="C6672" s="63"/>
      <c r="D6672" s="63"/>
      <c r="E6672" s="61"/>
      <c r="F6672" s="61"/>
      <c r="G6672" s="61"/>
      <c r="H6672" s="61"/>
      <c r="I6672" s="209"/>
      <c r="J6672" s="61"/>
    </row>
    <row r="6673" spans="1:10" s="27" customFormat="1" x14ac:dyDescent="0.25">
      <c r="A6673" s="62"/>
      <c r="B6673" s="62"/>
      <c r="C6673" s="63"/>
      <c r="D6673" s="63"/>
      <c r="E6673" s="61"/>
      <c r="F6673" s="61"/>
      <c r="G6673" s="61"/>
      <c r="H6673" s="61"/>
      <c r="I6673" s="209"/>
      <c r="J6673" s="61"/>
    </row>
    <row r="6674" spans="1:10" s="27" customFormat="1" x14ac:dyDescent="0.25">
      <c r="A6674" s="62"/>
      <c r="B6674" s="62"/>
      <c r="C6674" s="63"/>
      <c r="D6674" s="63"/>
      <c r="E6674" s="61"/>
      <c r="F6674" s="61"/>
      <c r="G6674" s="61"/>
      <c r="H6674" s="61"/>
      <c r="I6674" s="209"/>
      <c r="J6674" s="61"/>
    </row>
    <row r="6675" spans="1:10" s="27" customFormat="1" x14ac:dyDescent="0.25">
      <c r="A6675" s="62"/>
      <c r="B6675" s="62"/>
      <c r="C6675" s="63"/>
      <c r="D6675" s="63"/>
      <c r="E6675" s="61"/>
      <c r="F6675" s="61"/>
      <c r="G6675" s="61"/>
      <c r="H6675" s="61"/>
      <c r="I6675" s="209"/>
      <c r="J6675" s="61"/>
    </row>
    <row r="6676" spans="1:10" s="27" customFormat="1" x14ac:dyDescent="0.25">
      <c r="A6676" s="62"/>
      <c r="B6676" s="62"/>
      <c r="C6676" s="63"/>
      <c r="D6676" s="63"/>
      <c r="E6676" s="61"/>
      <c r="F6676" s="61"/>
      <c r="G6676" s="61"/>
      <c r="H6676" s="61"/>
      <c r="I6676" s="209"/>
      <c r="J6676" s="61"/>
    </row>
    <row r="6677" spans="1:10" s="27" customFormat="1" x14ac:dyDescent="0.25">
      <c r="A6677" s="62"/>
      <c r="B6677" s="62"/>
      <c r="C6677" s="63"/>
      <c r="D6677" s="63"/>
      <c r="E6677" s="61"/>
      <c r="F6677" s="61"/>
      <c r="G6677" s="61"/>
      <c r="H6677" s="61"/>
      <c r="I6677" s="209"/>
      <c r="J6677" s="61"/>
    </row>
    <row r="6678" spans="1:10" s="27" customFormat="1" x14ac:dyDescent="0.25">
      <c r="A6678" s="62"/>
      <c r="B6678" s="62"/>
      <c r="C6678" s="63"/>
      <c r="D6678" s="63"/>
      <c r="E6678" s="61"/>
      <c r="F6678" s="61"/>
      <c r="G6678" s="61"/>
      <c r="H6678" s="61"/>
      <c r="I6678" s="209"/>
      <c r="J6678" s="61"/>
    </row>
    <row r="6679" spans="1:10" s="27" customFormat="1" x14ac:dyDescent="0.25">
      <c r="A6679" s="62"/>
      <c r="B6679" s="62"/>
      <c r="C6679" s="63"/>
      <c r="D6679" s="63"/>
      <c r="E6679" s="61"/>
      <c r="F6679" s="61"/>
      <c r="G6679" s="61"/>
      <c r="H6679" s="61"/>
      <c r="I6679" s="209"/>
      <c r="J6679" s="61"/>
    </row>
    <row r="6680" spans="1:10" s="27" customFormat="1" x14ac:dyDescent="0.25">
      <c r="A6680" s="62"/>
      <c r="B6680" s="62"/>
      <c r="C6680" s="63"/>
      <c r="D6680" s="63"/>
      <c r="E6680" s="61"/>
      <c r="F6680" s="61"/>
      <c r="G6680" s="61"/>
      <c r="H6680" s="61"/>
      <c r="I6680" s="209"/>
      <c r="J6680" s="61"/>
    </row>
    <row r="6681" spans="1:10" s="27" customFormat="1" x14ac:dyDescent="0.25">
      <c r="A6681" s="62"/>
      <c r="B6681" s="62"/>
      <c r="C6681" s="63"/>
      <c r="D6681" s="63"/>
      <c r="E6681" s="61"/>
      <c r="F6681" s="61"/>
      <c r="G6681" s="61"/>
      <c r="H6681" s="61"/>
      <c r="I6681" s="209"/>
      <c r="J6681" s="61"/>
    </row>
    <row r="6682" spans="1:10" s="27" customFormat="1" x14ac:dyDescent="0.25">
      <c r="A6682" s="62"/>
      <c r="B6682" s="62"/>
      <c r="C6682" s="63"/>
      <c r="D6682" s="63"/>
      <c r="E6682" s="61"/>
      <c r="F6682" s="61"/>
      <c r="G6682" s="61"/>
      <c r="H6682" s="61"/>
      <c r="I6682" s="209"/>
      <c r="J6682" s="61"/>
    </row>
    <row r="6683" spans="1:10" s="27" customFormat="1" x14ac:dyDescent="0.25">
      <c r="A6683" s="62"/>
      <c r="B6683" s="62"/>
      <c r="C6683" s="63"/>
      <c r="D6683" s="63"/>
      <c r="E6683" s="61"/>
      <c r="F6683" s="61"/>
      <c r="G6683" s="61"/>
      <c r="H6683" s="61"/>
      <c r="I6683" s="209"/>
      <c r="J6683" s="61"/>
    </row>
    <row r="6684" spans="1:10" s="27" customFormat="1" x14ac:dyDescent="0.25">
      <c r="A6684" s="62"/>
      <c r="B6684" s="62"/>
      <c r="C6684" s="63"/>
      <c r="D6684" s="63"/>
      <c r="E6684" s="61"/>
      <c r="F6684" s="61"/>
      <c r="G6684" s="61"/>
      <c r="H6684" s="61"/>
      <c r="I6684" s="209"/>
      <c r="J6684" s="61"/>
    </row>
    <row r="6685" spans="1:10" s="27" customFormat="1" x14ac:dyDescent="0.25">
      <c r="A6685" s="62"/>
      <c r="B6685" s="62"/>
      <c r="C6685" s="63"/>
      <c r="D6685" s="63"/>
      <c r="E6685" s="61"/>
      <c r="F6685" s="61"/>
      <c r="G6685" s="61"/>
      <c r="H6685" s="61"/>
      <c r="I6685" s="209"/>
      <c r="J6685" s="61"/>
    </row>
    <row r="6686" spans="1:10" s="27" customFormat="1" x14ac:dyDescent="0.25">
      <c r="A6686" s="62"/>
      <c r="B6686" s="62"/>
      <c r="C6686" s="63"/>
      <c r="D6686" s="63"/>
      <c r="E6686" s="61"/>
      <c r="F6686" s="61"/>
      <c r="G6686" s="61"/>
      <c r="H6686" s="61"/>
      <c r="I6686" s="209"/>
      <c r="J6686" s="61"/>
    </row>
    <row r="6687" spans="1:10" s="27" customFormat="1" x14ac:dyDescent="0.25">
      <c r="A6687" s="62"/>
      <c r="B6687" s="62"/>
      <c r="C6687" s="63"/>
      <c r="D6687" s="63"/>
      <c r="E6687" s="61"/>
      <c r="F6687" s="61"/>
      <c r="G6687" s="61"/>
      <c r="H6687" s="61"/>
      <c r="I6687" s="209"/>
      <c r="J6687" s="61"/>
    </row>
    <row r="6688" spans="1:10" s="27" customFormat="1" x14ac:dyDescent="0.25">
      <c r="A6688" s="62"/>
      <c r="B6688" s="62"/>
      <c r="C6688" s="63"/>
      <c r="D6688" s="63"/>
      <c r="E6688" s="61"/>
      <c r="F6688" s="61"/>
      <c r="G6688" s="61"/>
      <c r="H6688" s="61"/>
      <c r="I6688" s="209"/>
      <c r="J6688" s="61"/>
    </row>
    <row r="6689" spans="1:10" s="27" customFormat="1" x14ac:dyDescent="0.25">
      <c r="A6689" s="62"/>
      <c r="B6689" s="62"/>
      <c r="C6689" s="63"/>
      <c r="D6689" s="63"/>
      <c r="E6689" s="61"/>
      <c r="F6689" s="61"/>
      <c r="G6689" s="61"/>
      <c r="H6689" s="61"/>
      <c r="I6689" s="209"/>
      <c r="J6689" s="61"/>
    </row>
    <row r="6690" spans="1:10" s="27" customFormat="1" x14ac:dyDescent="0.25">
      <c r="A6690" s="62"/>
      <c r="B6690" s="62"/>
      <c r="C6690" s="63"/>
      <c r="D6690" s="63"/>
      <c r="E6690" s="61"/>
      <c r="F6690" s="61"/>
      <c r="G6690" s="61"/>
      <c r="H6690" s="61"/>
      <c r="I6690" s="209"/>
      <c r="J6690" s="61"/>
    </row>
    <row r="6691" spans="1:10" s="27" customFormat="1" x14ac:dyDescent="0.25">
      <c r="A6691" s="62"/>
      <c r="B6691" s="62"/>
      <c r="C6691" s="63"/>
      <c r="D6691" s="63"/>
      <c r="E6691" s="61"/>
      <c r="F6691" s="61"/>
      <c r="G6691" s="61"/>
      <c r="H6691" s="61"/>
      <c r="I6691" s="209"/>
      <c r="J6691" s="61"/>
    </row>
    <row r="6692" spans="1:10" s="27" customFormat="1" x14ac:dyDescent="0.25">
      <c r="A6692" s="62"/>
      <c r="B6692" s="62"/>
      <c r="C6692" s="63"/>
      <c r="D6692" s="63"/>
      <c r="E6692" s="61"/>
      <c r="F6692" s="61"/>
      <c r="G6692" s="61"/>
      <c r="H6692" s="61"/>
      <c r="I6692" s="209"/>
      <c r="J6692" s="61"/>
    </row>
    <row r="6693" spans="1:10" s="27" customFormat="1" x14ac:dyDescent="0.25">
      <c r="A6693" s="62"/>
      <c r="B6693" s="62"/>
      <c r="C6693" s="63"/>
      <c r="D6693" s="63"/>
      <c r="E6693" s="61"/>
      <c r="F6693" s="61"/>
      <c r="G6693" s="61"/>
      <c r="H6693" s="61"/>
      <c r="I6693" s="209"/>
      <c r="J6693" s="61"/>
    </row>
    <row r="6694" spans="1:10" s="27" customFormat="1" x14ac:dyDescent="0.25">
      <c r="A6694" s="62"/>
      <c r="B6694" s="62"/>
      <c r="C6694" s="63"/>
      <c r="D6694" s="63"/>
      <c r="E6694" s="61"/>
      <c r="F6694" s="61"/>
      <c r="G6694" s="61"/>
      <c r="H6694" s="61"/>
      <c r="I6694" s="209"/>
      <c r="J6694" s="61"/>
    </row>
    <row r="6695" spans="1:10" s="27" customFormat="1" x14ac:dyDescent="0.25">
      <c r="A6695" s="62"/>
      <c r="B6695" s="62"/>
      <c r="C6695" s="63"/>
      <c r="D6695" s="63"/>
      <c r="E6695" s="61"/>
      <c r="F6695" s="61"/>
      <c r="G6695" s="61"/>
      <c r="H6695" s="61"/>
      <c r="I6695" s="209"/>
      <c r="J6695" s="61"/>
    </row>
    <row r="6696" spans="1:10" s="27" customFormat="1" x14ac:dyDescent="0.25">
      <c r="A6696" s="62"/>
      <c r="B6696" s="62"/>
      <c r="C6696" s="63"/>
      <c r="D6696" s="63"/>
      <c r="E6696" s="61"/>
      <c r="F6696" s="61"/>
      <c r="G6696" s="61"/>
      <c r="H6696" s="61"/>
      <c r="I6696" s="209"/>
      <c r="J6696" s="61"/>
    </row>
    <row r="6697" spans="1:10" s="27" customFormat="1" x14ac:dyDescent="0.25">
      <c r="A6697" s="62"/>
      <c r="B6697" s="62"/>
      <c r="C6697" s="63"/>
      <c r="D6697" s="63"/>
      <c r="E6697" s="61"/>
      <c r="F6697" s="61"/>
      <c r="G6697" s="61"/>
      <c r="H6697" s="61"/>
      <c r="I6697" s="209"/>
      <c r="J6697" s="61"/>
    </row>
    <row r="6698" spans="1:10" s="27" customFormat="1" x14ac:dyDescent="0.25">
      <c r="A6698" s="62"/>
      <c r="B6698" s="62"/>
      <c r="C6698" s="63"/>
      <c r="D6698" s="63"/>
      <c r="E6698" s="61"/>
      <c r="F6698" s="61"/>
      <c r="G6698" s="61"/>
      <c r="H6698" s="61"/>
      <c r="I6698" s="209"/>
      <c r="J6698" s="61"/>
    </row>
    <row r="6699" spans="1:10" s="27" customFormat="1" x14ac:dyDescent="0.25">
      <c r="A6699" s="62"/>
      <c r="B6699" s="62"/>
      <c r="C6699" s="63"/>
      <c r="D6699" s="63"/>
      <c r="E6699" s="61"/>
      <c r="F6699" s="61"/>
      <c r="G6699" s="61"/>
      <c r="H6699" s="61"/>
      <c r="I6699" s="209"/>
      <c r="J6699" s="61"/>
    </row>
    <row r="6700" spans="1:10" s="27" customFormat="1" x14ac:dyDescent="0.25">
      <c r="A6700" s="62"/>
      <c r="B6700" s="62"/>
      <c r="C6700" s="63"/>
      <c r="D6700" s="63"/>
      <c r="E6700" s="61"/>
      <c r="F6700" s="61"/>
      <c r="G6700" s="61"/>
      <c r="H6700" s="61"/>
      <c r="I6700" s="209"/>
      <c r="J6700" s="61"/>
    </row>
    <row r="6701" spans="1:10" s="27" customFormat="1" x14ac:dyDescent="0.25">
      <c r="A6701" s="62"/>
      <c r="B6701" s="62"/>
      <c r="C6701" s="63"/>
      <c r="D6701" s="63"/>
      <c r="E6701" s="61"/>
      <c r="F6701" s="61"/>
      <c r="G6701" s="61"/>
      <c r="H6701" s="61"/>
      <c r="I6701" s="209"/>
      <c r="J6701" s="61"/>
    </row>
    <row r="6702" spans="1:10" s="27" customFormat="1" x14ac:dyDescent="0.25">
      <c r="A6702" s="62"/>
      <c r="B6702" s="62"/>
      <c r="C6702" s="63"/>
      <c r="D6702" s="63"/>
      <c r="E6702" s="61"/>
      <c r="F6702" s="61"/>
      <c r="G6702" s="61"/>
      <c r="H6702" s="61"/>
      <c r="I6702" s="209"/>
      <c r="J6702" s="61"/>
    </row>
    <row r="6703" spans="1:10" s="27" customFormat="1" x14ac:dyDescent="0.25">
      <c r="A6703" s="62"/>
      <c r="B6703" s="62"/>
      <c r="C6703" s="63"/>
      <c r="D6703" s="63"/>
      <c r="E6703" s="61"/>
      <c r="F6703" s="61"/>
      <c r="G6703" s="61"/>
      <c r="H6703" s="61"/>
      <c r="I6703" s="209"/>
      <c r="J6703" s="61"/>
    </row>
    <row r="6704" spans="1:10" s="27" customFormat="1" x14ac:dyDescent="0.25">
      <c r="A6704" s="62"/>
      <c r="B6704" s="62"/>
      <c r="C6704" s="63"/>
      <c r="D6704" s="63"/>
      <c r="E6704" s="61"/>
      <c r="F6704" s="61"/>
      <c r="G6704" s="61"/>
      <c r="H6704" s="61"/>
      <c r="I6704" s="209"/>
      <c r="J6704" s="61"/>
    </row>
    <row r="6705" spans="1:10" s="27" customFormat="1" x14ac:dyDescent="0.25">
      <c r="A6705" s="62"/>
      <c r="B6705" s="62"/>
      <c r="C6705" s="63"/>
      <c r="D6705" s="63"/>
      <c r="E6705" s="61"/>
      <c r="F6705" s="61"/>
      <c r="G6705" s="61"/>
      <c r="H6705" s="61"/>
      <c r="I6705" s="209"/>
      <c r="J6705" s="61"/>
    </row>
    <row r="6706" spans="1:10" s="27" customFormat="1" x14ac:dyDescent="0.25">
      <c r="A6706" s="62"/>
      <c r="B6706" s="62"/>
      <c r="C6706" s="63"/>
      <c r="D6706" s="63"/>
      <c r="E6706" s="61"/>
      <c r="F6706" s="61"/>
      <c r="G6706" s="61"/>
      <c r="H6706" s="61"/>
      <c r="I6706" s="209"/>
      <c r="J6706" s="61"/>
    </row>
    <row r="6707" spans="1:10" s="27" customFormat="1" x14ac:dyDescent="0.25">
      <c r="A6707" s="62"/>
      <c r="B6707" s="62"/>
      <c r="C6707" s="63"/>
      <c r="D6707" s="63"/>
      <c r="E6707" s="61"/>
      <c r="F6707" s="61"/>
      <c r="G6707" s="61"/>
      <c r="H6707" s="61"/>
      <c r="I6707" s="209"/>
      <c r="J6707" s="61"/>
    </row>
    <row r="6708" spans="1:10" s="27" customFormat="1" x14ac:dyDescent="0.25">
      <c r="A6708" s="62"/>
      <c r="B6708" s="62"/>
      <c r="C6708" s="63"/>
      <c r="D6708" s="63"/>
      <c r="E6708" s="61"/>
      <c r="F6708" s="61"/>
      <c r="G6708" s="61"/>
      <c r="H6708" s="61"/>
      <c r="I6708" s="209"/>
      <c r="J6708" s="61"/>
    </row>
    <row r="6709" spans="1:10" s="27" customFormat="1" x14ac:dyDescent="0.25">
      <c r="A6709" s="62"/>
      <c r="B6709" s="62"/>
      <c r="C6709" s="63"/>
      <c r="D6709" s="63"/>
      <c r="E6709" s="61"/>
      <c r="F6709" s="61"/>
      <c r="G6709" s="61"/>
      <c r="H6709" s="61"/>
      <c r="I6709" s="209"/>
      <c r="J6709" s="61"/>
    </row>
    <row r="6710" spans="1:10" s="27" customFormat="1" x14ac:dyDescent="0.25">
      <c r="A6710" s="62"/>
      <c r="B6710" s="62"/>
      <c r="C6710" s="63"/>
      <c r="D6710" s="63"/>
      <c r="E6710" s="61"/>
      <c r="F6710" s="61"/>
      <c r="G6710" s="61"/>
      <c r="H6710" s="61"/>
      <c r="I6710" s="209"/>
      <c r="J6710" s="61"/>
    </row>
    <row r="6711" spans="1:10" s="27" customFormat="1" x14ac:dyDescent="0.25">
      <c r="A6711" s="62"/>
      <c r="B6711" s="62"/>
      <c r="C6711" s="63"/>
      <c r="D6711" s="63"/>
      <c r="E6711" s="61"/>
      <c r="F6711" s="61"/>
      <c r="G6711" s="61"/>
      <c r="H6711" s="61"/>
      <c r="I6711" s="209"/>
      <c r="J6711" s="61"/>
    </row>
    <row r="6712" spans="1:10" s="27" customFormat="1" x14ac:dyDescent="0.25">
      <c r="A6712" s="62"/>
      <c r="B6712" s="62"/>
      <c r="C6712" s="63"/>
      <c r="D6712" s="63"/>
      <c r="E6712" s="61"/>
      <c r="F6712" s="61"/>
      <c r="G6712" s="61"/>
      <c r="H6712" s="61"/>
      <c r="I6712" s="209"/>
      <c r="J6712" s="61"/>
    </row>
    <row r="6713" spans="1:10" s="27" customFormat="1" x14ac:dyDescent="0.25">
      <c r="A6713" s="62"/>
      <c r="B6713" s="62"/>
      <c r="C6713" s="63"/>
      <c r="D6713" s="63"/>
      <c r="E6713" s="61"/>
      <c r="F6713" s="61"/>
      <c r="G6713" s="61"/>
      <c r="H6713" s="61"/>
      <c r="I6713" s="209"/>
      <c r="J6713" s="61"/>
    </row>
    <row r="6714" spans="1:10" s="27" customFormat="1" x14ac:dyDescent="0.25">
      <c r="A6714" s="62"/>
      <c r="B6714" s="62"/>
      <c r="C6714" s="63"/>
      <c r="D6714" s="63"/>
      <c r="E6714" s="61"/>
      <c r="F6714" s="61"/>
      <c r="G6714" s="61"/>
      <c r="H6714" s="61"/>
      <c r="I6714" s="209"/>
      <c r="J6714" s="61"/>
    </row>
    <row r="6715" spans="1:10" s="27" customFormat="1" x14ac:dyDescent="0.25">
      <c r="A6715" s="62"/>
      <c r="B6715" s="62"/>
      <c r="C6715" s="63"/>
      <c r="D6715" s="63"/>
      <c r="E6715" s="61"/>
      <c r="F6715" s="61"/>
      <c r="G6715" s="61"/>
      <c r="H6715" s="61"/>
      <c r="I6715" s="209"/>
      <c r="J6715" s="61"/>
    </row>
    <row r="6716" spans="1:10" s="27" customFormat="1" x14ac:dyDescent="0.25">
      <c r="A6716" s="62"/>
      <c r="B6716" s="62"/>
      <c r="C6716" s="63"/>
      <c r="D6716" s="63"/>
      <c r="E6716" s="61"/>
      <c r="F6716" s="61"/>
      <c r="G6716" s="61"/>
      <c r="H6716" s="61"/>
      <c r="I6716" s="209"/>
      <c r="J6716" s="61"/>
    </row>
    <row r="6717" spans="1:10" s="27" customFormat="1" x14ac:dyDescent="0.25">
      <c r="A6717" s="62"/>
      <c r="B6717" s="62"/>
      <c r="C6717" s="63"/>
      <c r="D6717" s="63"/>
      <c r="E6717" s="61"/>
      <c r="F6717" s="61"/>
      <c r="G6717" s="61"/>
      <c r="H6717" s="61"/>
      <c r="I6717" s="209"/>
      <c r="J6717" s="61"/>
    </row>
    <row r="6718" spans="1:10" s="27" customFormat="1" x14ac:dyDescent="0.25">
      <c r="A6718" s="62"/>
      <c r="B6718" s="62"/>
      <c r="C6718" s="63"/>
      <c r="D6718" s="63"/>
      <c r="E6718" s="61"/>
      <c r="F6718" s="61"/>
      <c r="G6718" s="61"/>
      <c r="H6718" s="61"/>
      <c r="I6718" s="209"/>
      <c r="J6718" s="61"/>
    </row>
    <row r="6719" spans="1:10" s="27" customFormat="1" x14ac:dyDescent="0.25">
      <c r="A6719" s="62"/>
      <c r="B6719" s="62"/>
      <c r="C6719" s="63"/>
      <c r="D6719" s="63"/>
      <c r="E6719" s="61"/>
      <c r="F6719" s="61"/>
      <c r="G6719" s="61"/>
      <c r="H6719" s="61"/>
      <c r="I6719" s="209"/>
      <c r="J6719" s="61"/>
    </row>
    <row r="6720" spans="1:10" s="27" customFormat="1" x14ac:dyDescent="0.25">
      <c r="A6720" s="62"/>
      <c r="B6720" s="62"/>
      <c r="C6720" s="63"/>
      <c r="D6720" s="63"/>
      <c r="E6720" s="61"/>
      <c r="F6720" s="61"/>
      <c r="G6720" s="61"/>
      <c r="H6720" s="61"/>
      <c r="I6720" s="209"/>
      <c r="J6720" s="61"/>
    </row>
    <row r="6721" spans="1:10" s="27" customFormat="1" x14ac:dyDescent="0.25">
      <c r="A6721" s="62"/>
      <c r="B6721" s="62"/>
      <c r="C6721" s="63"/>
      <c r="D6721" s="63"/>
      <c r="E6721" s="61"/>
      <c r="F6721" s="61"/>
      <c r="G6721" s="61"/>
      <c r="H6721" s="61"/>
      <c r="I6721" s="209"/>
      <c r="J6721" s="61"/>
    </row>
    <row r="6722" spans="1:10" s="27" customFormat="1" x14ac:dyDescent="0.25">
      <c r="A6722" s="62"/>
      <c r="B6722" s="62"/>
      <c r="C6722" s="63"/>
      <c r="D6722" s="63"/>
      <c r="E6722" s="61"/>
      <c r="F6722" s="61"/>
      <c r="G6722" s="61"/>
      <c r="H6722" s="61"/>
      <c r="I6722" s="209"/>
      <c r="J6722" s="61"/>
    </row>
    <row r="6723" spans="1:10" s="27" customFormat="1" x14ac:dyDescent="0.25">
      <c r="A6723" s="62"/>
      <c r="B6723" s="62"/>
      <c r="C6723" s="63"/>
      <c r="D6723" s="63"/>
      <c r="E6723" s="61"/>
      <c r="F6723" s="61"/>
      <c r="G6723" s="61"/>
      <c r="H6723" s="61"/>
      <c r="I6723" s="209"/>
      <c r="J6723" s="61"/>
    </row>
    <row r="6724" spans="1:10" s="27" customFormat="1" x14ac:dyDescent="0.25">
      <c r="A6724" s="62"/>
      <c r="B6724" s="62"/>
      <c r="C6724" s="63"/>
      <c r="D6724" s="63"/>
      <c r="E6724" s="61"/>
      <c r="F6724" s="61"/>
      <c r="G6724" s="61"/>
      <c r="H6724" s="61"/>
      <c r="I6724" s="209"/>
      <c r="J6724" s="61"/>
    </row>
    <row r="6725" spans="1:10" s="27" customFormat="1" x14ac:dyDescent="0.25">
      <c r="A6725" s="62"/>
      <c r="B6725" s="62"/>
      <c r="C6725" s="63"/>
      <c r="D6725" s="63"/>
      <c r="E6725" s="61"/>
      <c r="F6725" s="61"/>
      <c r="G6725" s="61"/>
      <c r="H6725" s="61"/>
      <c r="I6725" s="209"/>
      <c r="J6725" s="61"/>
    </row>
    <row r="6726" spans="1:10" s="27" customFormat="1" x14ac:dyDescent="0.25">
      <c r="A6726" s="62"/>
      <c r="B6726" s="62"/>
      <c r="C6726" s="63"/>
      <c r="D6726" s="63"/>
      <c r="E6726" s="61"/>
      <c r="F6726" s="61"/>
      <c r="G6726" s="61"/>
      <c r="H6726" s="61"/>
      <c r="I6726" s="209"/>
      <c r="J6726" s="61"/>
    </row>
    <row r="6727" spans="1:10" s="27" customFormat="1" x14ac:dyDescent="0.25">
      <c r="A6727" s="62"/>
      <c r="B6727" s="62"/>
      <c r="C6727" s="63"/>
      <c r="D6727" s="63"/>
      <c r="E6727" s="61"/>
      <c r="F6727" s="61"/>
      <c r="G6727" s="61"/>
      <c r="H6727" s="61"/>
      <c r="I6727" s="209"/>
      <c r="J6727" s="61"/>
    </row>
    <row r="6728" spans="1:10" s="27" customFormat="1" x14ac:dyDescent="0.25">
      <c r="A6728" s="62"/>
      <c r="B6728" s="62"/>
      <c r="C6728" s="63"/>
      <c r="D6728" s="63"/>
      <c r="E6728" s="61"/>
      <c r="F6728" s="61"/>
      <c r="G6728" s="61"/>
      <c r="H6728" s="61"/>
      <c r="I6728" s="209"/>
      <c r="J6728" s="61"/>
    </row>
    <row r="6729" spans="1:10" s="27" customFormat="1" x14ac:dyDescent="0.25">
      <c r="A6729" s="62"/>
      <c r="B6729" s="62"/>
      <c r="C6729" s="63"/>
      <c r="D6729" s="63"/>
      <c r="E6729" s="61"/>
      <c r="F6729" s="61"/>
      <c r="G6729" s="61"/>
      <c r="H6729" s="61"/>
      <c r="I6729" s="209"/>
      <c r="J6729" s="61"/>
    </row>
    <row r="6730" spans="1:10" s="27" customFormat="1" x14ac:dyDescent="0.25">
      <c r="A6730" s="62"/>
      <c r="B6730" s="62"/>
      <c r="C6730" s="63"/>
      <c r="D6730" s="63"/>
      <c r="E6730" s="61"/>
      <c r="F6730" s="61"/>
      <c r="G6730" s="61"/>
      <c r="H6730" s="61"/>
      <c r="I6730" s="209"/>
      <c r="J6730" s="61"/>
    </row>
    <row r="6731" spans="1:10" s="27" customFormat="1" x14ac:dyDescent="0.25">
      <c r="A6731" s="62"/>
      <c r="B6731" s="62"/>
      <c r="C6731" s="63"/>
      <c r="D6731" s="63"/>
      <c r="E6731" s="61"/>
      <c r="F6731" s="61"/>
      <c r="G6731" s="61"/>
      <c r="H6731" s="61"/>
      <c r="I6731" s="209"/>
      <c r="J6731" s="61"/>
    </row>
    <row r="6732" spans="1:10" s="27" customFormat="1" x14ac:dyDescent="0.25">
      <c r="A6732" s="62"/>
      <c r="B6732" s="62"/>
      <c r="C6732" s="63"/>
      <c r="D6732" s="63"/>
      <c r="E6732" s="61"/>
      <c r="F6732" s="61"/>
      <c r="G6732" s="61"/>
      <c r="H6732" s="61"/>
      <c r="I6732" s="209"/>
      <c r="J6732" s="61"/>
    </row>
    <row r="6733" spans="1:10" s="27" customFormat="1" x14ac:dyDescent="0.25">
      <c r="A6733" s="62"/>
      <c r="B6733" s="62"/>
      <c r="C6733" s="63"/>
      <c r="D6733" s="63"/>
      <c r="E6733" s="61"/>
      <c r="F6733" s="61"/>
      <c r="G6733" s="61"/>
      <c r="H6733" s="61"/>
      <c r="I6733" s="209"/>
      <c r="J6733" s="61"/>
    </row>
    <row r="6734" spans="1:10" s="27" customFormat="1" x14ac:dyDescent="0.25">
      <c r="A6734" s="62"/>
      <c r="B6734" s="62"/>
      <c r="C6734" s="63"/>
      <c r="D6734" s="63"/>
      <c r="E6734" s="61"/>
      <c r="F6734" s="61"/>
      <c r="G6734" s="61"/>
      <c r="H6734" s="61"/>
      <c r="I6734" s="209"/>
      <c r="J6734" s="61"/>
    </row>
    <row r="6735" spans="1:10" s="27" customFormat="1" x14ac:dyDescent="0.25">
      <c r="A6735" s="62"/>
      <c r="B6735" s="62"/>
      <c r="C6735" s="63"/>
      <c r="D6735" s="63"/>
      <c r="E6735" s="61"/>
      <c r="F6735" s="61"/>
      <c r="G6735" s="61"/>
      <c r="H6735" s="61"/>
      <c r="I6735" s="209"/>
      <c r="J6735" s="61"/>
    </row>
    <row r="6736" spans="1:10" s="27" customFormat="1" x14ac:dyDescent="0.25">
      <c r="A6736" s="62"/>
      <c r="B6736" s="62"/>
      <c r="C6736" s="63"/>
      <c r="D6736" s="63"/>
      <c r="E6736" s="61"/>
      <c r="F6736" s="61"/>
      <c r="G6736" s="61"/>
      <c r="H6736" s="61"/>
      <c r="I6736" s="209"/>
      <c r="J6736" s="61"/>
    </row>
    <row r="6737" spans="1:10" s="27" customFormat="1" x14ac:dyDescent="0.25">
      <c r="A6737" s="62"/>
      <c r="B6737" s="62"/>
      <c r="C6737" s="63"/>
      <c r="D6737" s="63"/>
      <c r="E6737" s="61"/>
      <c r="F6737" s="61"/>
      <c r="G6737" s="61"/>
      <c r="H6737" s="61"/>
      <c r="I6737" s="209"/>
      <c r="J6737" s="61"/>
    </row>
    <row r="6738" spans="1:10" s="27" customFormat="1" x14ac:dyDescent="0.25">
      <c r="A6738" s="62"/>
      <c r="B6738" s="62"/>
      <c r="C6738" s="63"/>
      <c r="D6738" s="63"/>
      <c r="E6738" s="61"/>
      <c r="F6738" s="61"/>
      <c r="G6738" s="61"/>
      <c r="H6738" s="61"/>
      <c r="I6738" s="209"/>
      <c r="J6738" s="61"/>
    </row>
    <row r="6739" spans="1:10" s="27" customFormat="1" x14ac:dyDescent="0.25">
      <c r="A6739" s="62"/>
      <c r="B6739" s="62"/>
      <c r="C6739" s="63"/>
      <c r="D6739" s="63"/>
      <c r="E6739" s="61"/>
      <c r="F6739" s="61"/>
      <c r="G6739" s="61"/>
      <c r="H6739" s="61"/>
      <c r="I6739" s="209"/>
      <c r="J6739" s="61"/>
    </row>
    <row r="6740" spans="1:10" s="27" customFormat="1" x14ac:dyDescent="0.25">
      <c r="A6740" s="62"/>
      <c r="B6740" s="62"/>
      <c r="C6740" s="63"/>
      <c r="D6740" s="63"/>
      <c r="E6740" s="61"/>
      <c r="F6740" s="61"/>
      <c r="G6740" s="61"/>
      <c r="H6740" s="61"/>
      <c r="I6740" s="209"/>
      <c r="J6740" s="61"/>
    </row>
    <row r="6741" spans="1:10" s="27" customFormat="1" x14ac:dyDescent="0.25">
      <c r="A6741" s="62"/>
      <c r="B6741" s="62"/>
      <c r="C6741" s="63"/>
      <c r="D6741" s="63"/>
      <c r="E6741" s="61"/>
      <c r="F6741" s="61"/>
      <c r="G6741" s="61"/>
      <c r="H6741" s="61"/>
      <c r="I6741" s="209"/>
      <c r="J6741" s="61"/>
    </row>
    <row r="6742" spans="1:10" s="27" customFormat="1" x14ac:dyDescent="0.25">
      <c r="A6742" s="62"/>
      <c r="B6742" s="62"/>
      <c r="C6742" s="63"/>
      <c r="D6742" s="63"/>
      <c r="E6742" s="61"/>
      <c r="F6742" s="61"/>
      <c r="G6742" s="61"/>
      <c r="H6742" s="61"/>
      <c r="I6742" s="209"/>
      <c r="J6742" s="61"/>
    </row>
    <row r="6743" spans="1:10" s="27" customFormat="1" x14ac:dyDescent="0.25">
      <c r="A6743" s="62"/>
      <c r="B6743" s="62"/>
      <c r="C6743" s="63"/>
      <c r="D6743" s="63"/>
      <c r="E6743" s="61"/>
      <c r="F6743" s="61"/>
      <c r="G6743" s="61"/>
      <c r="H6743" s="61"/>
      <c r="I6743" s="209"/>
      <c r="J6743" s="61"/>
    </row>
    <row r="6744" spans="1:10" s="27" customFormat="1" x14ac:dyDescent="0.25">
      <c r="A6744" s="62"/>
      <c r="B6744" s="62"/>
      <c r="C6744" s="63"/>
      <c r="D6744" s="63"/>
      <c r="E6744" s="61"/>
      <c r="F6744" s="61"/>
      <c r="G6744" s="61"/>
      <c r="H6744" s="61"/>
      <c r="I6744" s="209"/>
      <c r="J6744" s="61"/>
    </row>
    <row r="6745" spans="1:10" s="27" customFormat="1" x14ac:dyDescent="0.25">
      <c r="A6745" s="62"/>
      <c r="B6745" s="62"/>
      <c r="C6745" s="63"/>
      <c r="D6745" s="63"/>
      <c r="E6745" s="61"/>
      <c r="F6745" s="61"/>
      <c r="G6745" s="61"/>
      <c r="H6745" s="61"/>
      <c r="I6745" s="209"/>
      <c r="J6745" s="61"/>
    </row>
    <row r="6746" spans="1:10" s="27" customFormat="1" x14ac:dyDescent="0.25">
      <c r="A6746" s="62"/>
      <c r="B6746" s="62"/>
      <c r="C6746" s="63"/>
      <c r="D6746" s="63"/>
      <c r="E6746" s="61"/>
      <c r="F6746" s="61"/>
      <c r="G6746" s="61"/>
      <c r="H6746" s="61"/>
      <c r="I6746" s="209"/>
      <c r="J6746" s="61"/>
    </row>
    <row r="6747" spans="1:10" s="27" customFormat="1" x14ac:dyDescent="0.25">
      <c r="A6747" s="62"/>
      <c r="B6747" s="62"/>
      <c r="C6747" s="63"/>
      <c r="D6747" s="63"/>
      <c r="E6747" s="61"/>
      <c r="F6747" s="61"/>
      <c r="G6747" s="61"/>
      <c r="H6747" s="61"/>
      <c r="I6747" s="209"/>
      <c r="J6747" s="61"/>
    </row>
    <row r="6748" spans="1:10" s="27" customFormat="1" x14ac:dyDescent="0.25">
      <c r="A6748" s="62"/>
      <c r="B6748" s="62"/>
      <c r="C6748" s="63"/>
      <c r="D6748" s="63"/>
      <c r="E6748" s="61"/>
      <c r="F6748" s="61"/>
      <c r="G6748" s="61"/>
      <c r="H6748" s="61"/>
      <c r="I6748" s="209"/>
      <c r="J6748" s="61"/>
    </row>
    <row r="6749" spans="1:10" s="27" customFormat="1" x14ac:dyDescent="0.25">
      <c r="A6749" s="62"/>
      <c r="B6749" s="62"/>
      <c r="C6749" s="63"/>
      <c r="D6749" s="63"/>
      <c r="E6749" s="61"/>
      <c r="F6749" s="61"/>
      <c r="G6749" s="61"/>
      <c r="H6749" s="61"/>
      <c r="I6749" s="209"/>
      <c r="J6749" s="61"/>
    </row>
    <row r="6750" spans="1:10" s="27" customFormat="1" x14ac:dyDescent="0.25">
      <c r="A6750" s="62"/>
      <c r="B6750" s="62"/>
      <c r="C6750" s="63"/>
      <c r="D6750" s="63"/>
      <c r="E6750" s="61"/>
      <c r="F6750" s="61"/>
      <c r="G6750" s="61"/>
      <c r="H6750" s="61"/>
      <c r="I6750" s="209"/>
      <c r="J6750" s="61"/>
    </row>
    <row r="6751" spans="1:10" s="27" customFormat="1" x14ac:dyDescent="0.25">
      <c r="A6751" s="62"/>
      <c r="B6751" s="62"/>
      <c r="C6751" s="63"/>
      <c r="D6751" s="63"/>
      <c r="E6751" s="61"/>
      <c r="F6751" s="61"/>
      <c r="G6751" s="61"/>
      <c r="H6751" s="61"/>
      <c r="I6751" s="209"/>
      <c r="J6751" s="61"/>
    </row>
    <row r="6752" spans="1:10" s="27" customFormat="1" x14ac:dyDescent="0.25">
      <c r="A6752" s="62"/>
      <c r="B6752" s="62"/>
      <c r="C6752" s="63"/>
      <c r="D6752" s="63"/>
      <c r="E6752" s="61"/>
      <c r="F6752" s="61"/>
      <c r="G6752" s="61"/>
      <c r="H6752" s="61"/>
      <c r="I6752" s="209"/>
      <c r="J6752" s="61"/>
    </row>
    <row r="6753" spans="1:10" s="27" customFormat="1" x14ac:dyDescent="0.25">
      <c r="A6753" s="62"/>
      <c r="B6753" s="62"/>
      <c r="C6753" s="63"/>
      <c r="D6753" s="63"/>
      <c r="E6753" s="61"/>
      <c r="F6753" s="61"/>
      <c r="G6753" s="61"/>
      <c r="H6753" s="61"/>
      <c r="I6753" s="209"/>
      <c r="J6753" s="61"/>
    </row>
    <row r="6754" spans="1:10" s="27" customFormat="1" x14ac:dyDescent="0.25">
      <c r="A6754" s="62"/>
      <c r="B6754" s="62"/>
      <c r="C6754" s="63"/>
      <c r="D6754" s="63"/>
      <c r="E6754" s="61"/>
      <c r="F6754" s="61"/>
      <c r="G6754" s="61"/>
      <c r="H6754" s="61"/>
      <c r="I6754" s="209"/>
      <c r="J6754" s="61"/>
    </row>
    <row r="6755" spans="1:10" s="27" customFormat="1" x14ac:dyDescent="0.25">
      <c r="A6755" s="62"/>
      <c r="B6755" s="62"/>
      <c r="C6755" s="63"/>
      <c r="D6755" s="63"/>
      <c r="E6755" s="61"/>
      <c r="F6755" s="61"/>
      <c r="G6755" s="61"/>
      <c r="H6755" s="61"/>
      <c r="I6755" s="209"/>
      <c r="J6755" s="61"/>
    </row>
    <row r="6756" spans="1:10" s="27" customFormat="1" x14ac:dyDescent="0.25">
      <c r="A6756" s="62"/>
      <c r="B6756" s="62"/>
      <c r="C6756" s="63"/>
      <c r="D6756" s="63"/>
      <c r="E6756" s="61"/>
      <c r="F6756" s="61"/>
      <c r="G6756" s="61"/>
      <c r="H6756" s="61"/>
      <c r="I6756" s="209"/>
      <c r="J6756" s="61"/>
    </row>
    <row r="6757" spans="1:10" s="27" customFormat="1" x14ac:dyDescent="0.25">
      <c r="A6757" s="62"/>
      <c r="B6757" s="62"/>
      <c r="C6757" s="63"/>
      <c r="D6757" s="63"/>
      <c r="E6757" s="61"/>
      <c r="F6757" s="61"/>
      <c r="G6757" s="61"/>
      <c r="H6757" s="61"/>
      <c r="I6757" s="209"/>
      <c r="J6757" s="61"/>
    </row>
    <row r="6758" spans="1:10" s="27" customFormat="1" x14ac:dyDescent="0.25">
      <c r="A6758" s="62"/>
      <c r="B6758" s="62"/>
      <c r="C6758" s="63"/>
      <c r="D6758" s="63"/>
      <c r="E6758" s="61"/>
      <c r="F6758" s="61"/>
      <c r="G6758" s="61"/>
      <c r="H6758" s="61"/>
      <c r="I6758" s="209"/>
      <c r="J6758" s="61"/>
    </row>
    <row r="6759" spans="1:10" s="27" customFormat="1" x14ac:dyDescent="0.25">
      <c r="A6759" s="62"/>
      <c r="B6759" s="62"/>
      <c r="C6759" s="63"/>
      <c r="D6759" s="63"/>
      <c r="E6759" s="61"/>
      <c r="F6759" s="61"/>
      <c r="G6759" s="61"/>
      <c r="H6759" s="61"/>
      <c r="I6759" s="209"/>
      <c r="J6759" s="61"/>
    </row>
    <row r="6760" spans="1:10" s="27" customFormat="1" x14ac:dyDescent="0.25">
      <c r="A6760" s="62"/>
      <c r="B6760" s="62"/>
      <c r="C6760" s="63"/>
      <c r="D6760" s="63"/>
      <c r="E6760" s="61"/>
      <c r="F6760" s="61"/>
      <c r="G6760" s="61"/>
      <c r="H6760" s="61"/>
      <c r="I6760" s="209"/>
      <c r="J6760" s="61"/>
    </row>
    <row r="6761" spans="1:10" s="27" customFormat="1" x14ac:dyDescent="0.25">
      <c r="A6761" s="62"/>
      <c r="B6761" s="62"/>
      <c r="C6761" s="63"/>
      <c r="D6761" s="63"/>
      <c r="E6761" s="61"/>
      <c r="F6761" s="61"/>
      <c r="G6761" s="61"/>
      <c r="H6761" s="61"/>
      <c r="I6761" s="209"/>
      <c r="J6761" s="61"/>
    </row>
    <row r="6762" spans="1:10" s="27" customFormat="1" x14ac:dyDescent="0.25">
      <c r="A6762" s="62"/>
      <c r="B6762" s="62"/>
      <c r="C6762" s="63"/>
      <c r="D6762" s="63"/>
      <c r="E6762" s="61"/>
      <c r="F6762" s="61"/>
      <c r="G6762" s="61"/>
      <c r="H6762" s="61"/>
      <c r="I6762" s="209"/>
      <c r="J6762" s="61"/>
    </row>
    <row r="6763" spans="1:10" s="27" customFormat="1" x14ac:dyDescent="0.25">
      <c r="A6763" s="62"/>
      <c r="B6763" s="62"/>
      <c r="C6763" s="63"/>
      <c r="D6763" s="63"/>
      <c r="E6763" s="61"/>
      <c r="F6763" s="61"/>
      <c r="G6763" s="61"/>
      <c r="H6763" s="61"/>
      <c r="I6763" s="209"/>
      <c r="J6763" s="61"/>
    </row>
    <row r="6764" spans="1:10" s="27" customFormat="1" x14ac:dyDescent="0.25">
      <c r="A6764" s="62"/>
      <c r="B6764" s="62"/>
      <c r="C6764" s="63"/>
      <c r="D6764" s="63"/>
      <c r="E6764" s="61"/>
      <c r="F6764" s="61"/>
      <c r="G6764" s="61"/>
      <c r="H6764" s="61"/>
      <c r="I6764" s="209"/>
      <c r="J6764" s="61"/>
    </row>
    <row r="6765" spans="1:10" s="27" customFormat="1" x14ac:dyDescent="0.25">
      <c r="A6765" s="62"/>
      <c r="B6765" s="62"/>
      <c r="C6765" s="63"/>
      <c r="D6765" s="63"/>
      <c r="E6765" s="61"/>
      <c r="F6765" s="61"/>
      <c r="G6765" s="61"/>
      <c r="H6765" s="61"/>
      <c r="I6765" s="209"/>
      <c r="J6765" s="61"/>
    </row>
    <row r="6766" spans="1:10" s="27" customFormat="1" x14ac:dyDescent="0.25">
      <c r="A6766" s="62"/>
      <c r="B6766" s="62"/>
      <c r="C6766" s="63"/>
      <c r="D6766" s="63"/>
      <c r="E6766" s="61"/>
      <c r="F6766" s="61"/>
      <c r="G6766" s="61"/>
      <c r="H6766" s="61"/>
      <c r="I6766" s="209"/>
      <c r="J6766" s="61"/>
    </row>
    <row r="6767" spans="1:10" s="27" customFormat="1" x14ac:dyDescent="0.25">
      <c r="A6767" s="62"/>
      <c r="B6767" s="62"/>
      <c r="C6767" s="63"/>
      <c r="D6767" s="63"/>
      <c r="E6767" s="61"/>
      <c r="F6767" s="61"/>
      <c r="G6767" s="61"/>
      <c r="H6767" s="61"/>
      <c r="I6767" s="209"/>
      <c r="J6767" s="61"/>
    </row>
    <row r="6768" spans="1:10" s="27" customFormat="1" x14ac:dyDescent="0.25">
      <c r="A6768" s="62"/>
      <c r="B6768" s="62"/>
      <c r="C6768" s="63"/>
      <c r="D6768" s="63"/>
      <c r="E6768" s="61"/>
      <c r="F6768" s="61"/>
      <c r="G6768" s="61"/>
      <c r="H6768" s="61"/>
      <c r="I6768" s="209"/>
      <c r="J6768" s="61"/>
    </row>
    <row r="6769" spans="1:10" s="27" customFormat="1" x14ac:dyDescent="0.25">
      <c r="A6769" s="62"/>
      <c r="B6769" s="62"/>
      <c r="C6769" s="63"/>
      <c r="D6769" s="63"/>
      <c r="E6769" s="61"/>
      <c r="F6769" s="61"/>
      <c r="G6769" s="61"/>
      <c r="H6769" s="61"/>
      <c r="I6769" s="209"/>
      <c r="J6769" s="61"/>
    </row>
    <row r="6770" spans="1:10" s="27" customFormat="1" x14ac:dyDescent="0.25">
      <c r="A6770" s="62"/>
      <c r="B6770" s="62"/>
      <c r="C6770" s="63"/>
      <c r="D6770" s="63"/>
      <c r="E6770" s="61"/>
      <c r="F6770" s="61"/>
      <c r="G6770" s="61"/>
      <c r="H6770" s="61"/>
      <c r="I6770" s="209"/>
      <c r="J6770" s="61"/>
    </row>
    <row r="6771" spans="1:10" s="27" customFormat="1" x14ac:dyDescent="0.25">
      <c r="A6771" s="62"/>
      <c r="B6771" s="62"/>
      <c r="C6771" s="63"/>
      <c r="D6771" s="63"/>
      <c r="E6771" s="61"/>
      <c r="F6771" s="61"/>
      <c r="G6771" s="61"/>
      <c r="H6771" s="61"/>
      <c r="I6771" s="209"/>
      <c r="J6771" s="61"/>
    </row>
    <row r="6772" spans="1:10" s="27" customFormat="1" x14ac:dyDescent="0.25">
      <c r="A6772" s="62"/>
      <c r="B6772" s="62"/>
      <c r="C6772" s="63"/>
      <c r="D6772" s="63"/>
      <c r="E6772" s="61"/>
      <c r="F6772" s="61"/>
      <c r="G6772" s="61"/>
      <c r="H6772" s="61"/>
      <c r="I6772" s="209"/>
      <c r="J6772" s="61"/>
    </row>
    <row r="6773" spans="1:10" s="27" customFormat="1" x14ac:dyDescent="0.25">
      <c r="A6773" s="62"/>
      <c r="B6773" s="62"/>
      <c r="C6773" s="63"/>
      <c r="D6773" s="63"/>
      <c r="E6773" s="61"/>
      <c r="F6773" s="61"/>
      <c r="G6773" s="61"/>
      <c r="H6773" s="61"/>
      <c r="I6773" s="209"/>
      <c r="J6773" s="61"/>
    </row>
    <row r="6774" spans="1:10" s="27" customFormat="1" x14ac:dyDescent="0.25">
      <c r="A6774" s="62"/>
      <c r="B6774" s="62"/>
      <c r="C6774" s="63"/>
      <c r="D6774" s="63"/>
      <c r="E6774" s="61"/>
      <c r="F6774" s="61"/>
      <c r="G6774" s="61"/>
      <c r="H6774" s="61"/>
      <c r="I6774" s="209"/>
      <c r="J6774" s="61"/>
    </row>
    <row r="6775" spans="1:10" s="27" customFormat="1" x14ac:dyDescent="0.25">
      <c r="A6775" s="62"/>
      <c r="B6775" s="62"/>
      <c r="C6775" s="63"/>
      <c r="D6775" s="63"/>
      <c r="E6775" s="61"/>
      <c r="F6775" s="61"/>
      <c r="G6775" s="61"/>
      <c r="H6775" s="61"/>
      <c r="I6775" s="209"/>
      <c r="J6775" s="61"/>
    </row>
    <row r="6776" spans="1:10" s="27" customFormat="1" x14ac:dyDescent="0.25">
      <c r="A6776" s="62"/>
      <c r="B6776" s="62"/>
      <c r="C6776" s="63"/>
      <c r="D6776" s="63"/>
      <c r="E6776" s="61"/>
      <c r="F6776" s="61"/>
      <c r="G6776" s="61"/>
      <c r="H6776" s="61"/>
      <c r="I6776" s="209"/>
      <c r="J6776" s="61"/>
    </row>
    <row r="6777" spans="1:10" s="27" customFormat="1" x14ac:dyDescent="0.25">
      <c r="A6777" s="62"/>
      <c r="B6777" s="62"/>
      <c r="C6777" s="63"/>
      <c r="D6777" s="63"/>
      <c r="E6777" s="61"/>
      <c r="F6777" s="61"/>
      <c r="G6777" s="61"/>
      <c r="H6777" s="61"/>
      <c r="I6777" s="209"/>
      <c r="J6777" s="61"/>
    </row>
    <row r="6778" spans="1:10" s="27" customFormat="1" x14ac:dyDescent="0.25">
      <c r="A6778" s="62"/>
      <c r="B6778" s="62"/>
      <c r="C6778" s="63"/>
      <c r="D6778" s="63"/>
      <c r="E6778" s="61"/>
      <c r="F6778" s="61"/>
      <c r="G6778" s="61"/>
      <c r="H6778" s="61"/>
      <c r="I6778" s="209"/>
      <c r="J6778" s="61"/>
    </row>
    <row r="6779" spans="1:10" s="27" customFormat="1" x14ac:dyDescent="0.25">
      <c r="A6779" s="62"/>
      <c r="B6779" s="62"/>
      <c r="C6779" s="63"/>
      <c r="D6779" s="63"/>
      <c r="E6779" s="61"/>
      <c r="F6779" s="61"/>
      <c r="G6779" s="61"/>
      <c r="H6779" s="61"/>
      <c r="I6779" s="209"/>
      <c r="J6779" s="61"/>
    </row>
    <row r="6780" spans="1:10" s="27" customFormat="1" x14ac:dyDescent="0.25">
      <c r="A6780" s="62"/>
      <c r="B6780" s="62"/>
      <c r="C6780" s="63"/>
      <c r="D6780" s="63"/>
      <c r="E6780" s="61"/>
      <c r="F6780" s="61"/>
      <c r="G6780" s="61"/>
      <c r="H6780" s="61"/>
      <c r="I6780" s="209"/>
      <c r="J6780" s="61"/>
    </row>
    <row r="6781" spans="1:10" s="27" customFormat="1" x14ac:dyDescent="0.25">
      <c r="A6781" s="62"/>
      <c r="B6781" s="62"/>
      <c r="C6781" s="63"/>
      <c r="D6781" s="63"/>
      <c r="E6781" s="61"/>
      <c r="F6781" s="61"/>
      <c r="G6781" s="61"/>
      <c r="H6781" s="61"/>
      <c r="I6781" s="209"/>
      <c r="J6781" s="61"/>
    </row>
    <row r="6782" spans="1:10" s="27" customFormat="1" x14ac:dyDescent="0.25">
      <c r="A6782" s="62"/>
      <c r="B6782" s="62"/>
      <c r="C6782" s="63"/>
      <c r="D6782" s="63"/>
      <c r="E6782" s="61"/>
      <c r="F6782" s="61"/>
      <c r="G6782" s="61"/>
      <c r="H6782" s="61"/>
      <c r="I6782" s="209"/>
      <c r="J6782" s="61"/>
    </row>
    <row r="6783" spans="1:10" s="27" customFormat="1" x14ac:dyDescent="0.25">
      <c r="A6783" s="62"/>
      <c r="B6783" s="62"/>
      <c r="C6783" s="63"/>
      <c r="D6783" s="63"/>
      <c r="E6783" s="61"/>
      <c r="F6783" s="61"/>
      <c r="G6783" s="61"/>
      <c r="H6783" s="61"/>
      <c r="I6783" s="209"/>
      <c r="J6783" s="61"/>
    </row>
    <row r="6784" spans="1:10" s="27" customFormat="1" x14ac:dyDescent="0.25">
      <c r="A6784" s="62"/>
      <c r="B6784" s="62"/>
      <c r="C6784" s="63"/>
      <c r="D6784" s="63"/>
      <c r="E6784" s="61"/>
      <c r="F6784" s="61"/>
      <c r="G6784" s="61"/>
      <c r="H6784" s="61"/>
      <c r="I6784" s="209"/>
      <c r="J6784" s="61"/>
    </row>
    <row r="6785" spans="1:10" s="27" customFormat="1" x14ac:dyDescent="0.25">
      <c r="A6785" s="62"/>
      <c r="B6785" s="62"/>
      <c r="C6785" s="63"/>
      <c r="D6785" s="63"/>
      <c r="E6785" s="61"/>
      <c r="F6785" s="61"/>
      <c r="G6785" s="61"/>
      <c r="H6785" s="61"/>
      <c r="I6785" s="209"/>
      <c r="J6785" s="61"/>
    </row>
    <row r="6786" spans="1:10" s="27" customFormat="1" x14ac:dyDescent="0.25">
      <c r="A6786" s="62"/>
      <c r="B6786" s="62"/>
      <c r="C6786" s="63"/>
      <c r="D6786" s="63"/>
      <c r="E6786" s="61"/>
      <c r="F6786" s="61"/>
      <c r="G6786" s="61"/>
      <c r="H6786" s="61"/>
      <c r="I6786" s="209"/>
      <c r="J6786" s="61"/>
    </row>
    <row r="6787" spans="1:10" s="27" customFormat="1" x14ac:dyDescent="0.25">
      <c r="A6787" s="62"/>
      <c r="B6787" s="62"/>
      <c r="C6787" s="63"/>
      <c r="D6787" s="63"/>
      <c r="E6787" s="61"/>
      <c r="F6787" s="61"/>
      <c r="G6787" s="61"/>
      <c r="H6787" s="61"/>
      <c r="I6787" s="209"/>
      <c r="J6787" s="61"/>
    </row>
    <row r="6788" spans="1:10" s="27" customFormat="1" x14ac:dyDescent="0.25">
      <c r="A6788" s="62"/>
      <c r="B6788" s="62"/>
      <c r="C6788" s="63"/>
      <c r="D6788" s="63"/>
      <c r="E6788" s="61"/>
      <c r="F6788" s="61"/>
      <c r="G6788" s="61"/>
      <c r="H6788" s="61"/>
      <c r="I6788" s="209"/>
      <c r="J6788" s="61"/>
    </row>
    <row r="6789" spans="1:10" s="27" customFormat="1" x14ac:dyDescent="0.25">
      <c r="A6789" s="62"/>
      <c r="B6789" s="62"/>
      <c r="C6789" s="63"/>
      <c r="D6789" s="63"/>
      <c r="E6789" s="61"/>
      <c r="F6789" s="61"/>
      <c r="G6789" s="61"/>
      <c r="H6789" s="61"/>
      <c r="I6789" s="209"/>
      <c r="J6789" s="61"/>
    </row>
    <row r="6790" spans="1:10" s="27" customFormat="1" x14ac:dyDescent="0.25">
      <c r="A6790" s="62"/>
      <c r="B6790" s="62"/>
      <c r="C6790" s="63"/>
      <c r="D6790" s="63"/>
      <c r="E6790" s="61"/>
      <c r="F6790" s="61"/>
      <c r="G6790" s="61"/>
      <c r="H6790" s="61"/>
      <c r="I6790" s="209"/>
      <c r="J6790" s="61"/>
    </row>
    <row r="6791" spans="1:10" s="27" customFormat="1" x14ac:dyDescent="0.25">
      <c r="A6791" s="62"/>
      <c r="B6791" s="62"/>
      <c r="C6791" s="63"/>
      <c r="D6791" s="63"/>
      <c r="E6791" s="61"/>
      <c r="F6791" s="61"/>
      <c r="G6791" s="61"/>
      <c r="H6791" s="61"/>
      <c r="I6791" s="209"/>
      <c r="J6791" s="61"/>
    </row>
    <row r="6792" spans="1:10" s="27" customFormat="1" x14ac:dyDescent="0.25">
      <c r="A6792" s="62"/>
      <c r="B6792" s="62"/>
      <c r="C6792" s="63"/>
      <c r="D6792" s="63"/>
      <c r="E6792" s="61"/>
      <c r="F6792" s="61"/>
      <c r="G6792" s="61"/>
      <c r="H6792" s="61"/>
      <c r="I6792" s="209"/>
      <c r="J6792" s="61"/>
    </row>
    <row r="6793" spans="1:10" s="27" customFormat="1" x14ac:dyDescent="0.25">
      <c r="A6793" s="62"/>
      <c r="B6793" s="62"/>
      <c r="C6793" s="63"/>
      <c r="D6793" s="63"/>
      <c r="E6793" s="61"/>
      <c r="F6793" s="61"/>
      <c r="G6793" s="61"/>
      <c r="H6793" s="61"/>
      <c r="I6793" s="209"/>
      <c r="J6793" s="61"/>
    </row>
    <row r="6794" spans="1:10" s="27" customFormat="1" x14ac:dyDescent="0.25">
      <c r="A6794" s="62"/>
      <c r="B6794" s="62"/>
      <c r="C6794" s="63"/>
      <c r="D6794" s="63"/>
      <c r="E6794" s="61"/>
      <c r="F6794" s="61"/>
      <c r="G6794" s="61"/>
      <c r="H6794" s="61"/>
      <c r="I6794" s="209"/>
      <c r="J6794" s="61"/>
    </row>
    <row r="6795" spans="1:10" s="27" customFormat="1" x14ac:dyDescent="0.25">
      <c r="A6795" s="62"/>
      <c r="B6795" s="62"/>
      <c r="C6795" s="63"/>
      <c r="D6795" s="63"/>
      <c r="E6795" s="61"/>
      <c r="F6795" s="61"/>
      <c r="G6795" s="61"/>
      <c r="H6795" s="61"/>
      <c r="I6795" s="209"/>
      <c r="J6795" s="61"/>
    </row>
    <row r="6796" spans="1:10" s="27" customFormat="1" x14ac:dyDescent="0.25">
      <c r="A6796" s="62"/>
      <c r="B6796" s="62"/>
      <c r="C6796" s="63"/>
      <c r="D6796" s="63"/>
      <c r="E6796" s="61"/>
      <c r="F6796" s="61"/>
      <c r="G6796" s="61"/>
      <c r="H6796" s="61"/>
      <c r="I6796" s="209"/>
      <c r="J6796" s="61"/>
    </row>
    <row r="6797" spans="1:10" s="27" customFormat="1" x14ac:dyDescent="0.25">
      <c r="A6797" s="62"/>
      <c r="B6797" s="62"/>
      <c r="C6797" s="63"/>
      <c r="D6797" s="63"/>
      <c r="E6797" s="61"/>
      <c r="F6797" s="61"/>
      <c r="G6797" s="61"/>
      <c r="H6797" s="61"/>
      <c r="I6797" s="209"/>
      <c r="J6797" s="61"/>
    </row>
    <row r="6798" spans="1:10" s="27" customFormat="1" x14ac:dyDescent="0.25">
      <c r="A6798" s="62"/>
      <c r="B6798" s="62"/>
      <c r="C6798" s="63"/>
      <c r="D6798" s="63"/>
      <c r="E6798" s="61"/>
      <c r="F6798" s="61"/>
      <c r="G6798" s="61"/>
      <c r="H6798" s="61"/>
      <c r="I6798" s="209"/>
      <c r="J6798" s="61"/>
    </row>
    <row r="6799" spans="1:10" s="27" customFormat="1" x14ac:dyDescent="0.25">
      <c r="A6799" s="62"/>
      <c r="B6799" s="62"/>
      <c r="C6799" s="63"/>
      <c r="D6799" s="63"/>
      <c r="E6799" s="61"/>
      <c r="F6799" s="61"/>
      <c r="G6799" s="61"/>
      <c r="H6799" s="61"/>
      <c r="I6799" s="209"/>
      <c r="J6799" s="61"/>
    </row>
    <row r="6800" spans="1:10" s="27" customFormat="1" x14ac:dyDescent="0.25">
      <c r="A6800" s="62"/>
      <c r="B6800" s="62"/>
      <c r="C6800" s="63"/>
      <c r="D6800" s="63"/>
      <c r="E6800" s="61"/>
      <c r="F6800" s="61"/>
      <c r="G6800" s="61"/>
      <c r="H6800" s="61"/>
      <c r="I6800" s="209"/>
      <c r="J6800" s="61"/>
    </row>
    <row r="6801" spans="1:10" s="27" customFormat="1" x14ac:dyDescent="0.25">
      <c r="A6801" s="62"/>
      <c r="B6801" s="62"/>
      <c r="C6801" s="63"/>
      <c r="D6801" s="63"/>
      <c r="E6801" s="61"/>
      <c r="F6801" s="61"/>
      <c r="G6801" s="61"/>
      <c r="H6801" s="61"/>
      <c r="I6801" s="209"/>
      <c r="J6801" s="61"/>
    </row>
    <row r="6802" spans="1:10" s="27" customFormat="1" x14ac:dyDescent="0.25">
      <c r="A6802" s="62"/>
      <c r="B6802" s="62"/>
      <c r="C6802" s="63"/>
      <c r="D6802" s="63"/>
      <c r="E6802" s="61"/>
      <c r="F6802" s="61"/>
      <c r="G6802" s="61"/>
      <c r="H6802" s="61"/>
      <c r="I6802" s="209"/>
      <c r="J6802" s="61"/>
    </row>
    <row r="6803" spans="1:10" s="27" customFormat="1" x14ac:dyDescent="0.25">
      <c r="A6803" s="62"/>
      <c r="B6803" s="62"/>
      <c r="C6803" s="63"/>
      <c r="D6803" s="63"/>
      <c r="E6803" s="61"/>
      <c r="F6803" s="61"/>
      <c r="G6803" s="61"/>
      <c r="H6803" s="61"/>
      <c r="I6803" s="209"/>
      <c r="J6803" s="61"/>
    </row>
    <row r="6804" spans="1:10" s="27" customFormat="1" x14ac:dyDescent="0.25">
      <c r="A6804" s="62"/>
      <c r="B6804" s="62"/>
      <c r="C6804" s="63"/>
      <c r="D6804" s="63"/>
      <c r="E6804" s="61"/>
      <c r="F6804" s="61"/>
      <c r="G6804" s="61"/>
      <c r="H6804" s="61"/>
      <c r="I6804" s="209"/>
      <c r="J6804" s="61"/>
    </row>
    <row r="6805" spans="1:10" s="27" customFormat="1" x14ac:dyDescent="0.25">
      <c r="A6805" s="62"/>
      <c r="B6805" s="62"/>
      <c r="C6805" s="63"/>
      <c r="D6805" s="63"/>
      <c r="E6805" s="61"/>
      <c r="F6805" s="61"/>
      <c r="G6805" s="61"/>
      <c r="H6805" s="61"/>
      <c r="I6805" s="209"/>
      <c r="J6805" s="61"/>
    </row>
    <row r="6806" spans="1:10" s="27" customFormat="1" x14ac:dyDescent="0.25">
      <c r="A6806" s="62"/>
      <c r="B6806" s="62"/>
      <c r="C6806" s="63"/>
      <c r="D6806" s="63"/>
      <c r="E6806" s="61"/>
      <c r="F6806" s="61"/>
      <c r="G6806" s="61"/>
      <c r="H6806" s="61"/>
      <c r="I6806" s="209"/>
      <c r="J6806" s="61"/>
    </row>
    <row r="6807" spans="1:10" s="27" customFormat="1" x14ac:dyDescent="0.25">
      <c r="A6807" s="62"/>
      <c r="B6807" s="62"/>
      <c r="C6807" s="63"/>
      <c r="D6807" s="63"/>
      <c r="E6807" s="61"/>
      <c r="F6807" s="61"/>
      <c r="G6807" s="61"/>
      <c r="H6807" s="61"/>
      <c r="I6807" s="209"/>
      <c r="J6807" s="61"/>
    </row>
    <row r="6808" spans="1:10" s="27" customFormat="1" x14ac:dyDescent="0.25">
      <c r="A6808" s="62"/>
      <c r="B6808" s="62"/>
      <c r="C6808" s="63"/>
      <c r="D6808" s="63"/>
      <c r="E6808" s="61"/>
      <c r="F6808" s="61"/>
      <c r="G6808" s="61"/>
      <c r="H6808" s="61"/>
      <c r="I6808" s="209"/>
      <c r="J6808" s="61"/>
    </row>
    <row r="6809" spans="1:10" s="27" customFormat="1" x14ac:dyDescent="0.25">
      <c r="A6809" s="62"/>
      <c r="B6809" s="62"/>
      <c r="C6809" s="63"/>
      <c r="D6809" s="63"/>
      <c r="E6809" s="61"/>
      <c r="F6809" s="61"/>
      <c r="G6809" s="61"/>
      <c r="H6809" s="61"/>
      <c r="I6809" s="209"/>
      <c r="J6809" s="61"/>
    </row>
    <row r="6810" spans="1:10" s="27" customFormat="1" x14ac:dyDescent="0.25">
      <c r="A6810" s="62"/>
      <c r="B6810" s="62"/>
      <c r="C6810" s="63"/>
      <c r="D6810" s="63"/>
      <c r="E6810" s="61"/>
      <c r="F6810" s="61"/>
      <c r="G6810" s="61"/>
      <c r="H6810" s="61"/>
      <c r="I6810" s="209"/>
      <c r="J6810" s="61"/>
    </row>
    <row r="6811" spans="1:10" s="27" customFormat="1" x14ac:dyDescent="0.25">
      <c r="A6811" s="62"/>
      <c r="B6811" s="62"/>
      <c r="C6811" s="63"/>
      <c r="D6811" s="63"/>
      <c r="E6811" s="61"/>
      <c r="F6811" s="61"/>
      <c r="G6811" s="61"/>
      <c r="H6811" s="61"/>
      <c r="I6811" s="209"/>
      <c r="J6811" s="61"/>
    </row>
    <row r="6812" spans="1:10" s="27" customFormat="1" x14ac:dyDescent="0.25">
      <c r="A6812" s="62"/>
      <c r="B6812" s="62"/>
      <c r="C6812" s="63"/>
      <c r="D6812" s="63"/>
      <c r="E6812" s="61"/>
      <c r="F6812" s="61"/>
      <c r="G6812" s="61"/>
      <c r="H6812" s="61"/>
      <c r="I6812" s="209"/>
      <c r="J6812" s="61"/>
    </row>
    <row r="6813" spans="1:10" s="27" customFormat="1" x14ac:dyDescent="0.25">
      <c r="A6813" s="62"/>
      <c r="B6813" s="62"/>
      <c r="C6813" s="63"/>
      <c r="D6813" s="63"/>
      <c r="E6813" s="61"/>
      <c r="F6813" s="61"/>
      <c r="G6813" s="61"/>
      <c r="H6813" s="61"/>
      <c r="I6813" s="209"/>
      <c r="J6813" s="61"/>
    </row>
    <row r="6814" spans="1:10" s="27" customFormat="1" x14ac:dyDescent="0.25">
      <c r="A6814" s="62"/>
      <c r="B6814" s="62"/>
      <c r="C6814" s="63"/>
      <c r="D6814" s="63"/>
      <c r="E6814" s="61"/>
      <c r="F6814" s="61"/>
      <c r="G6814" s="61"/>
      <c r="H6814" s="61"/>
      <c r="I6814" s="209"/>
      <c r="J6814" s="61"/>
    </row>
    <row r="6815" spans="1:10" s="27" customFormat="1" x14ac:dyDescent="0.25">
      <c r="A6815" s="62"/>
      <c r="B6815" s="62"/>
      <c r="C6815" s="63"/>
      <c r="D6815" s="63"/>
      <c r="E6815" s="61"/>
      <c r="F6815" s="61"/>
      <c r="G6815" s="61"/>
      <c r="H6815" s="61"/>
      <c r="I6815" s="209"/>
      <c r="J6815" s="61"/>
    </row>
    <row r="6816" spans="1:10" s="27" customFormat="1" x14ac:dyDescent="0.25">
      <c r="A6816" s="62"/>
      <c r="B6816" s="62"/>
      <c r="C6816" s="63"/>
      <c r="D6816" s="63"/>
      <c r="E6816" s="61"/>
      <c r="F6816" s="61"/>
      <c r="G6816" s="61"/>
      <c r="H6816" s="61"/>
      <c r="I6816" s="209"/>
      <c r="J6816" s="61"/>
    </row>
    <row r="6817" spans="1:10" s="27" customFormat="1" x14ac:dyDescent="0.25">
      <c r="A6817" s="62"/>
      <c r="B6817" s="62"/>
      <c r="C6817" s="63"/>
      <c r="D6817" s="63"/>
      <c r="E6817" s="61"/>
      <c r="F6817" s="61"/>
      <c r="G6817" s="61"/>
      <c r="H6817" s="61"/>
      <c r="I6817" s="209"/>
      <c r="J6817" s="61"/>
    </row>
    <row r="6818" spans="1:10" s="27" customFormat="1" x14ac:dyDescent="0.25">
      <c r="A6818" s="62"/>
      <c r="B6818" s="62"/>
      <c r="C6818" s="63"/>
      <c r="D6818" s="63"/>
      <c r="E6818" s="61"/>
      <c r="F6818" s="61"/>
      <c r="G6818" s="61"/>
      <c r="H6818" s="61"/>
      <c r="I6818" s="209"/>
      <c r="J6818" s="61"/>
    </row>
    <row r="6819" spans="1:10" s="27" customFormat="1" x14ac:dyDescent="0.25">
      <c r="A6819" s="62"/>
      <c r="B6819" s="62"/>
      <c r="C6819" s="63"/>
      <c r="D6819" s="63"/>
      <c r="E6819" s="61"/>
      <c r="F6819" s="61"/>
      <c r="G6819" s="61"/>
      <c r="H6819" s="61"/>
      <c r="I6819" s="209"/>
      <c r="J6819" s="61"/>
    </row>
    <row r="6820" spans="1:10" s="27" customFormat="1" x14ac:dyDescent="0.25">
      <c r="A6820" s="62"/>
      <c r="B6820" s="62"/>
      <c r="C6820" s="63"/>
      <c r="D6820" s="63"/>
      <c r="E6820" s="61"/>
      <c r="F6820" s="61"/>
      <c r="G6820" s="61"/>
      <c r="H6820" s="61"/>
      <c r="I6820" s="209"/>
      <c r="J6820" s="61"/>
    </row>
    <row r="6821" spans="1:10" s="27" customFormat="1" x14ac:dyDescent="0.25">
      <c r="A6821" s="62"/>
      <c r="B6821" s="62"/>
      <c r="C6821" s="63"/>
      <c r="D6821" s="63"/>
      <c r="E6821" s="61"/>
      <c r="F6821" s="61"/>
      <c r="G6821" s="61"/>
      <c r="H6821" s="61"/>
      <c r="I6821" s="209"/>
      <c r="J6821" s="61"/>
    </row>
    <row r="6822" spans="1:10" s="27" customFormat="1" x14ac:dyDescent="0.25">
      <c r="A6822" s="62"/>
      <c r="B6822" s="62"/>
      <c r="C6822" s="63"/>
      <c r="D6822" s="63"/>
      <c r="E6822" s="61"/>
      <c r="F6822" s="61"/>
      <c r="G6822" s="61"/>
      <c r="H6822" s="61"/>
      <c r="I6822" s="209"/>
      <c r="J6822" s="61"/>
    </row>
    <row r="6823" spans="1:10" s="27" customFormat="1" x14ac:dyDescent="0.25">
      <c r="A6823" s="62"/>
      <c r="B6823" s="62"/>
      <c r="C6823" s="63"/>
      <c r="D6823" s="63"/>
      <c r="E6823" s="61"/>
      <c r="F6823" s="61"/>
      <c r="G6823" s="61"/>
      <c r="H6823" s="61"/>
      <c r="I6823" s="209"/>
      <c r="J6823" s="61"/>
    </row>
    <row r="6824" spans="1:10" s="27" customFormat="1" x14ac:dyDescent="0.25">
      <c r="A6824" s="62"/>
      <c r="B6824" s="62"/>
      <c r="C6824" s="63"/>
      <c r="D6824" s="63"/>
      <c r="E6824" s="61"/>
      <c r="F6824" s="61"/>
      <c r="G6824" s="61"/>
      <c r="H6824" s="61"/>
      <c r="I6824" s="209"/>
      <c r="J6824" s="61"/>
    </row>
    <row r="6825" spans="1:10" s="27" customFormat="1" x14ac:dyDescent="0.25">
      <c r="A6825" s="62"/>
      <c r="B6825" s="62"/>
      <c r="C6825" s="63"/>
      <c r="D6825" s="63"/>
      <c r="E6825" s="61"/>
      <c r="F6825" s="61"/>
      <c r="G6825" s="61"/>
      <c r="H6825" s="61"/>
      <c r="I6825" s="209"/>
      <c r="J6825" s="61"/>
    </row>
    <row r="6826" spans="1:10" s="27" customFormat="1" x14ac:dyDescent="0.25">
      <c r="A6826" s="62"/>
      <c r="B6826" s="62"/>
      <c r="C6826" s="63"/>
      <c r="D6826" s="63"/>
      <c r="E6826" s="61"/>
      <c r="F6826" s="61"/>
      <c r="G6826" s="61"/>
      <c r="H6826" s="61"/>
      <c r="I6826" s="209"/>
      <c r="J6826" s="61"/>
    </row>
    <row r="6827" spans="1:10" s="27" customFormat="1" x14ac:dyDescent="0.25">
      <c r="A6827" s="62"/>
      <c r="B6827" s="62"/>
      <c r="C6827" s="63"/>
      <c r="D6827" s="63"/>
      <c r="E6827" s="61"/>
      <c r="F6827" s="61"/>
      <c r="G6827" s="61"/>
      <c r="H6827" s="61"/>
      <c r="I6827" s="209"/>
      <c r="J6827" s="61"/>
    </row>
    <row r="6828" spans="1:10" s="27" customFormat="1" x14ac:dyDescent="0.25">
      <c r="A6828" s="62"/>
      <c r="B6828" s="62"/>
      <c r="C6828" s="63"/>
      <c r="D6828" s="63"/>
      <c r="E6828" s="61"/>
      <c r="F6828" s="61"/>
      <c r="G6828" s="61"/>
      <c r="H6828" s="61"/>
      <c r="I6828" s="209"/>
      <c r="J6828" s="61"/>
    </row>
    <row r="6829" spans="1:10" s="27" customFormat="1" x14ac:dyDescent="0.25">
      <c r="A6829" s="62"/>
      <c r="B6829" s="62"/>
      <c r="C6829" s="63"/>
      <c r="D6829" s="63"/>
      <c r="E6829" s="61"/>
      <c r="F6829" s="61"/>
      <c r="G6829" s="61"/>
      <c r="H6829" s="61"/>
      <c r="I6829" s="209"/>
      <c r="J6829" s="61"/>
    </row>
    <row r="6830" spans="1:10" s="27" customFormat="1" x14ac:dyDescent="0.25">
      <c r="A6830" s="62"/>
      <c r="B6830" s="62"/>
      <c r="C6830" s="63"/>
      <c r="D6830" s="63"/>
      <c r="E6830" s="61"/>
      <c r="F6830" s="61"/>
      <c r="G6830" s="61"/>
      <c r="H6830" s="61"/>
      <c r="I6830" s="209"/>
      <c r="J6830" s="61"/>
    </row>
    <row r="6831" spans="1:10" s="27" customFormat="1" x14ac:dyDescent="0.25">
      <c r="A6831" s="62"/>
      <c r="B6831" s="62"/>
      <c r="C6831" s="63"/>
      <c r="D6831" s="63"/>
      <c r="E6831" s="61"/>
      <c r="F6831" s="61"/>
      <c r="G6831" s="61"/>
      <c r="H6831" s="61"/>
      <c r="I6831" s="209"/>
      <c r="J6831" s="61"/>
    </row>
    <row r="6832" spans="1:10" s="27" customFormat="1" x14ac:dyDescent="0.25">
      <c r="A6832" s="62"/>
      <c r="B6832" s="62"/>
      <c r="C6832" s="63"/>
      <c r="D6832" s="63"/>
      <c r="E6832" s="61"/>
      <c r="F6832" s="61"/>
      <c r="G6832" s="61"/>
      <c r="H6832" s="61"/>
      <c r="I6832" s="209"/>
      <c r="J6832" s="61"/>
    </row>
    <row r="6833" spans="1:10" s="27" customFormat="1" x14ac:dyDescent="0.25">
      <c r="A6833" s="62"/>
      <c r="B6833" s="62"/>
      <c r="C6833" s="63"/>
      <c r="D6833" s="63"/>
      <c r="E6833" s="61"/>
      <c r="F6833" s="61"/>
      <c r="G6833" s="61"/>
      <c r="H6833" s="61"/>
      <c r="I6833" s="209"/>
      <c r="J6833" s="61"/>
    </row>
    <row r="6834" spans="1:10" s="27" customFormat="1" x14ac:dyDescent="0.25">
      <c r="A6834" s="62"/>
      <c r="B6834" s="62"/>
      <c r="C6834" s="63"/>
      <c r="D6834" s="63"/>
      <c r="E6834" s="61"/>
      <c r="F6834" s="61"/>
      <c r="G6834" s="61"/>
      <c r="H6834" s="61"/>
      <c r="I6834" s="209"/>
      <c r="J6834" s="61"/>
    </row>
    <row r="6835" spans="1:10" s="27" customFormat="1" x14ac:dyDescent="0.25">
      <c r="A6835" s="62"/>
      <c r="B6835" s="62"/>
      <c r="C6835" s="63"/>
      <c r="D6835" s="63"/>
      <c r="E6835" s="61"/>
      <c r="F6835" s="61"/>
      <c r="G6835" s="61"/>
      <c r="H6835" s="61"/>
      <c r="I6835" s="209"/>
      <c r="J6835" s="61"/>
    </row>
    <row r="6836" spans="1:10" s="27" customFormat="1" x14ac:dyDescent="0.25">
      <c r="A6836" s="62"/>
      <c r="B6836" s="62"/>
      <c r="C6836" s="63"/>
      <c r="D6836" s="63"/>
      <c r="E6836" s="61"/>
      <c r="F6836" s="61"/>
      <c r="G6836" s="61"/>
      <c r="H6836" s="61"/>
      <c r="I6836" s="209"/>
      <c r="J6836" s="61"/>
    </row>
    <row r="6837" spans="1:10" s="27" customFormat="1" x14ac:dyDescent="0.25">
      <c r="A6837" s="62"/>
      <c r="B6837" s="62"/>
      <c r="C6837" s="63"/>
      <c r="D6837" s="63"/>
      <c r="E6837" s="61"/>
      <c r="F6837" s="61"/>
      <c r="G6837" s="61"/>
      <c r="H6837" s="61"/>
      <c r="I6837" s="209"/>
      <c r="J6837" s="61"/>
    </row>
    <row r="6838" spans="1:10" s="27" customFormat="1" x14ac:dyDescent="0.25">
      <c r="A6838" s="62"/>
      <c r="B6838" s="62"/>
      <c r="C6838" s="63"/>
      <c r="D6838" s="63"/>
      <c r="E6838" s="61"/>
      <c r="F6838" s="61"/>
      <c r="G6838" s="61"/>
      <c r="H6838" s="61"/>
      <c r="I6838" s="209"/>
      <c r="J6838" s="61"/>
    </row>
    <row r="6839" spans="1:10" s="27" customFormat="1" x14ac:dyDescent="0.25">
      <c r="A6839" s="62"/>
      <c r="B6839" s="62"/>
      <c r="C6839" s="63"/>
      <c r="D6839" s="63"/>
      <c r="E6839" s="61"/>
      <c r="F6839" s="61"/>
      <c r="G6839" s="61"/>
      <c r="H6839" s="61"/>
      <c r="I6839" s="209"/>
      <c r="J6839" s="61"/>
    </row>
    <row r="6840" spans="1:10" s="27" customFormat="1" x14ac:dyDescent="0.25">
      <c r="A6840" s="62"/>
      <c r="B6840" s="62"/>
      <c r="C6840" s="63"/>
      <c r="D6840" s="63"/>
      <c r="E6840" s="61"/>
      <c r="F6840" s="61"/>
      <c r="G6840" s="61"/>
      <c r="H6840" s="61"/>
      <c r="I6840" s="209"/>
      <c r="J6840" s="61"/>
    </row>
    <row r="6841" spans="1:10" s="27" customFormat="1" x14ac:dyDescent="0.25">
      <c r="A6841" s="62"/>
      <c r="B6841" s="62"/>
      <c r="C6841" s="63"/>
      <c r="D6841" s="63"/>
      <c r="E6841" s="61"/>
      <c r="F6841" s="61"/>
      <c r="G6841" s="61"/>
      <c r="H6841" s="61"/>
      <c r="I6841" s="209"/>
      <c r="J6841" s="61"/>
    </row>
    <row r="6842" spans="1:10" s="27" customFormat="1" x14ac:dyDescent="0.25">
      <c r="A6842" s="62"/>
      <c r="B6842" s="62"/>
      <c r="C6842" s="63"/>
      <c r="D6842" s="63"/>
      <c r="E6842" s="61"/>
      <c r="F6842" s="61"/>
      <c r="G6842" s="61"/>
      <c r="H6842" s="61"/>
      <c r="I6842" s="209"/>
      <c r="J6842" s="61"/>
    </row>
    <row r="6843" spans="1:10" s="27" customFormat="1" x14ac:dyDescent="0.25">
      <c r="A6843" s="62"/>
      <c r="B6843" s="62"/>
      <c r="C6843" s="63"/>
      <c r="D6843" s="63"/>
      <c r="E6843" s="61"/>
      <c r="F6843" s="61"/>
      <c r="G6843" s="61"/>
      <c r="H6843" s="61"/>
      <c r="I6843" s="209"/>
      <c r="J6843" s="61"/>
    </row>
    <row r="6844" spans="1:10" s="27" customFormat="1" x14ac:dyDescent="0.25">
      <c r="A6844" s="62"/>
      <c r="B6844" s="62"/>
      <c r="C6844" s="63"/>
      <c r="D6844" s="63"/>
      <c r="E6844" s="61"/>
      <c r="F6844" s="61"/>
      <c r="G6844" s="61"/>
      <c r="H6844" s="61"/>
      <c r="I6844" s="209"/>
      <c r="J6844" s="61"/>
    </row>
    <row r="6845" spans="1:10" s="27" customFormat="1" x14ac:dyDescent="0.25">
      <c r="A6845" s="62"/>
      <c r="B6845" s="62"/>
      <c r="C6845" s="63"/>
      <c r="D6845" s="63"/>
      <c r="E6845" s="61"/>
      <c r="F6845" s="61"/>
      <c r="G6845" s="61"/>
      <c r="H6845" s="61"/>
      <c r="I6845" s="209"/>
      <c r="J6845" s="61"/>
    </row>
    <row r="6846" spans="1:10" s="27" customFormat="1" x14ac:dyDescent="0.25">
      <c r="A6846" s="62"/>
      <c r="B6846" s="62"/>
      <c r="C6846" s="63"/>
      <c r="D6846" s="63"/>
      <c r="E6846" s="61"/>
      <c r="F6846" s="61"/>
      <c r="G6846" s="61"/>
      <c r="H6846" s="61"/>
      <c r="I6846" s="209"/>
      <c r="J6846" s="61"/>
    </row>
    <row r="6847" spans="1:10" s="27" customFormat="1" x14ac:dyDescent="0.25">
      <c r="A6847" s="62"/>
      <c r="B6847" s="62"/>
      <c r="C6847" s="63"/>
      <c r="D6847" s="63"/>
      <c r="E6847" s="61"/>
      <c r="F6847" s="61"/>
      <c r="G6847" s="61"/>
      <c r="H6847" s="61"/>
      <c r="I6847" s="209"/>
      <c r="J6847" s="61"/>
    </row>
    <row r="6848" spans="1:10" s="27" customFormat="1" x14ac:dyDescent="0.25">
      <c r="A6848" s="62"/>
      <c r="B6848" s="62"/>
      <c r="C6848" s="63"/>
      <c r="D6848" s="63"/>
      <c r="E6848" s="61"/>
      <c r="F6848" s="61"/>
      <c r="G6848" s="61"/>
      <c r="H6848" s="61"/>
      <c r="I6848" s="209"/>
      <c r="J6848" s="61"/>
    </row>
    <row r="6849" spans="1:10" s="27" customFormat="1" x14ac:dyDescent="0.25">
      <c r="A6849" s="62"/>
      <c r="B6849" s="62"/>
      <c r="C6849" s="63"/>
      <c r="D6849" s="63"/>
      <c r="E6849" s="61"/>
      <c r="F6849" s="61"/>
      <c r="G6849" s="61"/>
      <c r="H6849" s="61"/>
      <c r="I6849" s="209"/>
      <c r="J6849" s="61"/>
    </row>
    <row r="6850" spans="1:10" s="27" customFormat="1" x14ac:dyDescent="0.25">
      <c r="A6850" s="62"/>
      <c r="B6850" s="62"/>
      <c r="C6850" s="63"/>
      <c r="D6850" s="63"/>
      <c r="E6850" s="61"/>
      <c r="F6850" s="61"/>
      <c r="G6850" s="61"/>
      <c r="H6850" s="61"/>
      <c r="I6850" s="209"/>
      <c r="J6850" s="61"/>
    </row>
    <row r="6851" spans="1:10" s="27" customFormat="1" x14ac:dyDescent="0.25">
      <c r="A6851" s="62"/>
      <c r="B6851" s="62"/>
      <c r="C6851" s="63"/>
      <c r="D6851" s="63"/>
      <c r="E6851" s="61"/>
      <c r="F6851" s="61"/>
      <c r="G6851" s="61"/>
      <c r="H6851" s="61"/>
      <c r="I6851" s="209"/>
      <c r="J6851" s="61"/>
    </row>
    <row r="6852" spans="1:10" s="27" customFormat="1" x14ac:dyDescent="0.25">
      <c r="A6852" s="62"/>
      <c r="B6852" s="62"/>
      <c r="C6852" s="63"/>
      <c r="D6852" s="63"/>
      <c r="E6852" s="61"/>
      <c r="F6852" s="61"/>
      <c r="G6852" s="61"/>
      <c r="H6852" s="61"/>
      <c r="I6852" s="209"/>
      <c r="J6852" s="61"/>
    </row>
    <row r="6853" spans="1:10" s="27" customFormat="1" x14ac:dyDescent="0.25">
      <c r="A6853" s="62"/>
      <c r="B6853" s="62"/>
      <c r="C6853" s="63"/>
      <c r="D6853" s="63"/>
      <c r="E6853" s="61"/>
      <c r="F6853" s="61"/>
      <c r="G6853" s="61"/>
      <c r="H6853" s="61"/>
      <c r="I6853" s="209"/>
      <c r="J6853" s="61"/>
    </row>
    <row r="6854" spans="1:10" s="27" customFormat="1" x14ac:dyDescent="0.25">
      <c r="A6854" s="62"/>
      <c r="B6854" s="62"/>
      <c r="C6854" s="63"/>
      <c r="D6854" s="63"/>
      <c r="E6854" s="61"/>
      <c r="F6854" s="61"/>
      <c r="G6854" s="61"/>
      <c r="H6854" s="61"/>
      <c r="I6854" s="209"/>
      <c r="J6854" s="61"/>
    </row>
    <row r="6855" spans="1:10" s="27" customFormat="1" x14ac:dyDescent="0.25">
      <c r="A6855" s="62"/>
      <c r="B6855" s="62"/>
      <c r="C6855" s="63"/>
      <c r="D6855" s="63"/>
      <c r="E6855" s="61"/>
      <c r="F6855" s="61"/>
      <c r="G6855" s="61"/>
      <c r="H6855" s="61"/>
      <c r="I6855" s="209"/>
      <c r="J6855" s="61"/>
    </row>
    <row r="6856" spans="1:10" s="27" customFormat="1" x14ac:dyDescent="0.25">
      <c r="A6856" s="62"/>
      <c r="B6856" s="62"/>
      <c r="C6856" s="63"/>
      <c r="D6856" s="63"/>
      <c r="E6856" s="61"/>
      <c r="F6856" s="61"/>
      <c r="G6856" s="61"/>
      <c r="H6856" s="61"/>
      <c r="I6856" s="209"/>
      <c r="J6856" s="61"/>
    </row>
    <row r="6857" spans="1:10" s="27" customFormat="1" x14ac:dyDescent="0.25">
      <c r="A6857" s="62"/>
      <c r="B6857" s="62"/>
      <c r="C6857" s="63"/>
      <c r="D6857" s="63"/>
      <c r="E6857" s="61"/>
      <c r="F6857" s="61"/>
      <c r="G6857" s="61"/>
      <c r="H6857" s="61"/>
      <c r="I6857" s="209"/>
      <c r="J6857" s="61"/>
    </row>
    <row r="6858" spans="1:10" s="27" customFormat="1" x14ac:dyDescent="0.25">
      <c r="A6858" s="62"/>
      <c r="B6858" s="62"/>
      <c r="C6858" s="63"/>
      <c r="D6858" s="63"/>
      <c r="E6858" s="61"/>
      <c r="F6858" s="61"/>
      <c r="G6858" s="61"/>
      <c r="H6858" s="61"/>
      <c r="I6858" s="209"/>
      <c r="J6858" s="61"/>
    </row>
    <row r="6859" spans="1:10" s="27" customFormat="1" x14ac:dyDescent="0.25">
      <c r="A6859" s="62"/>
      <c r="B6859" s="62"/>
      <c r="C6859" s="63"/>
      <c r="D6859" s="63"/>
      <c r="E6859" s="61"/>
      <c r="F6859" s="61"/>
      <c r="G6859" s="61"/>
      <c r="H6859" s="61"/>
      <c r="I6859" s="209"/>
      <c r="J6859" s="61"/>
    </row>
    <row r="6860" spans="1:10" s="27" customFormat="1" x14ac:dyDescent="0.25">
      <c r="A6860" s="62"/>
      <c r="B6860" s="62"/>
      <c r="C6860" s="63"/>
      <c r="D6860" s="63"/>
      <c r="E6860" s="61"/>
      <c r="F6860" s="61"/>
      <c r="G6860" s="61"/>
      <c r="H6860" s="61"/>
      <c r="I6860" s="209"/>
      <c r="J6860" s="61"/>
    </row>
    <row r="6861" spans="1:10" s="27" customFormat="1" x14ac:dyDescent="0.25">
      <c r="A6861" s="62"/>
      <c r="B6861" s="62"/>
      <c r="C6861" s="63"/>
      <c r="D6861" s="63"/>
      <c r="E6861" s="61"/>
      <c r="F6861" s="61"/>
      <c r="G6861" s="61"/>
      <c r="H6861" s="61"/>
      <c r="I6861" s="209"/>
      <c r="J6861" s="61"/>
    </row>
    <row r="6862" spans="1:10" s="27" customFormat="1" x14ac:dyDescent="0.25">
      <c r="A6862" s="62"/>
      <c r="B6862" s="62"/>
      <c r="C6862" s="63"/>
      <c r="D6862" s="63"/>
      <c r="E6862" s="61"/>
      <c r="F6862" s="61"/>
      <c r="G6862" s="61"/>
      <c r="H6862" s="61"/>
      <c r="I6862" s="209"/>
      <c r="J6862" s="61"/>
    </row>
    <row r="6863" spans="1:10" s="27" customFormat="1" x14ac:dyDescent="0.25">
      <c r="A6863" s="62"/>
      <c r="B6863" s="62"/>
      <c r="C6863" s="63"/>
      <c r="D6863" s="63"/>
      <c r="E6863" s="61"/>
      <c r="F6863" s="61"/>
      <c r="G6863" s="61"/>
      <c r="H6863" s="61"/>
      <c r="I6863" s="209"/>
      <c r="J6863" s="61"/>
    </row>
    <row r="6864" spans="1:10" s="27" customFormat="1" x14ac:dyDescent="0.25">
      <c r="A6864" s="62"/>
      <c r="B6864" s="62"/>
      <c r="C6864" s="63"/>
      <c r="D6864" s="63"/>
      <c r="E6864" s="61"/>
      <c r="F6864" s="61"/>
      <c r="G6864" s="61"/>
      <c r="H6864" s="61"/>
      <c r="I6864" s="209"/>
      <c r="J6864" s="61"/>
    </row>
    <row r="6865" spans="1:10" s="27" customFormat="1" x14ac:dyDescent="0.25">
      <c r="A6865" s="62"/>
      <c r="B6865" s="62"/>
      <c r="C6865" s="63"/>
      <c r="D6865" s="63"/>
      <c r="E6865" s="61"/>
      <c r="F6865" s="61"/>
      <c r="G6865" s="61"/>
      <c r="H6865" s="61"/>
      <c r="I6865" s="209"/>
      <c r="J6865" s="61"/>
    </row>
    <row r="6866" spans="1:10" s="27" customFormat="1" x14ac:dyDescent="0.25">
      <c r="A6866" s="62"/>
      <c r="B6866" s="62"/>
      <c r="C6866" s="63"/>
      <c r="D6866" s="63"/>
      <c r="E6866" s="61"/>
      <c r="F6866" s="61"/>
      <c r="G6866" s="61"/>
      <c r="H6866" s="61"/>
      <c r="I6866" s="209"/>
      <c r="J6866" s="61"/>
    </row>
    <row r="6867" spans="1:10" s="27" customFormat="1" x14ac:dyDescent="0.25">
      <c r="A6867" s="62"/>
      <c r="B6867" s="62"/>
      <c r="C6867" s="63"/>
      <c r="D6867" s="63"/>
      <c r="E6867" s="61"/>
      <c r="F6867" s="61"/>
      <c r="G6867" s="61"/>
      <c r="H6867" s="61"/>
      <c r="I6867" s="209"/>
      <c r="J6867" s="61"/>
    </row>
    <row r="6868" spans="1:10" s="27" customFormat="1" x14ac:dyDescent="0.25">
      <c r="A6868" s="62"/>
      <c r="B6868" s="62"/>
      <c r="C6868" s="63"/>
      <c r="D6868" s="63"/>
      <c r="E6868" s="61"/>
      <c r="F6868" s="61"/>
      <c r="G6868" s="61"/>
      <c r="H6868" s="61"/>
      <c r="I6868" s="209"/>
      <c r="J6868" s="61"/>
    </row>
    <row r="6869" spans="1:10" s="27" customFormat="1" x14ac:dyDescent="0.25">
      <c r="A6869" s="62"/>
      <c r="B6869" s="62"/>
      <c r="C6869" s="63"/>
      <c r="D6869" s="63"/>
      <c r="E6869" s="61"/>
      <c r="F6869" s="61"/>
      <c r="G6869" s="61"/>
      <c r="H6869" s="61"/>
      <c r="I6869" s="209"/>
      <c r="J6869" s="61"/>
    </row>
    <row r="6870" spans="1:10" s="27" customFormat="1" x14ac:dyDescent="0.25">
      <c r="A6870" s="62"/>
      <c r="B6870" s="62"/>
      <c r="C6870" s="63"/>
      <c r="D6870" s="63"/>
      <c r="E6870" s="61"/>
      <c r="F6870" s="61"/>
      <c r="G6870" s="61"/>
      <c r="H6870" s="61"/>
      <c r="I6870" s="209"/>
      <c r="J6870" s="61"/>
    </row>
    <row r="6871" spans="1:10" s="27" customFormat="1" x14ac:dyDescent="0.25">
      <c r="A6871" s="62"/>
      <c r="B6871" s="62"/>
      <c r="C6871" s="63"/>
      <c r="D6871" s="63"/>
      <c r="E6871" s="61"/>
      <c r="F6871" s="61"/>
      <c r="G6871" s="61"/>
      <c r="H6871" s="61"/>
      <c r="I6871" s="209"/>
      <c r="J6871" s="61"/>
    </row>
    <row r="6872" spans="1:10" s="27" customFormat="1" x14ac:dyDescent="0.25">
      <c r="A6872" s="62"/>
      <c r="B6872" s="62"/>
      <c r="C6872" s="63"/>
      <c r="D6872" s="63"/>
      <c r="E6872" s="61"/>
      <c r="F6872" s="61"/>
      <c r="G6872" s="61"/>
      <c r="H6872" s="61"/>
      <c r="I6872" s="209"/>
      <c r="J6872" s="61"/>
    </row>
    <row r="6873" spans="1:10" s="27" customFormat="1" x14ac:dyDescent="0.25">
      <c r="A6873" s="62"/>
      <c r="B6873" s="62"/>
      <c r="C6873" s="63"/>
      <c r="D6873" s="63"/>
      <c r="E6873" s="61"/>
      <c r="F6873" s="61"/>
      <c r="G6873" s="61"/>
      <c r="H6873" s="61"/>
      <c r="I6873" s="209"/>
      <c r="J6873" s="61"/>
    </row>
    <row r="6874" spans="1:10" s="27" customFormat="1" x14ac:dyDescent="0.25">
      <c r="A6874" s="62"/>
      <c r="B6874" s="62"/>
      <c r="C6874" s="63"/>
      <c r="D6874" s="63"/>
      <c r="E6874" s="61"/>
      <c r="F6874" s="61"/>
      <c r="G6874" s="61"/>
      <c r="H6874" s="61"/>
      <c r="I6874" s="209"/>
      <c r="J6874" s="61"/>
    </row>
    <row r="6875" spans="1:10" s="27" customFormat="1" x14ac:dyDescent="0.25">
      <c r="A6875" s="62"/>
      <c r="B6875" s="62"/>
      <c r="C6875" s="63"/>
      <c r="D6875" s="63"/>
      <c r="E6875" s="61"/>
      <c r="F6875" s="61"/>
      <c r="G6875" s="61"/>
      <c r="H6875" s="61"/>
      <c r="I6875" s="209"/>
      <c r="J6875" s="61"/>
    </row>
    <row r="6876" spans="1:10" s="27" customFormat="1" x14ac:dyDescent="0.25">
      <c r="A6876" s="62"/>
      <c r="B6876" s="62"/>
      <c r="C6876" s="63"/>
      <c r="D6876" s="63"/>
      <c r="E6876" s="61"/>
      <c r="F6876" s="61"/>
      <c r="G6876" s="61"/>
      <c r="H6876" s="61"/>
      <c r="I6876" s="209"/>
      <c r="J6876" s="61"/>
    </row>
    <row r="6877" spans="1:10" s="27" customFormat="1" x14ac:dyDescent="0.25">
      <c r="A6877" s="62"/>
      <c r="B6877" s="62"/>
      <c r="C6877" s="63"/>
      <c r="D6877" s="63"/>
      <c r="E6877" s="61"/>
      <c r="F6877" s="61"/>
      <c r="G6877" s="61"/>
      <c r="H6877" s="61"/>
      <c r="I6877" s="209"/>
      <c r="J6877" s="61"/>
    </row>
    <row r="6878" spans="1:10" s="27" customFormat="1" x14ac:dyDescent="0.25">
      <c r="A6878" s="62"/>
      <c r="B6878" s="62"/>
      <c r="C6878" s="63"/>
      <c r="D6878" s="63"/>
      <c r="E6878" s="61"/>
      <c r="F6878" s="61"/>
      <c r="G6878" s="61"/>
      <c r="H6878" s="61"/>
      <c r="I6878" s="209"/>
      <c r="J6878" s="61"/>
    </row>
    <row r="6879" spans="1:10" s="27" customFormat="1" x14ac:dyDescent="0.25">
      <c r="A6879" s="62"/>
      <c r="B6879" s="62"/>
      <c r="C6879" s="63"/>
      <c r="D6879" s="63"/>
      <c r="E6879" s="61"/>
      <c r="F6879" s="61"/>
      <c r="G6879" s="61"/>
      <c r="H6879" s="61"/>
      <c r="I6879" s="209"/>
      <c r="J6879" s="61"/>
    </row>
    <row r="6880" spans="1:10" s="27" customFormat="1" x14ac:dyDescent="0.25">
      <c r="A6880" s="62"/>
      <c r="B6880" s="62"/>
      <c r="C6880" s="63"/>
      <c r="D6880" s="63"/>
      <c r="E6880" s="61"/>
      <c r="F6880" s="61"/>
      <c r="G6880" s="61"/>
      <c r="H6880" s="61"/>
      <c r="I6880" s="209"/>
      <c r="J6880" s="61"/>
    </row>
    <row r="6881" spans="1:10" s="27" customFormat="1" x14ac:dyDescent="0.25">
      <c r="A6881" s="62"/>
      <c r="B6881" s="62"/>
      <c r="C6881" s="63"/>
      <c r="D6881" s="63"/>
      <c r="E6881" s="61"/>
      <c r="F6881" s="61"/>
      <c r="G6881" s="61"/>
      <c r="H6881" s="61"/>
      <c r="I6881" s="209"/>
      <c r="J6881" s="61"/>
    </row>
    <row r="6882" spans="1:10" s="27" customFormat="1" x14ac:dyDescent="0.25">
      <c r="A6882" s="62"/>
      <c r="B6882" s="62"/>
      <c r="C6882" s="63"/>
      <c r="D6882" s="63"/>
      <c r="E6882" s="61"/>
      <c r="F6882" s="61"/>
      <c r="G6882" s="61"/>
      <c r="H6882" s="61"/>
      <c r="I6882" s="209"/>
      <c r="J6882" s="61"/>
    </row>
    <row r="6883" spans="1:10" s="27" customFormat="1" x14ac:dyDescent="0.25">
      <c r="A6883" s="62"/>
      <c r="B6883" s="62"/>
      <c r="C6883" s="63"/>
      <c r="D6883" s="63"/>
      <c r="E6883" s="61"/>
      <c r="F6883" s="61"/>
      <c r="G6883" s="61"/>
      <c r="H6883" s="61"/>
      <c r="I6883" s="209"/>
      <c r="J6883" s="61"/>
    </row>
    <row r="6884" spans="1:10" s="27" customFormat="1" x14ac:dyDescent="0.25">
      <c r="A6884" s="62"/>
      <c r="B6884" s="62"/>
      <c r="C6884" s="63"/>
      <c r="D6884" s="63"/>
      <c r="E6884" s="61"/>
      <c r="F6884" s="61"/>
      <c r="G6884" s="61"/>
      <c r="H6884" s="61"/>
      <c r="I6884" s="209"/>
      <c r="J6884" s="61"/>
    </row>
    <row r="6885" spans="1:10" s="27" customFormat="1" x14ac:dyDescent="0.25">
      <c r="A6885" s="62"/>
      <c r="B6885" s="62"/>
      <c r="C6885" s="63"/>
      <c r="D6885" s="63"/>
      <c r="E6885" s="61"/>
      <c r="F6885" s="61"/>
      <c r="G6885" s="61"/>
      <c r="H6885" s="61"/>
      <c r="I6885" s="209"/>
      <c r="J6885" s="61"/>
    </row>
    <row r="6886" spans="1:10" s="27" customFormat="1" x14ac:dyDescent="0.25">
      <c r="A6886" s="62"/>
      <c r="B6886" s="62"/>
      <c r="C6886" s="63"/>
      <c r="D6886" s="63"/>
      <c r="E6886" s="61"/>
      <c r="F6886" s="61"/>
      <c r="G6886" s="61"/>
      <c r="H6886" s="61"/>
      <c r="I6886" s="209"/>
      <c r="J6886" s="61"/>
    </row>
    <row r="6887" spans="1:10" s="27" customFormat="1" x14ac:dyDescent="0.25">
      <c r="A6887" s="62"/>
      <c r="B6887" s="62"/>
      <c r="C6887" s="63"/>
      <c r="D6887" s="63"/>
      <c r="E6887" s="61"/>
      <c r="F6887" s="61"/>
      <c r="G6887" s="61"/>
      <c r="H6887" s="61"/>
      <c r="I6887" s="209"/>
      <c r="J6887" s="61"/>
    </row>
    <row r="6888" spans="1:10" s="27" customFormat="1" x14ac:dyDescent="0.25">
      <c r="A6888" s="62"/>
      <c r="B6888" s="62"/>
      <c r="C6888" s="63"/>
      <c r="D6888" s="63"/>
      <c r="E6888" s="61"/>
      <c r="F6888" s="61"/>
      <c r="G6888" s="61"/>
      <c r="H6888" s="61"/>
      <c r="I6888" s="209"/>
      <c r="J6888" s="61"/>
    </row>
    <row r="6889" spans="1:10" s="27" customFormat="1" x14ac:dyDescent="0.25">
      <c r="A6889" s="62"/>
      <c r="B6889" s="62"/>
      <c r="C6889" s="63"/>
      <c r="D6889" s="63"/>
      <c r="E6889" s="61"/>
      <c r="F6889" s="61"/>
      <c r="G6889" s="61"/>
      <c r="H6889" s="61"/>
      <c r="I6889" s="209"/>
      <c r="J6889" s="61"/>
    </row>
    <row r="6890" spans="1:10" s="27" customFormat="1" x14ac:dyDescent="0.25">
      <c r="A6890" s="62"/>
      <c r="B6890" s="62"/>
      <c r="C6890" s="63"/>
      <c r="D6890" s="63"/>
      <c r="E6890" s="61"/>
      <c r="F6890" s="61"/>
      <c r="G6890" s="61"/>
      <c r="H6890" s="61"/>
      <c r="I6890" s="209"/>
      <c r="J6890" s="61"/>
    </row>
    <row r="6891" spans="1:10" s="27" customFormat="1" x14ac:dyDescent="0.25">
      <c r="A6891" s="62"/>
      <c r="B6891" s="62"/>
      <c r="C6891" s="63"/>
      <c r="D6891" s="63"/>
      <c r="E6891" s="61"/>
      <c r="F6891" s="61"/>
      <c r="G6891" s="61"/>
      <c r="H6891" s="61"/>
      <c r="I6891" s="209"/>
      <c r="J6891" s="61"/>
    </row>
    <row r="6892" spans="1:10" s="27" customFormat="1" x14ac:dyDescent="0.25">
      <c r="A6892" s="62"/>
      <c r="B6892" s="62"/>
      <c r="C6892" s="63"/>
      <c r="D6892" s="63"/>
      <c r="E6892" s="61"/>
      <c r="F6892" s="61"/>
      <c r="G6892" s="61"/>
      <c r="H6892" s="61"/>
      <c r="I6892" s="209"/>
      <c r="J6892" s="61"/>
    </row>
    <row r="6893" spans="1:10" s="27" customFormat="1" x14ac:dyDescent="0.25">
      <c r="A6893" s="62"/>
      <c r="B6893" s="62"/>
      <c r="C6893" s="63"/>
      <c r="D6893" s="63"/>
      <c r="E6893" s="61"/>
      <c r="F6893" s="61"/>
      <c r="G6893" s="61"/>
      <c r="H6893" s="61"/>
      <c r="I6893" s="209"/>
      <c r="J6893" s="61"/>
    </row>
    <row r="6894" spans="1:10" s="27" customFormat="1" x14ac:dyDescent="0.25">
      <c r="A6894" s="62"/>
      <c r="B6894" s="62"/>
      <c r="C6894" s="63"/>
      <c r="D6894" s="63"/>
      <c r="E6894" s="61"/>
      <c r="F6894" s="61"/>
      <c r="G6894" s="61"/>
      <c r="H6894" s="61"/>
      <c r="I6894" s="209"/>
      <c r="J6894" s="61"/>
    </row>
    <row r="6895" spans="1:10" s="27" customFormat="1" x14ac:dyDescent="0.25">
      <c r="A6895" s="62"/>
      <c r="B6895" s="62"/>
      <c r="C6895" s="63"/>
      <c r="D6895" s="63"/>
      <c r="E6895" s="61"/>
      <c r="F6895" s="61"/>
      <c r="G6895" s="61"/>
      <c r="H6895" s="61"/>
      <c r="I6895" s="209"/>
      <c r="J6895" s="61"/>
    </row>
    <row r="6896" spans="1:10" s="27" customFormat="1" x14ac:dyDescent="0.25">
      <c r="A6896" s="62"/>
      <c r="B6896" s="62"/>
      <c r="C6896" s="63"/>
      <c r="D6896" s="63"/>
      <c r="E6896" s="61"/>
      <c r="F6896" s="61"/>
      <c r="G6896" s="61"/>
      <c r="H6896" s="61"/>
      <c r="I6896" s="209"/>
      <c r="J6896" s="61"/>
    </row>
    <row r="6897" spans="1:10" s="27" customFormat="1" x14ac:dyDescent="0.25">
      <c r="A6897" s="62"/>
      <c r="B6897" s="62"/>
      <c r="C6897" s="63"/>
      <c r="D6897" s="63"/>
      <c r="E6897" s="61"/>
      <c r="F6897" s="61"/>
      <c r="G6897" s="61"/>
      <c r="H6897" s="61"/>
      <c r="I6897" s="209"/>
      <c r="J6897" s="61"/>
    </row>
    <row r="6898" spans="1:10" s="27" customFormat="1" x14ac:dyDescent="0.25">
      <c r="A6898" s="62"/>
      <c r="B6898" s="62"/>
      <c r="C6898" s="63"/>
      <c r="D6898" s="63"/>
      <c r="E6898" s="61"/>
      <c r="F6898" s="61"/>
      <c r="G6898" s="61"/>
      <c r="H6898" s="61"/>
      <c r="I6898" s="209"/>
      <c r="J6898" s="61"/>
    </row>
    <row r="6899" spans="1:10" s="27" customFormat="1" x14ac:dyDescent="0.25">
      <c r="A6899" s="62"/>
      <c r="B6899" s="62"/>
      <c r="C6899" s="63"/>
      <c r="D6899" s="63"/>
      <c r="E6899" s="61"/>
      <c r="F6899" s="61"/>
      <c r="G6899" s="61"/>
      <c r="H6899" s="61"/>
      <c r="I6899" s="209"/>
      <c r="J6899" s="61"/>
    </row>
    <row r="6900" spans="1:10" s="27" customFormat="1" x14ac:dyDescent="0.25">
      <c r="A6900" s="62"/>
      <c r="B6900" s="62"/>
      <c r="C6900" s="63"/>
      <c r="D6900" s="63"/>
      <c r="E6900" s="61"/>
      <c r="F6900" s="61"/>
      <c r="G6900" s="61"/>
      <c r="H6900" s="61"/>
      <c r="I6900" s="209"/>
      <c r="J6900" s="61"/>
    </row>
    <row r="6901" spans="1:10" s="27" customFormat="1" x14ac:dyDescent="0.25">
      <c r="A6901" s="62"/>
      <c r="B6901" s="62"/>
      <c r="C6901" s="63"/>
      <c r="D6901" s="63"/>
      <c r="E6901" s="61"/>
      <c r="F6901" s="61"/>
      <c r="G6901" s="61"/>
      <c r="H6901" s="61"/>
      <c r="I6901" s="209"/>
      <c r="J6901" s="61"/>
    </row>
    <row r="6902" spans="1:10" s="27" customFormat="1" x14ac:dyDescent="0.25">
      <c r="A6902" s="62"/>
      <c r="B6902" s="62"/>
      <c r="C6902" s="63"/>
      <c r="D6902" s="63"/>
      <c r="E6902" s="61"/>
      <c r="F6902" s="61"/>
      <c r="G6902" s="61"/>
      <c r="H6902" s="61"/>
      <c r="I6902" s="209"/>
      <c r="J6902" s="61"/>
    </row>
    <row r="6903" spans="1:10" s="27" customFormat="1" x14ac:dyDescent="0.25">
      <c r="A6903" s="62"/>
      <c r="B6903" s="62"/>
      <c r="C6903" s="63"/>
      <c r="D6903" s="63"/>
      <c r="E6903" s="61"/>
      <c r="F6903" s="61"/>
      <c r="G6903" s="61"/>
      <c r="H6903" s="61"/>
      <c r="I6903" s="209"/>
      <c r="J6903" s="61"/>
    </row>
    <row r="6904" spans="1:10" s="27" customFormat="1" x14ac:dyDescent="0.25">
      <c r="A6904" s="62"/>
      <c r="B6904" s="62"/>
      <c r="C6904" s="63"/>
      <c r="D6904" s="63"/>
      <c r="E6904" s="61"/>
      <c r="F6904" s="61"/>
      <c r="G6904" s="61"/>
      <c r="H6904" s="61"/>
      <c r="I6904" s="209"/>
      <c r="J6904" s="61"/>
    </row>
    <row r="6905" spans="1:10" s="27" customFormat="1" x14ac:dyDescent="0.25">
      <c r="A6905" s="62"/>
      <c r="B6905" s="62"/>
      <c r="C6905" s="63"/>
      <c r="D6905" s="63"/>
      <c r="E6905" s="61"/>
      <c r="F6905" s="61"/>
      <c r="G6905" s="61"/>
      <c r="H6905" s="61"/>
      <c r="I6905" s="209"/>
      <c r="J6905" s="61"/>
    </row>
    <row r="6906" spans="1:10" s="27" customFormat="1" x14ac:dyDescent="0.25">
      <c r="A6906" s="62"/>
      <c r="B6906" s="62"/>
      <c r="C6906" s="63"/>
      <c r="D6906" s="63"/>
      <c r="E6906" s="61"/>
      <c r="F6906" s="61"/>
      <c r="G6906" s="61"/>
      <c r="H6906" s="61"/>
      <c r="I6906" s="209"/>
      <c r="J6906" s="61"/>
    </row>
    <row r="6907" spans="1:10" s="27" customFormat="1" x14ac:dyDescent="0.25">
      <c r="A6907" s="62"/>
      <c r="B6907" s="62"/>
      <c r="C6907" s="63"/>
      <c r="D6907" s="63"/>
      <c r="E6907" s="61"/>
      <c r="F6907" s="61"/>
      <c r="G6907" s="61"/>
      <c r="H6907" s="61"/>
      <c r="I6907" s="209"/>
      <c r="J6907" s="61"/>
    </row>
    <row r="6908" spans="1:10" s="27" customFormat="1" x14ac:dyDescent="0.25">
      <c r="A6908" s="62"/>
      <c r="B6908" s="62"/>
      <c r="C6908" s="63"/>
      <c r="D6908" s="63"/>
      <c r="E6908" s="61"/>
      <c r="F6908" s="61"/>
      <c r="G6908" s="61"/>
      <c r="H6908" s="61"/>
      <c r="I6908" s="209"/>
      <c r="J6908" s="61"/>
    </row>
    <row r="6909" spans="1:10" s="27" customFormat="1" x14ac:dyDescent="0.25">
      <c r="A6909" s="62"/>
      <c r="B6909" s="62"/>
      <c r="C6909" s="63"/>
      <c r="D6909" s="63"/>
      <c r="E6909" s="61"/>
      <c r="F6909" s="61"/>
      <c r="G6909" s="61"/>
      <c r="H6909" s="61"/>
      <c r="I6909" s="209"/>
      <c r="J6909" s="61"/>
    </row>
    <row r="6910" spans="1:10" s="27" customFormat="1" x14ac:dyDescent="0.25">
      <c r="A6910" s="62"/>
      <c r="B6910" s="62"/>
      <c r="C6910" s="63"/>
      <c r="D6910" s="63"/>
      <c r="E6910" s="61"/>
      <c r="F6910" s="61"/>
      <c r="G6910" s="61"/>
      <c r="H6910" s="61"/>
      <c r="I6910" s="209"/>
      <c r="J6910" s="61"/>
    </row>
    <row r="6911" spans="1:10" s="27" customFormat="1" x14ac:dyDescent="0.25">
      <c r="A6911" s="62"/>
      <c r="B6911" s="62"/>
      <c r="C6911" s="63"/>
      <c r="D6911" s="63"/>
      <c r="E6911" s="61"/>
      <c r="F6911" s="61"/>
      <c r="G6911" s="61"/>
      <c r="H6911" s="61"/>
      <c r="I6911" s="209"/>
      <c r="J6911" s="61"/>
    </row>
    <row r="6912" spans="1:10" s="27" customFormat="1" x14ac:dyDescent="0.25">
      <c r="A6912" s="62"/>
      <c r="B6912" s="62"/>
      <c r="C6912" s="63"/>
      <c r="D6912" s="63"/>
      <c r="E6912" s="61"/>
      <c r="F6912" s="61"/>
      <c r="G6912" s="61"/>
      <c r="H6912" s="61"/>
      <c r="I6912" s="209"/>
      <c r="J6912" s="61"/>
    </row>
    <row r="6913" spans="1:10" s="27" customFormat="1" x14ac:dyDescent="0.25">
      <c r="A6913" s="62"/>
      <c r="B6913" s="62"/>
      <c r="C6913" s="63"/>
      <c r="D6913" s="63"/>
      <c r="E6913" s="61"/>
      <c r="F6913" s="61"/>
      <c r="G6913" s="61"/>
      <c r="H6913" s="61"/>
      <c r="I6913" s="209"/>
      <c r="J6913" s="61"/>
    </row>
    <row r="6914" spans="1:10" s="27" customFormat="1" x14ac:dyDescent="0.25">
      <c r="A6914" s="62"/>
      <c r="B6914" s="62"/>
      <c r="C6914" s="63"/>
      <c r="D6914" s="63"/>
      <c r="E6914" s="61"/>
      <c r="F6914" s="61"/>
      <c r="G6914" s="61"/>
      <c r="H6914" s="61"/>
      <c r="I6914" s="209"/>
      <c r="J6914" s="61"/>
    </row>
    <row r="6915" spans="1:10" s="27" customFormat="1" x14ac:dyDescent="0.25">
      <c r="A6915" s="62"/>
      <c r="B6915" s="62"/>
      <c r="C6915" s="63"/>
      <c r="D6915" s="63"/>
      <c r="E6915" s="61"/>
      <c r="F6915" s="61"/>
      <c r="G6915" s="61"/>
      <c r="H6915" s="61"/>
      <c r="I6915" s="209"/>
      <c r="J6915" s="61"/>
    </row>
    <row r="6916" spans="1:10" s="27" customFormat="1" x14ac:dyDescent="0.25">
      <c r="A6916" s="62"/>
      <c r="B6916" s="62"/>
      <c r="C6916" s="63"/>
      <c r="D6916" s="63"/>
      <c r="E6916" s="61"/>
      <c r="F6916" s="61"/>
      <c r="G6916" s="61"/>
      <c r="H6916" s="61"/>
      <c r="I6916" s="209"/>
      <c r="J6916" s="61"/>
    </row>
    <row r="6917" spans="1:10" s="27" customFormat="1" x14ac:dyDescent="0.25">
      <c r="A6917" s="62"/>
      <c r="B6917" s="62"/>
      <c r="C6917" s="63"/>
      <c r="D6917" s="63"/>
      <c r="E6917" s="61"/>
      <c r="F6917" s="61"/>
      <c r="G6917" s="61"/>
      <c r="H6917" s="61"/>
      <c r="I6917" s="209"/>
      <c r="J6917" s="61"/>
    </row>
    <row r="6918" spans="1:10" s="27" customFormat="1" x14ac:dyDescent="0.25">
      <c r="A6918" s="62"/>
      <c r="B6918" s="62"/>
      <c r="C6918" s="63"/>
      <c r="D6918" s="63"/>
      <c r="E6918" s="61"/>
      <c r="F6918" s="61"/>
      <c r="G6918" s="61"/>
      <c r="H6918" s="61"/>
      <c r="I6918" s="209"/>
      <c r="J6918" s="61"/>
    </row>
    <row r="6919" spans="1:10" s="27" customFormat="1" x14ac:dyDescent="0.25">
      <c r="A6919" s="62"/>
      <c r="B6919" s="62"/>
      <c r="C6919" s="63"/>
      <c r="D6919" s="63"/>
      <c r="E6919" s="61"/>
      <c r="F6919" s="61"/>
      <c r="G6919" s="61"/>
      <c r="H6919" s="61"/>
      <c r="I6919" s="209"/>
      <c r="J6919" s="61"/>
    </row>
    <row r="6920" spans="1:10" s="27" customFormat="1" x14ac:dyDescent="0.25">
      <c r="A6920" s="62"/>
      <c r="B6920" s="62"/>
      <c r="C6920" s="63"/>
      <c r="D6920" s="63"/>
      <c r="E6920" s="61"/>
      <c r="F6920" s="61"/>
      <c r="G6920" s="61"/>
      <c r="H6920" s="61"/>
      <c r="I6920" s="209"/>
      <c r="J6920" s="61"/>
    </row>
    <row r="6921" spans="1:10" s="27" customFormat="1" x14ac:dyDescent="0.25">
      <c r="A6921" s="62"/>
      <c r="B6921" s="62"/>
      <c r="C6921" s="63"/>
      <c r="D6921" s="63"/>
      <c r="E6921" s="61"/>
      <c r="F6921" s="61"/>
      <c r="G6921" s="61"/>
      <c r="H6921" s="61"/>
      <c r="I6921" s="209"/>
      <c r="J6921" s="61"/>
    </row>
    <row r="6922" spans="1:10" s="27" customFormat="1" x14ac:dyDescent="0.25">
      <c r="A6922" s="62"/>
      <c r="B6922" s="62"/>
      <c r="C6922" s="63"/>
      <c r="D6922" s="63"/>
      <c r="E6922" s="61"/>
      <c r="F6922" s="61"/>
      <c r="G6922" s="61"/>
      <c r="H6922" s="61"/>
      <c r="I6922" s="209"/>
      <c r="J6922" s="61"/>
    </row>
    <row r="6923" spans="1:10" s="27" customFormat="1" x14ac:dyDescent="0.25">
      <c r="A6923" s="62"/>
      <c r="B6923" s="62"/>
      <c r="C6923" s="63"/>
      <c r="D6923" s="63"/>
      <c r="E6923" s="61"/>
      <c r="F6923" s="61"/>
      <c r="G6923" s="61"/>
      <c r="H6923" s="61"/>
      <c r="I6923" s="209"/>
      <c r="J6923" s="61"/>
    </row>
    <row r="6924" spans="1:10" s="27" customFormat="1" x14ac:dyDescent="0.25">
      <c r="A6924" s="62"/>
      <c r="B6924" s="62"/>
      <c r="C6924" s="63"/>
      <c r="D6924" s="63"/>
      <c r="E6924" s="61"/>
      <c r="F6924" s="61"/>
      <c r="G6924" s="61"/>
      <c r="H6924" s="61"/>
      <c r="I6924" s="209"/>
      <c r="J6924" s="61"/>
    </row>
    <row r="6925" spans="1:10" s="27" customFormat="1" x14ac:dyDescent="0.25">
      <c r="A6925" s="62"/>
      <c r="B6925" s="62"/>
      <c r="C6925" s="63"/>
      <c r="D6925" s="63"/>
      <c r="E6925" s="61"/>
      <c r="F6925" s="61"/>
      <c r="G6925" s="61"/>
      <c r="H6925" s="61"/>
      <c r="I6925" s="209"/>
      <c r="J6925" s="61"/>
    </row>
    <row r="6926" spans="1:10" s="27" customFormat="1" x14ac:dyDescent="0.25">
      <c r="A6926" s="62"/>
      <c r="B6926" s="62"/>
      <c r="C6926" s="63"/>
      <c r="D6926" s="63"/>
      <c r="E6926" s="61"/>
      <c r="F6926" s="61"/>
      <c r="G6926" s="61"/>
      <c r="H6926" s="61"/>
      <c r="I6926" s="209"/>
      <c r="J6926" s="61"/>
    </row>
    <row r="6927" spans="1:10" s="27" customFormat="1" x14ac:dyDescent="0.25">
      <c r="A6927" s="62"/>
      <c r="B6927" s="62"/>
      <c r="C6927" s="63"/>
      <c r="D6927" s="63"/>
      <c r="E6927" s="61"/>
      <c r="F6927" s="61"/>
      <c r="G6927" s="61"/>
      <c r="H6927" s="61"/>
      <c r="I6927" s="209"/>
      <c r="J6927" s="61"/>
    </row>
    <row r="6928" spans="1:10" s="27" customFormat="1" x14ac:dyDescent="0.25">
      <c r="A6928" s="62"/>
      <c r="B6928" s="62"/>
      <c r="C6928" s="63"/>
      <c r="D6928" s="63"/>
      <c r="E6928" s="61"/>
      <c r="F6928" s="61"/>
      <c r="G6928" s="61"/>
      <c r="H6928" s="61"/>
      <c r="I6928" s="209"/>
      <c r="J6928" s="61"/>
    </row>
    <row r="6929" spans="1:10" s="27" customFormat="1" x14ac:dyDescent="0.25">
      <c r="A6929" s="62"/>
      <c r="B6929" s="62"/>
      <c r="C6929" s="63"/>
      <c r="D6929" s="63"/>
      <c r="E6929" s="61"/>
      <c r="F6929" s="61"/>
      <c r="G6929" s="61"/>
      <c r="H6929" s="61"/>
      <c r="I6929" s="209"/>
      <c r="J6929" s="61"/>
    </row>
    <row r="6930" spans="1:10" s="27" customFormat="1" x14ac:dyDescent="0.25">
      <c r="A6930" s="62"/>
      <c r="B6930" s="62"/>
      <c r="C6930" s="63"/>
      <c r="D6930" s="63"/>
      <c r="E6930" s="61"/>
      <c r="F6930" s="61"/>
      <c r="G6930" s="61"/>
      <c r="H6930" s="61"/>
      <c r="I6930" s="209"/>
      <c r="J6930" s="61"/>
    </row>
    <row r="6931" spans="1:10" s="27" customFormat="1" x14ac:dyDescent="0.25">
      <c r="A6931" s="62"/>
      <c r="B6931" s="62"/>
      <c r="C6931" s="63"/>
      <c r="D6931" s="63"/>
      <c r="E6931" s="61"/>
      <c r="F6931" s="61"/>
      <c r="G6931" s="61"/>
      <c r="H6931" s="61"/>
      <c r="I6931" s="209"/>
      <c r="J6931" s="61"/>
    </row>
    <row r="6932" spans="1:10" s="27" customFormat="1" x14ac:dyDescent="0.25">
      <c r="A6932" s="62"/>
      <c r="B6932" s="62"/>
      <c r="C6932" s="63"/>
      <c r="D6932" s="63"/>
      <c r="E6932" s="61"/>
      <c r="F6932" s="61"/>
      <c r="G6932" s="61"/>
      <c r="H6932" s="61"/>
      <c r="I6932" s="209"/>
      <c r="J6932" s="61"/>
    </row>
    <row r="6933" spans="1:10" s="27" customFormat="1" x14ac:dyDescent="0.25">
      <c r="A6933" s="62"/>
      <c r="B6933" s="62"/>
      <c r="C6933" s="63"/>
      <c r="D6933" s="63"/>
      <c r="E6933" s="61"/>
      <c r="F6933" s="61"/>
      <c r="G6933" s="61"/>
      <c r="H6933" s="61"/>
      <c r="I6933" s="209"/>
      <c r="J6933" s="61"/>
    </row>
    <row r="6934" spans="1:10" s="27" customFormat="1" x14ac:dyDescent="0.25">
      <c r="A6934" s="62"/>
      <c r="B6934" s="62"/>
      <c r="C6934" s="63"/>
      <c r="D6934" s="63"/>
      <c r="E6934" s="61"/>
      <c r="F6934" s="61"/>
      <c r="G6934" s="61"/>
      <c r="H6934" s="61"/>
      <c r="I6934" s="209"/>
      <c r="J6934" s="61"/>
    </row>
    <row r="6935" spans="1:10" s="27" customFormat="1" x14ac:dyDescent="0.25">
      <c r="A6935" s="62"/>
      <c r="B6935" s="62"/>
      <c r="C6935" s="63"/>
      <c r="D6935" s="63"/>
      <c r="E6935" s="61"/>
      <c r="F6935" s="61"/>
      <c r="G6935" s="61"/>
      <c r="H6935" s="61"/>
      <c r="I6935" s="209"/>
      <c r="J6935" s="61"/>
    </row>
    <row r="6936" spans="1:10" s="27" customFormat="1" x14ac:dyDescent="0.25">
      <c r="A6936" s="62"/>
      <c r="B6936" s="62"/>
      <c r="C6936" s="63"/>
      <c r="D6936" s="63"/>
      <c r="E6936" s="61"/>
      <c r="F6936" s="61"/>
      <c r="G6936" s="61"/>
      <c r="H6936" s="61"/>
      <c r="I6936" s="209"/>
      <c r="J6936" s="61"/>
    </row>
    <row r="6937" spans="1:10" s="27" customFormat="1" x14ac:dyDescent="0.25">
      <c r="A6937" s="62"/>
      <c r="B6937" s="62"/>
      <c r="C6937" s="63"/>
      <c r="D6937" s="63"/>
      <c r="E6937" s="61"/>
      <c r="F6937" s="61"/>
      <c r="G6937" s="61"/>
      <c r="H6937" s="61"/>
      <c r="I6937" s="209"/>
      <c r="J6937" s="61"/>
    </row>
    <row r="6938" spans="1:10" s="27" customFormat="1" x14ac:dyDescent="0.25">
      <c r="A6938" s="62"/>
      <c r="B6938" s="62"/>
      <c r="C6938" s="63"/>
      <c r="D6938" s="63"/>
      <c r="E6938" s="61"/>
      <c r="F6938" s="61"/>
      <c r="G6938" s="61"/>
      <c r="H6938" s="61"/>
      <c r="I6938" s="209"/>
      <c r="J6938" s="61"/>
    </row>
    <row r="6939" spans="1:10" s="27" customFormat="1" x14ac:dyDescent="0.25">
      <c r="A6939" s="62"/>
      <c r="B6939" s="62"/>
      <c r="C6939" s="63"/>
      <c r="D6939" s="63"/>
      <c r="E6939" s="61"/>
      <c r="F6939" s="61"/>
      <c r="G6939" s="61"/>
      <c r="H6939" s="61"/>
      <c r="I6939" s="209"/>
      <c r="J6939" s="61"/>
    </row>
    <row r="6940" spans="1:10" s="27" customFormat="1" x14ac:dyDescent="0.25">
      <c r="A6940" s="62"/>
      <c r="B6940" s="62"/>
      <c r="C6940" s="63"/>
      <c r="D6940" s="63"/>
      <c r="E6940" s="61"/>
      <c r="F6940" s="61"/>
      <c r="G6940" s="61"/>
      <c r="H6940" s="61"/>
      <c r="I6940" s="209"/>
      <c r="J6940" s="61"/>
    </row>
    <row r="6941" spans="1:10" s="27" customFormat="1" x14ac:dyDescent="0.25">
      <c r="A6941" s="62"/>
      <c r="B6941" s="62"/>
      <c r="C6941" s="63"/>
      <c r="D6941" s="63"/>
      <c r="E6941" s="61"/>
      <c r="F6941" s="61"/>
      <c r="G6941" s="61"/>
      <c r="H6941" s="61"/>
      <c r="I6941" s="209"/>
      <c r="J6941" s="61"/>
    </row>
    <row r="6942" spans="1:10" s="27" customFormat="1" x14ac:dyDescent="0.25">
      <c r="A6942" s="62"/>
      <c r="B6942" s="62"/>
      <c r="C6942" s="63"/>
      <c r="D6942" s="63"/>
      <c r="E6942" s="61"/>
      <c r="F6942" s="61"/>
      <c r="G6942" s="61"/>
      <c r="H6942" s="61"/>
      <c r="I6942" s="209"/>
      <c r="J6942" s="61"/>
    </row>
    <row r="6943" spans="1:10" s="27" customFormat="1" x14ac:dyDescent="0.25">
      <c r="A6943" s="62"/>
      <c r="B6943" s="62"/>
      <c r="C6943" s="63"/>
      <c r="D6943" s="63"/>
      <c r="E6943" s="61"/>
      <c r="F6943" s="61"/>
      <c r="G6943" s="61"/>
      <c r="H6943" s="61"/>
      <c r="I6943" s="209"/>
      <c r="J6943" s="61"/>
    </row>
    <row r="6944" spans="1:10" s="27" customFormat="1" x14ac:dyDescent="0.25">
      <c r="A6944" s="62"/>
      <c r="B6944" s="62"/>
      <c r="C6944" s="63"/>
      <c r="D6944" s="63"/>
      <c r="E6944" s="61"/>
      <c r="F6944" s="61"/>
      <c r="G6944" s="61"/>
      <c r="H6944" s="61"/>
      <c r="I6944" s="209"/>
      <c r="J6944" s="61"/>
    </row>
    <row r="6945" spans="1:10" s="27" customFormat="1" x14ac:dyDescent="0.25">
      <c r="A6945" s="62"/>
      <c r="B6945" s="62"/>
      <c r="C6945" s="63"/>
      <c r="D6945" s="63"/>
      <c r="E6945" s="61"/>
      <c r="F6945" s="61"/>
      <c r="G6945" s="61"/>
      <c r="H6945" s="61"/>
      <c r="I6945" s="209"/>
      <c r="J6945" s="61"/>
    </row>
    <row r="6946" spans="1:10" s="27" customFormat="1" x14ac:dyDescent="0.25">
      <c r="A6946" s="62"/>
      <c r="B6946" s="62"/>
      <c r="C6946" s="63"/>
      <c r="D6946" s="63"/>
      <c r="E6946" s="61"/>
      <c r="F6946" s="61"/>
      <c r="G6946" s="61"/>
      <c r="H6946" s="61"/>
      <c r="I6946" s="209"/>
      <c r="J6946" s="61"/>
    </row>
    <row r="6947" spans="1:10" s="27" customFormat="1" x14ac:dyDescent="0.25">
      <c r="A6947" s="62"/>
      <c r="B6947" s="62"/>
      <c r="C6947" s="63"/>
      <c r="D6947" s="63"/>
      <c r="E6947" s="61"/>
      <c r="F6947" s="61"/>
      <c r="G6947" s="61"/>
      <c r="H6947" s="61"/>
      <c r="I6947" s="209"/>
      <c r="J6947" s="61"/>
    </row>
    <row r="6948" spans="1:10" s="27" customFormat="1" x14ac:dyDescent="0.25">
      <c r="A6948" s="62"/>
      <c r="B6948" s="62"/>
      <c r="C6948" s="63"/>
      <c r="D6948" s="63"/>
      <c r="E6948" s="61"/>
      <c r="F6948" s="61"/>
      <c r="G6948" s="61"/>
      <c r="H6948" s="61"/>
      <c r="I6948" s="209"/>
      <c r="J6948" s="61"/>
    </row>
    <row r="6949" spans="1:10" s="27" customFormat="1" x14ac:dyDescent="0.25">
      <c r="A6949" s="62"/>
      <c r="B6949" s="62"/>
      <c r="C6949" s="63"/>
      <c r="D6949" s="63"/>
      <c r="E6949" s="61"/>
      <c r="F6949" s="61"/>
      <c r="G6949" s="61"/>
      <c r="H6949" s="61"/>
      <c r="I6949" s="209"/>
      <c r="J6949" s="61"/>
    </row>
    <row r="6950" spans="1:10" s="27" customFormat="1" x14ac:dyDescent="0.25">
      <c r="A6950" s="62"/>
      <c r="B6950" s="62"/>
      <c r="C6950" s="63"/>
      <c r="D6950" s="63"/>
      <c r="E6950" s="61"/>
      <c r="F6950" s="61"/>
      <c r="G6950" s="61"/>
      <c r="H6950" s="61"/>
      <c r="I6950" s="209"/>
      <c r="J6950" s="61"/>
    </row>
    <row r="6951" spans="1:10" s="27" customFormat="1" x14ac:dyDescent="0.25">
      <c r="A6951" s="62"/>
      <c r="B6951" s="62"/>
      <c r="C6951" s="63"/>
      <c r="D6951" s="63"/>
      <c r="E6951" s="61"/>
      <c r="F6951" s="61"/>
      <c r="G6951" s="61"/>
      <c r="H6951" s="61"/>
      <c r="I6951" s="209"/>
      <c r="J6951" s="61"/>
    </row>
    <row r="6952" spans="1:10" s="27" customFormat="1" x14ac:dyDescent="0.25">
      <c r="A6952" s="62"/>
      <c r="B6952" s="62"/>
      <c r="C6952" s="63"/>
      <c r="D6952" s="63"/>
      <c r="E6952" s="61"/>
      <c r="F6952" s="61"/>
      <c r="G6952" s="61"/>
      <c r="H6952" s="61"/>
      <c r="I6952" s="209"/>
      <c r="J6952" s="61"/>
    </row>
    <row r="6953" spans="1:10" s="27" customFormat="1" x14ac:dyDescent="0.25">
      <c r="A6953" s="62"/>
      <c r="B6953" s="62"/>
      <c r="C6953" s="63"/>
      <c r="D6953" s="63"/>
      <c r="E6953" s="61"/>
      <c r="F6953" s="61"/>
      <c r="G6953" s="61"/>
      <c r="H6953" s="61"/>
      <c r="I6953" s="209"/>
      <c r="J6953" s="61"/>
    </row>
    <row r="6954" spans="1:10" s="27" customFormat="1" x14ac:dyDescent="0.25">
      <c r="A6954" s="62"/>
      <c r="B6954" s="62"/>
      <c r="C6954" s="63"/>
      <c r="D6954" s="63"/>
      <c r="E6954" s="61"/>
      <c r="F6954" s="61"/>
      <c r="G6954" s="61"/>
      <c r="H6954" s="61"/>
      <c r="I6954" s="209"/>
      <c r="J6954" s="61"/>
    </row>
    <row r="6955" spans="1:10" s="27" customFormat="1" x14ac:dyDescent="0.25">
      <c r="A6955" s="62"/>
      <c r="B6955" s="62"/>
      <c r="C6955" s="63"/>
      <c r="D6955" s="63"/>
      <c r="E6955" s="61"/>
      <c r="F6955" s="61"/>
      <c r="G6955" s="61"/>
      <c r="H6955" s="61"/>
      <c r="I6955" s="209"/>
      <c r="J6955" s="61"/>
    </row>
    <row r="6956" spans="1:10" s="27" customFormat="1" x14ac:dyDescent="0.25">
      <c r="A6956" s="62"/>
      <c r="B6956" s="62"/>
      <c r="C6956" s="63"/>
      <c r="D6956" s="63"/>
      <c r="E6956" s="61"/>
      <c r="F6956" s="61"/>
      <c r="G6956" s="61"/>
      <c r="H6956" s="61"/>
      <c r="I6956" s="209"/>
      <c r="J6956" s="61"/>
    </row>
    <row r="6957" spans="1:10" s="27" customFormat="1" x14ac:dyDescent="0.25">
      <c r="A6957" s="62"/>
      <c r="B6957" s="62"/>
      <c r="C6957" s="63"/>
      <c r="D6957" s="63"/>
      <c r="E6957" s="61"/>
      <c r="F6957" s="61"/>
      <c r="G6957" s="61"/>
      <c r="H6957" s="61"/>
      <c r="I6957" s="209"/>
      <c r="J6957" s="61"/>
    </row>
    <row r="6958" spans="1:10" s="27" customFormat="1" x14ac:dyDescent="0.25">
      <c r="A6958" s="62"/>
      <c r="B6958" s="62"/>
      <c r="C6958" s="63"/>
      <c r="D6958" s="63"/>
      <c r="E6958" s="61"/>
      <c r="F6958" s="61"/>
      <c r="G6958" s="61"/>
      <c r="H6958" s="61"/>
      <c r="I6958" s="209"/>
      <c r="J6958" s="61"/>
    </row>
    <row r="6959" spans="1:10" s="27" customFormat="1" x14ac:dyDescent="0.25">
      <c r="A6959" s="62"/>
      <c r="B6959" s="62"/>
      <c r="C6959" s="63"/>
      <c r="D6959" s="63"/>
      <c r="E6959" s="61"/>
      <c r="F6959" s="61"/>
      <c r="G6959" s="61"/>
      <c r="H6959" s="61"/>
      <c r="I6959" s="209"/>
      <c r="J6959" s="61"/>
    </row>
    <row r="6960" spans="1:10" s="27" customFormat="1" x14ac:dyDescent="0.25">
      <c r="A6960" s="62"/>
      <c r="B6960" s="62"/>
      <c r="C6960" s="63"/>
      <c r="D6960" s="63"/>
      <c r="E6960" s="61"/>
      <c r="F6960" s="61"/>
      <c r="G6960" s="61"/>
      <c r="H6960" s="61"/>
      <c r="I6960" s="209"/>
      <c r="J6960" s="61"/>
    </row>
    <row r="6961" spans="1:10" s="27" customFormat="1" x14ac:dyDescent="0.25">
      <c r="A6961" s="62"/>
      <c r="B6961" s="62"/>
      <c r="C6961" s="63"/>
      <c r="D6961" s="63"/>
      <c r="E6961" s="61"/>
      <c r="F6961" s="61"/>
      <c r="G6961" s="61"/>
      <c r="H6961" s="61"/>
      <c r="I6961" s="209"/>
      <c r="J6961" s="61"/>
    </row>
    <row r="6962" spans="1:10" s="27" customFormat="1" x14ac:dyDescent="0.25">
      <c r="A6962" s="62"/>
      <c r="B6962" s="62"/>
      <c r="C6962" s="63"/>
      <c r="D6962" s="63"/>
      <c r="E6962" s="61"/>
      <c r="F6962" s="61"/>
      <c r="G6962" s="61"/>
      <c r="H6962" s="61"/>
      <c r="I6962" s="209"/>
      <c r="J6962" s="61"/>
    </row>
    <row r="6963" spans="1:10" s="27" customFormat="1" x14ac:dyDescent="0.25">
      <c r="A6963" s="62"/>
      <c r="B6963" s="62"/>
      <c r="C6963" s="63"/>
      <c r="D6963" s="63"/>
      <c r="E6963" s="61"/>
      <c r="F6963" s="61"/>
      <c r="G6963" s="61"/>
      <c r="H6963" s="61"/>
      <c r="I6963" s="209"/>
      <c r="J6963" s="61"/>
    </row>
    <row r="6964" spans="1:10" s="27" customFormat="1" x14ac:dyDescent="0.25">
      <c r="A6964" s="62"/>
      <c r="B6964" s="62"/>
      <c r="C6964" s="63"/>
      <c r="D6964" s="63"/>
      <c r="E6964" s="61"/>
      <c r="F6964" s="61"/>
      <c r="G6964" s="61"/>
      <c r="H6964" s="61"/>
      <c r="I6964" s="209"/>
      <c r="J6964" s="61"/>
    </row>
    <row r="6965" spans="1:10" s="27" customFormat="1" x14ac:dyDescent="0.25">
      <c r="A6965" s="62"/>
      <c r="B6965" s="62"/>
      <c r="C6965" s="63"/>
      <c r="D6965" s="63"/>
      <c r="E6965" s="61"/>
      <c r="F6965" s="61"/>
      <c r="G6965" s="61"/>
      <c r="H6965" s="61"/>
      <c r="I6965" s="209"/>
      <c r="J6965" s="61"/>
    </row>
    <row r="6966" spans="1:10" s="27" customFormat="1" x14ac:dyDescent="0.25">
      <c r="A6966" s="62"/>
      <c r="B6966" s="62"/>
      <c r="C6966" s="63"/>
      <c r="D6966" s="63"/>
      <c r="E6966" s="61"/>
      <c r="F6966" s="61"/>
      <c r="G6966" s="61"/>
      <c r="H6966" s="61"/>
      <c r="I6966" s="209"/>
      <c r="J6966" s="61"/>
    </row>
    <row r="6967" spans="1:10" s="27" customFormat="1" x14ac:dyDescent="0.25">
      <c r="A6967" s="62"/>
      <c r="B6967" s="62"/>
      <c r="C6967" s="63"/>
      <c r="D6967" s="63"/>
      <c r="E6967" s="61"/>
      <c r="F6967" s="61"/>
      <c r="G6967" s="61"/>
      <c r="H6967" s="61"/>
      <c r="I6967" s="209"/>
      <c r="J6967" s="61"/>
    </row>
    <row r="6968" spans="1:10" s="27" customFormat="1" x14ac:dyDescent="0.25">
      <c r="A6968" s="62"/>
      <c r="B6968" s="62"/>
      <c r="C6968" s="63"/>
      <c r="D6968" s="63"/>
      <c r="E6968" s="61"/>
      <c r="F6968" s="61"/>
      <c r="G6968" s="61"/>
      <c r="H6968" s="61"/>
      <c r="I6968" s="209"/>
      <c r="J6968" s="61"/>
    </row>
    <row r="6969" spans="1:10" s="27" customFormat="1" x14ac:dyDescent="0.25">
      <c r="A6969" s="62"/>
      <c r="B6969" s="62"/>
      <c r="C6969" s="63"/>
      <c r="D6969" s="63"/>
      <c r="E6969" s="61"/>
      <c r="F6969" s="61"/>
      <c r="G6969" s="61"/>
      <c r="H6969" s="61"/>
      <c r="I6969" s="209"/>
      <c r="J6969" s="61"/>
    </row>
    <row r="6970" spans="1:10" s="27" customFormat="1" x14ac:dyDescent="0.25">
      <c r="A6970" s="62"/>
      <c r="B6970" s="62"/>
      <c r="C6970" s="63"/>
      <c r="D6970" s="63"/>
      <c r="E6970" s="61"/>
      <c r="F6970" s="61"/>
      <c r="G6970" s="61"/>
      <c r="H6970" s="61"/>
      <c r="I6970" s="209"/>
      <c r="J6970" s="61"/>
    </row>
    <row r="6971" spans="1:10" s="27" customFormat="1" x14ac:dyDescent="0.25">
      <c r="A6971" s="62"/>
      <c r="B6971" s="62"/>
      <c r="C6971" s="63"/>
      <c r="D6971" s="63"/>
      <c r="E6971" s="61"/>
      <c r="F6971" s="61"/>
      <c r="G6971" s="61"/>
      <c r="H6971" s="61"/>
      <c r="I6971" s="209"/>
      <c r="J6971" s="61"/>
    </row>
    <row r="6972" spans="1:10" s="27" customFormat="1" x14ac:dyDescent="0.25">
      <c r="A6972" s="62"/>
      <c r="B6972" s="62"/>
      <c r="C6972" s="63"/>
      <c r="D6972" s="63"/>
      <c r="E6972" s="61"/>
      <c r="F6972" s="61"/>
      <c r="G6972" s="61"/>
      <c r="H6972" s="61"/>
      <c r="I6972" s="209"/>
      <c r="J6972" s="61"/>
    </row>
    <row r="6973" spans="1:10" s="27" customFormat="1" x14ac:dyDescent="0.25">
      <c r="A6973" s="62"/>
      <c r="B6973" s="62"/>
      <c r="C6973" s="63"/>
      <c r="D6973" s="63"/>
      <c r="E6973" s="61"/>
      <c r="F6973" s="61"/>
      <c r="G6973" s="61"/>
      <c r="H6973" s="61"/>
      <c r="I6973" s="209"/>
      <c r="J6973" s="61"/>
    </row>
    <row r="6974" spans="1:10" s="27" customFormat="1" x14ac:dyDescent="0.25">
      <c r="A6974" s="62"/>
      <c r="B6974" s="62"/>
      <c r="C6974" s="63"/>
      <c r="D6974" s="63"/>
      <c r="E6974" s="61"/>
      <c r="F6974" s="61"/>
      <c r="G6974" s="61"/>
      <c r="H6974" s="61"/>
      <c r="I6974" s="209"/>
      <c r="J6974" s="61"/>
    </row>
    <row r="6975" spans="1:10" s="27" customFormat="1" x14ac:dyDescent="0.25">
      <c r="A6975" s="62"/>
      <c r="B6975" s="62"/>
      <c r="C6975" s="63"/>
      <c r="D6975" s="63"/>
      <c r="E6975" s="61"/>
      <c r="F6975" s="61"/>
      <c r="G6975" s="61"/>
      <c r="H6975" s="61"/>
      <c r="I6975" s="209"/>
      <c r="J6975" s="61"/>
    </row>
    <row r="6976" spans="1:10" s="27" customFormat="1" x14ac:dyDescent="0.25">
      <c r="A6976" s="62"/>
      <c r="B6976" s="62"/>
      <c r="C6976" s="63"/>
      <c r="D6976" s="63"/>
      <c r="E6976" s="61"/>
      <c r="F6976" s="61"/>
      <c r="G6976" s="61"/>
      <c r="H6976" s="61"/>
      <c r="I6976" s="209"/>
      <c r="J6976" s="61"/>
    </row>
    <row r="6977" spans="1:10" s="27" customFormat="1" x14ac:dyDescent="0.25">
      <c r="A6977" s="62"/>
      <c r="B6977" s="62"/>
      <c r="C6977" s="63"/>
      <c r="D6977" s="63"/>
      <c r="E6977" s="61"/>
      <c r="F6977" s="61"/>
      <c r="G6977" s="61"/>
      <c r="H6977" s="61"/>
      <c r="I6977" s="209"/>
      <c r="J6977" s="61"/>
    </row>
    <row r="6978" spans="1:10" s="27" customFormat="1" x14ac:dyDescent="0.25">
      <c r="A6978" s="62"/>
      <c r="B6978" s="62"/>
      <c r="C6978" s="63"/>
      <c r="D6978" s="63"/>
      <c r="E6978" s="61"/>
      <c r="F6978" s="61"/>
      <c r="G6978" s="61"/>
      <c r="H6978" s="61"/>
      <c r="I6978" s="209"/>
      <c r="J6978" s="61"/>
    </row>
    <row r="6979" spans="1:10" s="27" customFormat="1" x14ac:dyDescent="0.25">
      <c r="A6979" s="62"/>
      <c r="B6979" s="62"/>
      <c r="C6979" s="63"/>
      <c r="D6979" s="63"/>
      <c r="E6979" s="61"/>
      <c r="F6979" s="61"/>
      <c r="G6979" s="61"/>
      <c r="H6979" s="61"/>
      <c r="I6979" s="209"/>
      <c r="J6979" s="61"/>
    </row>
    <row r="6980" spans="1:10" s="27" customFormat="1" x14ac:dyDescent="0.25">
      <c r="A6980" s="62"/>
      <c r="B6980" s="62"/>
      <c r="C6980" s="63"/>
      <c r="D6980" s="63"/>
      <c r="E6980" s="61"/>
      <c r="F6980" s="61"/>
      <c r="G6980" s="61"/>
      <c r="H6980" s="61"/>
      <c r="I6980" s="209"/>
      <c r="J6980" s="61"/>
    </row>
    <row r="6981" spans="1:10" s="27" customFormat="1" x14ac:dyDescent="0.25">
      <c r="A6981" s="62"/>
      <c r="B6981" s="62"/>
      <c r="C6981" s="63"/>
      <c r="D6981" s="63"/>
      <c r="E6981" s="61"/>
      <c r="F6981" s="61"/>
      <c r="G6981" s="61"/>
      <c r="H6981" s="61"/>
      <c r="I6981" s="209"/>
      <c r="J6981" s="61"/>
    </row>
    <row r="6982" spans="1:10" s="27" customFormat="1" x14ac:dyDescent="0.25">
      <c r="A6982" s="62"/>
      <c r="B6982" s="62"/>
      <c r="C6982" s="63"/>
      <c r="D6982" s="63"/>
      <c r="E6982" s="61"/>
      <c r="F6982" s="61"/>
      <c r="G6982" s="61"/>
      <c r="H6982" s="61"/>
      <c r="I6982" s="209"/>
      <c r="J6982" s="61"/>
    </row>
    <row r="6983" spans="1:10" s="27" customFormat="1" x14ac:dyDescent="0.25">
      <c r="A6983" s="62"/>
      <c r="B6983" s="62"/>
      <c r="C6983" s="63"/>
      <c r="D6983" s="63"/>
      <c r="E6983" s="61"/>
      <c r="F6983" s="61"/>
      <c r="G6983" s="61"/>
      <c r="H6983" s="61"/>
      <c r="I6983" s="209"/>
      <c r="J6983" s="61"/>
    </row>
    <row r="6984" spans="1:10" s="27" customFormat="1" x14ac:dyDescent="0.25">
      <c r="A6984" s="62"/>
      <c r="B6984" s="62"/>
      <c r="C6984" s="63"/>
      <c r="D6984" s="63"/>
      <c r="E6984" s="61"/>
      <c r="F6984" s="61"/>
      <c r="G6984" s="61"/>
      <c r="H6984" s="61"/>
      <c r="I6984" s="209"/>
      <c r="J6984" s="61"/>
    </row>
    <row r="6985" spans="1:10" s="27" customFormat="1" x14ac:dyDescent="0.25">
      <c r="A6985" s="62"/>
      <c r="B6985" s="62"/>
      <c r="C6985" s="63"/>
      <c r="D6985" s="63"/>
      <c r="E6985" s="61"/>
      <c r="F6985" s="61"/>
      <c r="G6985" s="61"/>
      <c r="H6985" s="61"/>
      <c r="I6985" s="209"/>
      <c r="J6985" s="61"/>
    </row>
    <row r="6986" spans="1:10" s="27" customFormat="1" x14ac:dyDescent="0.25">
      <c r="A6986" s="62"/>
      <c r="B6986" s="62"/>
      <c r="C6986" s="63"/>
      <c r="D6986" s="63"/>
      <c r="E6986" s="61"/>
      <c r="F6986" s="61"/>
      <c r="G6986" s="61"/>
      <c r="H6986" s="61"/>
      <c r="I6986" s="209"/>
      <c r="J6986" s="61"/>
    </row>
    <row r="6987" spans="1:10" s="27" customFormat="1" x14ac:dyDescent="0.25">
      <c r="A6987" s="62"/>
      <c r="B6987" s="62"/>
      <c r="C6987" s="63"/>
      <c r="D6987" s="63"/>
      <c r="E6987" s="61"/>
      <c r="F6987" s="61"/>
      <c r="G6987" s="61"/>
      <c r="H6987" s="61"/>
      <c r="I6987" s="209"/>
      <c r="J6987" s="61"/>
    </row>
    <row r="6988" spans="1:10" s="27" customFormat="1" x14ac:dyDescent="0.25">
      <c r="A6988" s="62"/>
      <c r="B6988" s="62"/>
      <c r="C6988" s="63"/>
      <c r="D6988" s="63"/>
      <c r="E6988" s="61"/>
      <c r="F6988" s="61"/>
      <c r="G6988" s="61"/>
      <c r="H6988" s="61"/>
      <c r="I6988" s="209"/>
      <c r="J6988" s="61"/>
    </row>
    <row r="6989" spans="1:10" s="27" customFormat="1" x14ac:dyDescent="0.25">
      <c r="A6989" s="62"/>
      <c r="B6989" s="62"/>
      <c r="C6989" s="63"/>
      <c r="D6989" s="63"/>
      <c r="E6989" s="61"/>
      <c r="F6989" s="61"/>
      <c r="G6989" s="61"/>
      <c r="H6989" s="61"/>
      <c r="I6989" s="209"/>
      <c r="J6989" s="61"/>
    </row>
    <row r="6990" spans="1:10" s="27" customFormat="1" x14ac:dyDescent="0.25">
      <c r="A6990" s="62"/>
      <c r="B6990" s="62"/>
      <c r="C6990" s="63"/>
      <c r="D6990" s="63"/>
      <c r="E6990" s="61"/>
      <c r="F6990" s="61"/>
      <c r="G6990" s="61"/>
      <c r="H6990" s="61"/>
      <c r="I6990" s="209"/>
      <c r="J6990" s="61"/>
    </row>
    <row r="6991" spans="1:10" s="27" customFormat="1" x14ac:dyDescent="0.25">
      <c r="A6991" s="62"/>
      <c r="B6991" s="62"/>
      <c r="C6991" s="63"/>
      <c r="D6991" s="63"/>
      <c r="E6991" s="61"/>
      <c r="F6991" s="61"/>
      <c r="G6991" s="61"/>
      <c r="H6991" s="61"/>
      <c r="I6991" s="209"/>
      <c r="J6991" s="61"/>
    </row>
    <row r="6992" spans="1:10" s="27" customFormat="1" x14ac:dyDescent="0.25">
      <c r="A6992" s="62"/>
      <c r="B6992" s="62"/>
      <c r="C6992" s="63"/>
      <c r="D6992" s="63"/>
      <c r="E6992" s="61"/>
      <c r="F6992" s="61"/>
      <c r="G6992" s="61"/>
      <c r="H6992" s="61"/>
      <c r="I6992" s="209"/>
      <c r="J6992" s="61"/>
    </row>
    <row r="6993" spans="1:10" s="27" customFormat="1" x14ac:dyDescent="0.25">
      <c r="A6993" s="62"/>
      <c r="B6993" s="62"/>
      <c r="C6993" s="63"/>
      <c r="D6993" s="63"/>
      <c r="E6993" s="61"/>
      <c r="F6993" s="61"/>
      <c r="G6993" s="61"/>
      <c r="H6993" s="61"/>
      <c r="I6993" s="209"/>
      <c r="J6993" s="61"/>
    </row>
    <row r="6994" spans="1:10" s="27" customFormat="1" x14ac:dyDescent="0.25">
      <c r="A6994" s="62"/>
      <c r="B6994" s="62"/>
      <c r="C6994" s="63"/>
      <c r="D6994" s="63"/>
      <c r="E6994" s="61"/>
      <c r="F6994" s="61"/>
      <c r="G6994" s="61"/>
      <c r="H6994" s="61"/>
      <c r="I6994" s="209"/>
      <c r="J6994" s="61"/>
    </row>
    <row r="6995" spans="1:10" s="27" customFormat="1" x14ac:dyDescent="0.25">
      <c r="A6995" s="62"/>
      <c r="B6995" s="62"/>
      <c r="C6995" s="63"/>
      <c r="D6995" s="63"/>
      <c r="E6995" s="61"/>
      <c r="F6995" s="61"/>
      <c r="G6995" s="61"/>
      <c r="H6995" s="61"/>
      <c r="I6995" s="209"/>
      <c r="J6995" s="61"/>
    </row>
    <row r="6996" spans="1:10" s="27" customFormat="1" x14ac:dyDescent="0.25">
      <c r="A6996" s="62"/>
      <c r="B6996" s="62"/>
      <c r="C6996" s="63"/>
      <c r="D6996" s="63"/>
      <c r="E6996" s="61"/>
      <c r="F6996" s="61"/>
      <c r="G6996" s="61"/>
      <c r="H6996" s="61"/>
      <c r="I6996" s="209"/>
      <c r="J6996" s="61"/>
    </row>
    <row r="6997" spans="1:10" s="27" customFormat="1" x14ac:dyDescent="0.25">
      <c r="A6997" s="62"/>
      <c r="B6997" s="62"/>
      <c r="C6997" s="63"/>
      <c r="D6997" s="63"/>
      <c r="E6997" s="61"/>
      <c r="F6997" s="61"/>
      <c r="G6997" s="61"/>
      <c r="H6997" s="61"/>
      <c r="I6997" s="209"/>
      <c r="J6997" s="61"/>
    </row>
    <row r="6998" spans="1:10" s="27" customFormat="1" x14ac:dyDescent="0.25">
      <c r="A6998" s="62"/>
      <c r="B6998" s="62"/>
      <c r="C6998" s="63"/>
      <c r="D6998" s="63"/>
      <c r="E6998" s="61"/>
      <c r="F6998" s="61"/>
      <c r="G6998" s="61"/>
      <c r="H6998" s="61"/>
      <c r="I6998" s="209"/>
      <c r="J6998" s="61"/>
    </row>
    <row r="6999" spans="1:10" s="27" customFormat="1" x14ac:dyDescent="0.25">
      <c r="A6999" s="62"/>
      <c r="B6999" s="62"/>
      <c r="C6999" s="63"/>
      <c r="D6999" s="63"/>
      <c r="E6999" s="61"/>
      <c r="F6999" s="61"/>
      <c r="G6999" s="61"/>
      <c r="H6999" s="61"/>
      <c r="I6999" s="209"/>
      <c r="J6999" s="61"/>
    </row>
    <row r="7000" spans="1:10" s="27" customFormat="1" x14ac:dyDescent="0.25">
      <c r="A7000" s="62"/>
      <c r="B7000" s="62"/>
      <c r="C7000" s="63"/>
      <c r="D7000" s="63"/>
      <c r="E7000" s="61"/>
      <c r="F7000" s="61"/>
      <c r="G7000" s="61"/>
      <c r="H7000" s="61"/>
      <c r="I7000" s="209"/>
      <c r="J7000" s="61"/>
    </row>
    <row r="7001" spans="1:10" s="27" customFormat="1" x14ac:dyDescent="0.25">
      <c r="A7001" s="62"/>
      <c r="B7001" s="62"/>
      <c r="C7001" s="63"/>
      <c r="D7001" s="63"/>
      <c r="E7001" s="61"/>
      <c r="F7001" s="61"/>
      <c r="G7001" s="61"/>
      <c r="H7001" s="61"/>
      <c r="I7001" s="209"/>
      <c r="J7001" s="61"/>
    </row>
    <row r="7002" spans="1:10" s="27" customFormat="1" x14ac:dyDescent="0.25">
      <c r="A7002" s="62"/>
      <c r="B7002" s="62"/>
      <c r="C7002" s="63"/>
      <c r="D7002" s="63"/>
      <c r="E7002" s="61"/>
      <c r="F7002" s="61"/>
      <c r="G7002" s="61"/>
      <c r="H7002" s="61"/>
      <c r="I7002" s="209"/>
      <c r="J7002" s="61"/>
    </row>
    <row r="7003" spans="1:10" s="27" customFormat="1" x14ac:dyDescent="0.25">
      <c r="A7003" s="62"/>
      <c r="B7003" s="62"/>
      <c r="C7003" s="63"/>
      <c r="D7003" s="63"/>
      <c r="E7003" s="61"/>
      <c r="F7003" s="61"/>
      <c r="G7003" s="61"/>
      <c r="H7003" s="61"/>
      <c r="I7003" s="209"/>
      <c r="J7003" s="61"/>
    </row>
    <row r="7004" spans="1:10" s="27" customFormat="1" x14ac:dyDescent="0.25">
      <c r="A7004" s="62"/>
      <c r="B7004" s="62"/>
      <c r="C7004" s="63"/>
      <c r="D7004" s="63"/>
      <c r="E7004" s="61"/>
      <c r="F7004" s="61"/>
      <c r="G7004" s="61"/>
      <c r="H7004" s="61"/>
      <c r="I7004" s="209"/>
      <c r="J7004" s="61"/>
    </row>
    <row r="7005" spans="1:10" s="27" customFormat="1" x14ac:dyDescent="0.25">
      <c r="A7005" s="62"/>
      <c r="B7005" s="62"/>
      <c r="C7005" s="63"/>
      <c r="D7005" s="63"/>
      <c r="E7005" s="61"/>
      <c r="F7005" s="61"/>
      <c r="G7005" s="61"/>
      <c r="H7005" s="61"/>
      <c r="I7005" s="209"/>
      <c r="J7005" s="61"/>
    </row>
    <row r="7006" spans="1:10" s="27" customFormat="1" x14ac:dyDescent="0.25">
      <c r="A7006" s="62"/>
      <c r="B7006" s="62"/>
      <c r="C7006" s="63"/>
      <c r="D7006" s="63"/>
      <c r="E7006" s="61"/>
      <c r="F7006" s="61"/>
      <c r="G7006" s="61"/>
      <c r="H7006" s="61"/>
      <c r="I7006" s="209"/>
      <c r="J7006" s="61"/>
    </row>
    <row r="7007" spans="1:10" s="27" customFormat="1" x14ac:dyDescent="0.25">
      <c r="A7007" s="62"/>
      <c r="B7007" s="62"/>
      <c r="C7007" s="63"/>
      <c r="D7007" s="63"/>
      <c r="E7007" s="61"/>
      <c r="F7007" s="61"/>
      <c r="G7007" s="61"/>
      <c r="H7007" s="61"/>
      <c r="I7007" s="209"/>
      <c r="J7007" s="61"/>
    </row>
    <row r="7008" spans="1:10" s="27" customFormat="1" x14ac:dyDescent="0.25">
      <c r="A7008" s="62"/>
      <c r="B7008" s="62"/>
      <c r="C7008" s="63"/>
      <c r="D7008" s="63"/>
      <c r="E7008" s="61"/>
      <c r="F7008" s="61"/>
      <c r="G7008" s="61"/>
      <c r="H7008" s="61"/>
      <c r="I7008" s="209"/>
      <c r="J7008" s="61"/>
    </row>
    <row r="7009" spans="1:10" s="27" customFormat="1" x14ac:dyDescent="0.25">
      <c r="A7009" s="62"/>
      <c r="B7009" s="62"/>
      <c r="C7009" s="63"/>
      <c r="D7009" s="63"/>
      <c r="E7009" s="61"/>
      <c r="F7009" s="61"/>
      <c r="G7009" s="61"/>
      <c r="H7009" s="61"/>
      <c r="I7009" s="209"/>
      <c r="J7009" s="61"/>
    </row>
    <row r="7010" spans="1:10" s="27" customFormat="1" x14ac:dyDescent="0.25">
      <c r="A7010" s="62"/>
      <c r="B7010" s="62"/>
      <c r="C7010" s="63"/>
      <c r="D7010" s="63"/>
      <c r="E7010" s="61"/>
      <c r="F7010" s="61"/>
      <c r="G7010" s="61"/>
      <c r="H7010" s="61"/>
      <c r="I7010" s="209"/>
      <c r="J7010" s="61"/>
    </row>
    <row r="7011" spans="1:10" s="27" customFormat="1" x14ac:dyDescent="0.25">
      <c r="A7011" s="62"/>
      <c r="B7011" s="62"/>
      <c r="C7011" s="63"/>
      <c r="D7011" s="63"/>
      <c r="E7011" s="61"/>
      <c r="F7011" s="61"/>
      <c r="G7011" s="61"/>
      <c r="H7011" s="61"/>
      <c r="I7011" s="209"/>
      <c r="J7011" s="61"/>
    </row>
    <row r="7012" spans="1:10" s="27" customFormat="1" x14ac:dyDescent="0.25">
      <c r="A7012" s="62"/>
      <c r="B7012" s="62"/>
      <c r="C7012" s="63"/>
      <c r="D7012" s="63"/>
      <c r="E7012" s="61"/>
      <c r="F7012" s="61"/>
      <c r="G7012" s="61"/>
      <c r="H7012" s="61"/>
      <c r="I7012" s="209"/>
      <c r="J7012" s="61"/>
    </row>
    <row r="7013" spans="1:10" s="27" customFormat="1" x14ac:dyDescent="0.25">
      <c r="A7013" s="62"/>
      <c r="B7013" s="62"/>
      <c r="C7013" s="63"/>
      <c r="D7013" s="63"/>
      <c r="E7013" s="61"/>
      <c r="F7013" s="61"/>
      <c r="G7013" s="61"/>
      <c r="H7013" s="61"/>
      <c r="I7013" s="209"/>
      <c r="J7013" s="61"/>
    </row>
    <row r="7014" spans="1:10" s="27" customFormat="1" x14ac:dyDescent="0.25">
      <c r="A7014" s="62"/>
      <c r="B7014" s="62"/>
      <c r="C7014" s="63"/>
      <c r="D7014" s="63"/>
      <c r="E7014" s="61"/>
      <c r="F7014" s="61"/>
      <c r="G7014" s="61"/>
      <c r="H7014" s="61"/>
      <c r="I7014" s="209"/>
      <c r="J7014" s="61"/>
    </row>
    <row r="7015" spans="1:10" s="27" customFormat="1" x14ac:dyDescent="0.25">
      <c r="A7015" s="62"/>
      <c r="B7015" s="62"/>
      <c r="C7015" s="63"/>
      <c r="D7015" s="63"/>
      <c r="E7015" s="61"/>
      <c r="F7015" s="61"/>
      <c r="G7015" s="61"/>
      <c r="H7015" s="61"/>
      <c r="I7015" s="209"/>
      <c r="J7015" s="61"/>
    </row>
    <row r="7016" spans="1:10" s="27" customFormat="1" x14ac:dyDescent="0.25">
      <c r="A7016" s="62"/>
      <c r="B7016" s="62"/>
      <c r="C7016" s="63"/>
      <c r="D7016" s="63"/>
      <c r="E7016" s="61"/>
      <c r="F7016" s="61"/>
      <c r="G7016" s="61"/>
      <c r="H7016" s="61"/>
      <c r="I7016" s="209"/>
      <c r="J7016" s="61"/>
    </row>
    <row r="7017" spans="1:10" s="27" customFormat="1" x14ac:dyDescent="0.25">
      <c r="A7017" s="62"/>
      <c r="B7017" s="62"/>
      <c r="C7017" s="63"/>
      <c r="D7017" s="63"/>
      <c r="E7017" s="61"/>
      <c r="F7017" s="61"/>
      <c r="G7017" s="61"/>
      <c r="H7017" s="61"/>
      <c r="I7017" s="209"/>
      <c r="J7017" s="61"/>
    </row>
    <row r="7018" spans="1:10" s="27" customFormat="1" x14ac:dyDescent="0.25">
      <c r="A7018" s="62"/>
      <c r="B7018" s="62"/>
      <c r="C7018" s="63"/>
      <c r="D7018" s="63"/>
      <c r="E7018" s="61"/>
      <c r="F7018" s="61"/>
      <c r="G7018" s="61"/>
      <c r="H7018" s="61"/>
      <c r="I7018" s="209"/>
      <c r="J7018" s="61"/>
    </row>
    <row r="7019" spans="1:10" s="27" customFormat="1" x14ac:dyDescent="0.25">
      <c r="A7019" s="62"/>
      <c r="B7019" s="62"/>
      <c r="C7019" s="63"/>
      <c r="D7019" s="63"/>
      <c r="E7019" s="61"/>
      <c r="F7019" s="61"/>
      <c r="G7019" s="61"/>
      <c r="H7019" s="61"/>
      <c r="I7019" s="209"/>
      <c r="J7019" s="61"/>
    </row>
    <row r="7020" spans="1:10" s="27" customFormat="1" x14ac:dyDescent="0.25">
      <c r="A7020" s="62"/>
      <c r="B7020" s="62"/>
      <c r="C7020" s="63"/>
      <c r="D7020" s="63"/>
      <c r="E7020" s="61"/>
      <c r="F7020" s="61"/>
      <c r="G7020" s="61"/>
      <c r="H7020" s="61"/>
      <c r="I7020" s="209"/>
      <c r="J7020" s="61"/>
    </row>
    <row r="7021" spans="1:10" s="27" customFormat="1" x14ac:dyDescent="0.25">
      <c r="A7021" s="62"/>
      <c r="B7021" s="62"/>
      <c r="C7021" s="63"/>
      <c r="D7021" s="63"/>
      <c r="E7021" s="61"/>
      <c r="F7021" s="61"/>
      <c r="G7021" s="61"/>
      <c r="H7021" s="61"/>
      <c r="I7021" s="209"/>
      <c r="J7021" s="61"/>
    </row>
    <row r="7022" spans="1:10" s="27" customFormat="1" x14ac:dyDescent="0.25">
      <c r="A7022" s="62"/>
      <c r="B7022" s="62"/>
      <c r="C7022" s="63"/>
      <c r="D7022" s="63"/>
      <c r="E7022" s="61"/>
      <c r="F7022" s="61"/>
      <c r="G7022" s="61"/>
      <c r="H7022" s="61"/>
      <c r="I7022" s="209"/>
      <c r="J7022" s="61"/>
    </row>
    <row r="7023" spans="1:10" s="27" customFormat="1" x14ac:dyDescent="0.25">
      <c r="A7023" s="62"/>
      <c r="B7023" s="62"/>
      <c r="C7023" s="63"/>
      <c r="D7023" s="63"/>
      <c r="E7023" s="61"/>
      <c r="F7023" s="61"/>
      <c r="G7023" s="61"/>
      <c r="H7023" s="61"/>
      <c r="I7023" s="209"/>
      <c r="J7023" s="61"/>
    </row>
    <row r="7024" spans="1:10" s="27" customFormat="1" x14ac:dyDescent="0.25">
      <c r="A7024" s="62"/>
      <c r="B7024" s="62"/>
      <c r="C7024" s="63"/>
      <c r="D7024" s="63"/>
      <c r="E7024" s="61"/>
      <c r="F7024" s="61"/>
      <c r="G7024" s="61"/>
      <c r="H7024" s="61"/>
      <c r="I7024" s="209"/>
      <c r="J7024" s="61"/>
    </row>
    <row r="7025" spans="1:10" s="27" customFormat="1" x14ac:dyDescent="0.25">
      <c r="A7025" s="62"/>
      <c r="B7025" s="62"/>
      <c r="C7025" s="63"/>
      <c r="D7025" s="63"/>
      <c r="E7025" s="61"/>
      <c r="F7025" s="61"/>
      <c r="G7025" s="61"/>
      <c r="H7025" s="61"/>
      <c r="I7025" s="209"/>
      <c r="J7025" s="61"/>
    </row>
    <row r="7026" spans="1:10" s="27" customFormat="1" x14ac:dyDescent="0.25">
      <c r="A7026" s="62"/>
      <c r="B7026" s="62"/>
      <c r="C7026" s="63"/>
      <c r="D7026" s="63"/>
      <c r="E7026" s="61"/>
      <c r="F7026" s="61"/>
      <c r="G7026" s="61"/>
      <c r="H7026" s="61"/>
      <c r="I7026" s="209"/>
      <c r="J7026" s="61"/>
    </row>
    <row r="7027" spans="1:10" s="27" customFormat="1" x14ac:dyDescent="0.25">
      <c r="A7027" s="62"/>
      <c r="B7027" s="62"/>
      <c r="C7027" s="63"/>
      <c r="D7027" s="63"/>
      <c r="E7027" s="61"/>
      <c r="F7027" s="61"/>
      <c r="G7027" s="61"/>
      <c r="H7027" s="61"/>
      <c r="I7027" s="209"/>
      <c r="J7027" s="61"/>
    </row>
    <row r="7028" spans="1:10" s="27" customFormat="1" x14ac:dyDescent="0.25">
      <c r="A7028" s="62"/>
      <c r="B7028" s="62"/>
      <c r="C7028" s="63"/>
      <c r="D7028" s="63"/>
      <c r="E7028" s="61"/>
      <c r="F7028" s="61"/>
      <c r="G7028" s="61"/>
      <c r="H7028" s="61"/>
      <c r="I7028" s="209"/>
      <c r="J7028" s="61"/>
    </row>
    <row r="7029" spans="1:10" s="27" customFormat="1" x14ac:dyDescent="0.25">
      <c r="A7029" s="62"/>
      <c r="B7029" s="62"/>
      <c r="C7029" s="63"/>
      <c r="D7029" s="63"/>
      <c r="E7029" s="61"/>
      <c r="F7029" s="61"/>
      <c r="G7029" s="61"/>
      <c r="H7029" s="61"/>
      <c r="I7029" s="209"/>
      <c r="J7029" s="61"/>
    </row>
    <row r="7030" spans="1:10" s="27" customFormat="1" x14ac:dyDescent="0.25">
      <c r="A7030" s="62"/>
      <c r="B7030" s="62"/>
      <c r="C7030" s="63"/>
      <c r="D7030" s="63"/>
      <c r="E7030" s="61"/>
      <c r="F7030" s="61"/>
      <c r="G7030" s="61"/>
      <c r="H7030" s="61"/>
      <c r="I7030" s="209"/>
      <c r="J7030" s="61"/>
    </row>
    <row r="7031" spans="1:10" s="27" customFormat="1" x14ac:dyDescent="0.25">
      <c r="A7031" s="62"/>
      <c r="B7031" s="62"/>
      <c r="C7031" s="63"/>
      <c r="D7031" s="63"/>
      <c r="E7031" s="61"/>
      <c r="F7031" s="61"/>
      <c r="G7031" s="61"/>
      <c r="H7031" s="61"/>
      <c r="I7031" s="209"/>
      <c r="J7031" s="61"/>
    </row>
    <row r="7032" spans="1:10" s="27" customFormat="1" x14ac:dyDescent="0.25">
      <c r="A7032" s="62"/>
      <c r="B7032" s="62"/>
      <c r="C7032" s="63"/>
      <c r="D7032" s="63"/>
      <c r="E7032" s="61"/>
      <c r="F7032" s="61"/>
      <c r="G7032" s="61"/>
      <c r="H7032" s="61"/>
      <c r="I7032" s="209"/>
      <c r="J7032" s="61"/>
    </row>
    <row r="7033" spans="1:10" s="27" customFormat="1" x14ac:dyDescent="0.25">
      <c r="A7033" s="62"/>
      <c r="B7033" s="62"/>
      <c r="C7033" s="63"/>
      <c r="D7033" s="63"/>
      <c r="E7033" s="61"/>
      <c r="F7033" s="61"/>
      <c r="G7033" s="61"/>
      <c r="H7033" s="61"/>
      <c r="I7033" s="209"/>
      <c r="J7033" s="61"/>
    </row>
    <row r="7034" spans="1:10" s="27" customFormat="1" x14ac:dyDescent="0.25">
      <c r="A7034" s="62"/>
      <c r="B7034" s="62"/>
      <c r="C7034" s="63"/>
      <c r="D7034" s="63"/>
      <c r="E7034" s="61"/>
      <c r="F7034" s="61"/>
      <c r="G7034" s="61"/>
      <c r="H7034" s="61"/>
      <c r="I7034" s="209"/>
      <c r="J7034" s="61"/>
    </row>
    <row r="7035" spans="1:10" s="27" customFormat="1" x14ac:dyDescent="0.25">
      <c r="A7035" s="62"/>
      <c r="B7035" s="62"/>
      <c r="C7035" s="63"/>
      <c r="D7035" s="63"/>
      <c r="E7035" s="61"/>
      <c r="F7035" s="61"/>
      <c r="G7035" s="61"/>
      <c r="H7035" s="61"/>
      <c r="I7035" s="209"/>
      <c r="J7035" s="61"/>
    </row>
    <row r="7036" spans="1:10" s="27" customFormat="1" x14ac:dyDescent="0.25">
      <c r="A7036" s="62"/>
      <c r="B7036" s="62"/>
      <c r="C7036" s="63"/>
      <c r="D7036" s="63"/>
      <c r="E7036" s="61"/>
      <c r="F7036" s="61"/>
      <c r="G7036" s="61"/>
      <c r="H7036" s="61"/>
      <c r="I7036" s="209"/>
      <c r="J7036" s="61"/>
    </row>
    <row r="7037" spans="1:10" s="27" customFormat="1" x14ac:dyDescent="0.25">
      <c r="A7037" s="62"/>
      <c r="B7037" s="62"/>
      <c r="C7037" s="63"/>
      <c r="D7037" s="63"/>
      <c r="E7037" s="61"/>
      <c r="F7037" s="61"/>
      <c r="G7037" s="61"/>
      <c r="H7037" s="61"/>
      <c r="I7037" s="209"/>
      <c r="J7037" s="61"/>
    </row>
    <row r="7038" spans="1:10" s="27" customFormat="1" x14ac:dyDescent="0.25">
      <c r="A7038" s="62"/>
      <c r="B7038" s="62"/>
      <c r="C7038" s="63"/>
      <c r="D7038" s="63"/>
      <c r="E7038" s="61"/>
      <c r="F7038" s="61"/>
      <c r="G7038" s="61"/>
      <c r="H7038" s="61"/>
      <c r="I7038" s="209"/>
      <c r="J7038" s="61"/>
    </row>
    <row r="7039" spans="1:10" s="27" customFormat="1" x14ac:dyDescent="0.25">
      <c r="A7039" s="62"/>
      <c r="B7039" s="62"/>
      <c r="C7039" s="63"/>
      <c r="D7039" s="63"/>
      <c r="E7039" s="61"/>
      <c r="F7039" s="61"/>
      <c r="G7039" s="61"/>
      <c r="H7039" s="61"/>
      <c r="I7039" s="209"/>
      <c r="J7039" s="61"/>
    </row>
    <row r="7040" spans="1:10" s="27" customFormat="1" x14ac:dyDescent="0.25">
      <c r="A7040" s="62"/>
      <c r="B7040" s="62"/>
      <c r="C7040" s="63"/>
      <c r="D7040" s="63"/>
      <c r="E7040" s="61"/>
      <c r="F7040" s="61"/>
      <c r="G7040" s="61"/>
      <c r="H7040" s="61"/>
      <c r="I7040" s="209"/>
      <c r="J7040" s="61"/>
    </row>
    <row r="7041" spans="1:10" s="27" customFormat="1" x14ac:dyDescent="0.25">
      <c r="A7041" s="62"/>
      <c r="B7041" s="62"/>
      <c r="C7041" s="63"/>
      <c r="D7041" s="63"/>
      <c r="E7041" s="61"/>
      <c r="F7041" s="61"/>
      <c r="G7041" s="61"/>
      <c r="H7041" s="61"/>
      <c r="I7041" s="209"/>
      <c r="J7041" s="61"/>
    </row>
    <row r="7042" spans="1:10" s="27" customFormat="1" x14ac:dyDescent="0.25">
      <c r="A7042" s="62"/>
      <c r="B7042" s="62"/>
      <c r="C7042" s="63"/>
      <c r="D7042" s="63"/>
      <c r="E7042" s="61"/>
      <c r="F7042" s="61"/>
      <c r="G7042" s="61"/>
      <c r="H7042" s="61"/>
      <c r="I7042" s="209"/>
      <c r="J7042" s="61"/>
    </row>
    <row r="7043" spans="1:10" s="27" customFormat="1" x14ac:dyDescent="0.25">
      <c r="A7043" s="62"/>
      <c r="B7043" s="62"/>
      <c r="C7043" s="63"/>
      <c r="D7043" s="63"/>
      <c r="E7043" s="61"/>
      <c r="F7043" s="61"/>
      <c r="G7043" s="61"/>
      <c r="H7043" s="61"/>
      <c r="I7043" s="209"/>
      <c r="J7043" s="61"/>
    </row>
    <row r="7044" spans="1:10" s="27" customFormat="1" x14ac:dyDescent="0.25">
      <c r="A7044" s="62"/>
      <c r="B7044" s="62"/>
      <c r="C7044" s="63"/>
      <c r="D7044" s="63"/>
      <c r="E7044" s="61"/>
      <c r="F7044" s="61"/>
      <c r="G7044" s="61"/>
      <c r="H7044" s="61"/>
      <c r="I7044" s="209"/>
      <c r="J7044" s="61"/>
    </row>
    <row r="7045" spans="1:10" s="27" customFormat="1" x14ac:dyDescent="0.25">
      <c r="A7045" s="62"/>
      <c r="B7045" s="62"/>
      <c r="C7045" s="63"/>
      <c r="D7045" s="63"/>
      <c r="E7045" s="61"/>
      <c r="F7045" s="61"/>
      <c r="G7045" s="61"/>
      <c r="H7045" s="61"/>
      <c r="I7045" s="209"/>
      <c r="J7045" s="61"/>
    </row>
    <row r="7046" spans="1:10" s="27" customFormat="1" x14ac:dyDescent="0.25">
      <c r="A7046" s="62"/>
      <c r="B7046" s="62"/>
      <c r="C7046" s="63"/>
      <c r="D7046" s="63"/>
      <c r="E7046" s="61"/>
      <c r="F7046" s="61"/>
      <c r="G7046" s="61"/>
      <c r="H7046" s="61"/>
      <c r="I7046" s="209"/>
      <c r="J7046" s="61"/>
    </row>
    <row r="7047" spans="1:10" s="27" customFormat="1" x14ac:dyDescent="0.25">
      <c r="A7047" s="62"/>
      <c r="B7047" s="62"/>
      <c r="C7047" s="63"/>
      <c r="D7047" s="63"/>
      <c r="E7047" s="61"/>
      <c r="F7047" s="61"/>
      <c r="G7047" s="61"/>
      <c r="H7047" s="61"/>
      <c r="I7047" s="209"/>
      <c r="J7047" s="61"/>
    </row>
    <row r="7048" spans="1:10" s="27" customFormat="1" x14ac:dyDescent="0.25">
      <c r="A7048" s="62"/>
      <c r="B7048" s="62"/>
      <c r="C7048" s="63"/>
      <c r="D7048" s="63"/>
      <c r="E7048" s="61"/>
      <c r="F7048" s="61"/>
      <c r="G7048" s="61"/>
      <c r="H7048" s="61"/>
      <c r="I7048" s="209"/>
      <c r="J7048" s="61"/>
    </row>
    <row r="7049" spans="1:10" s="27" customFormat="1" x14ac:dyDescent="0.25">
      <c r="A7049" s="62"/>
      <c r="B7049" s="62"/>
      <c r="C7049" s="63"/>
      <c r="D7049" s="63"/>
      <c r="E7049" s="61"/>
      <c r="F7049" s="61"/>
      <c r="G7049" s="61"/>
      <c r="H7049" s="61"/>
      <c r="I7049" s="209"/>
      <c r="J7049" s="61"/>
    </row>
    <row r="7050" spans="1:10" s="27" customFormat="1" x14ac:dyDescent="0.25">
      <c r="A7050" s="62"/>
      <c r="B7050" s="62"/>
      <c r="C7050" s="63"/>
      <c r="D7050" s="63"/>
      <c r="E7050" s="61"/>
      <c r="F7050" s="61"/>
      <c r="G7050" s="61"/>
      <c r="H7050" s="61"/>
      <c r="I7050" s="209"/>
      <c r="J7050" s="61"/>
    </row>
    <row r="7051" spans="1:10" s="27" customFormat="1" x14ac:dyDescent="0.25">
      <c r="A7051" s="62"/>
      <c r="B7051" s="62"/>
      <c r="C7051" s="63"/>
      <c r="D7051" s="63"/>
      <c r="E7051" s="61"/>
      <c r="F7051" s="61"/>
      <c r="G7051" s="61"/>
      <c r="H7051" s="61"/>
      <c r="I7051" s="209"/>
      <c r="J7051" s="61"/>
    </row>
    <row r="7052" spans="1:10" s="27" customFormat="1" x14ac:dyDescent="0.25">
      <c r="A7052" s="62"/>
      <c r="B7052" s="62"/>
      <c r="C7052" s="63"/>
      <c r="D7052" s="63"/>
      <c r="E7052" s="61"/>
      <c r="F7052" s="61"/>
      <c r="G7052" s="61"/>
      <c r="H7052" s="61"/>
      <c r="I7052" s="209"/>
      <c r="J7052" s="61"/>
    </row>
    <row r="7053" spans="1:10" s="27" customFormat="1" x14ac:dyDescent="0.25">
      <c r="A7053" s="62"/>
      <c r="B7053" s="62"/>
      <c r="C7053" s="63"/>
      <c r="D7053" s="63"/>
      <c r="E7053" s="61"/>
      <c r="F7053" s="61"/>
      <c r="G7053" s="61"/>
      <c r="H7053" s="61"/>
      <c r="I7053" s="209"/>
      <c r="J7053" s="61"/>
    </row>
    <row r="7054" spans="1:10" s="27" customFormat="1" x14ac:dyDescent="0.25">
      <c r="A7054" s="62"/>
      <c r="B7054" s="62"/>
      <c r="C7054" s="63"/>
      <c r="D7054" s="63"/>
      <c r="E7054" s="61"/>
      <c r="F7054" s="61"/>
      <c r="G7054" s="61"/>
      <c r="H7054" s="61"/>
      <c r="I7054" s="209"/>
      <c r="J7054" s="61"/>
    </row>
    <row r="7055" spans="1:10" s="27" customFormat="1" x14ac:dyDescent="0.25">
      <c r="A7055" s="62"/>
      <c r="B7055" s="62"/>
      <c r="C7055" s="63"/>
      <c r="D7055" s="63"/>
      <c r="E7055" s="61"/>
      <c r="F7055" s="61"/>
      <c r="G7055" s="61"/>
      <c r="H7055" s="61"/>
      <c r="I7055" s="209"/>
      <c r="J7055" s="61"/>
    </row>
    <row r="7056" spans="1:10" s="27" customFormat="1" x14ac:dyDescent="0.25">
      <c r="A7056" s="62"/>
      <c r="B7056" s="62"/>
      <c r="C7056" s="63"/>
      <c r="D7056" s="63"/>
      <c r="E7056" s="61"/>
      <c r="F7056" s="61"/>
      <c r="G7056" s="61"/>
      <c r="H7056" s="61"/>
      <c r="I7056" s="209"/>
      <c r="J7056" s="61"/>
    </row>
    <row r="7057" spans="1:10" s="27" customFormat="1" x14ac:dyDescent="0.25">
      <c r="A7057" s="62"/>
      <c r="B7057" s="62"/>
      <c r="C7057" s="63"/>
      <c r="D7057" s="63"/>
      <c r="E7057" s="61"/>
      <c r="F7057" s="61"/>
      <c r="G7057" s="61"/>
      <c r="H7057" s="61"/>
      <c r="I7057" s="209"/>
      <c r="J7057" s="61"/>
    </row>
    <row r="7058" spans="1:10" s="27" customFormat="1" x14ac:dyDescent="0.25">
      <c r="A7058" s="62"/>
      <c r="B7058" s="62"/>
      <c r="C7058" s="63"/>
      <c r="D7058" s="63"/>
      <c r="E7058" s="61"/>
      <c r="F7058" s="61"/>
      <c r="G7058" s="61"/>
      <c r="H7058" s="61"/>
      <c r="I7058" s="209"/>
      <c r="J7058" s="61"/>
    </row>
    <row r="7059" spans="1:10" s="27" customFormat="1" x14ac:dyDescent="0.25">
      <c r="A7059" s="62"/>
      <c r="B7059" s="62"/>
      <c r="C7059" s="63"/>
      <c r="D7059" s="63"/>
      <c r="E7059" s="61"/>
      <c r="F7059" s="61"/>
      <c r="G7059" s="61"/>
      <c r="H7059" s="61"/>
      <c r="I7059" s="209"/>
      <c r="J7059" s="61"/>
    </row>
    <row r="7060" spans="1:10" s="27" customFormat="1" x14ac:dyDescent="0.25">
      <c r="A7060" s="62"/>
      <c r="B7060" s="62"/>
      <c r="C7060" s="63"/>
      <c r="D7060" s="63"/>
      <c r="E7060" s="61"/>
      <c r="F7060" s="61"/>
      <c r="G7060" s="61"/>
      <c r="H7060" s="61"/>
      <c r="I7060" s="209"/>
      <c r="J7060" s="61"/>
    </row>
    <row r="7061" spans="1:10" s="27" customFormat="1" x14ac:dyDescent="0.25">
      <c r="A7061" s="62"/>
      <c r="B7061" s="62"/>
      <c r="C7061" s="63"/>
      <c r="D7061" s="63"/>
      <c r="E7061" s="61"/>
      <c r="F7061" s="61"/>
      <c r="G7061" s="61"/>
      <c r="H7061" s="61"/>
      <c r="I7061" s="209"/>
      <c r="J7061" s="61"/>
    </row>
    <row r="7062" spans="1:10" s="27" customFormat="1" x14ac:dyDescent="0.25">
      <c r="A7062" s="62"/>
      <c r="B7062" s="62"/>
      <c r="C7062" s="63"/>
      <c r="D7062" s="63"/>
      <c r="E7062" s="61"/>
      <c r="F7062" s="61"/>
      <c r="G7062" s="61"/>
      <c r="H7062" s="61"/>
      <c r="I7062" s="209"/>
      <c r="J7062" s="61"/>
    </row>
    <row r="7063" spans="1:10" s="27" customFormat="1" x14ac:dyDescent="0.25">
      <c r="A7063" s="62"/>
      <c r="B7063" s="62"/>
      <c r="C7063" s="63"/>
      <c r="D7063" s="63"/>
      <c r="E7063" s="61"/>
      <c r="F7063" s="61"/>
      <c r="G7063" s="61"/>
      <c r="H7063" s="61"/>
      <c r="I7063" s="209"/>
      <c r="J7063" s="61"/>
    </row>
    <row r="7064" spans="1:10" s="27" customFormat="1" x14ac:dyDescent="0.25">
      <c r="A7064" s="62"/>
      <c r="B7064" s="62"/>
      <c r="C7064" s="63"/>
      <c r="D7064" s="63"/>
      <c r="E7064" s="61"/>
      <c r="F7064" s="61"/>
      <c r="G7064" s="61"/>
      <c r="H7064" s="61"/>
      <c r="I7064" s="209"/>
      <c r="J7064" s="61"/>
    </row>
    <row r="7065" spans="1:10" s="27" customFormat="1" x14ac:dyDescent="0.25">
      <c r="A7065" s="62"/>
      <c r="B7065" s="62"/>
      <c r="C7065" s="63"/>
      <c r="D7065" s="63"/>
      <c r="E7065" s="61"/>
      <c r="F7065" s="61"/>
      <c r="G7065" s="61"/>
      <c r="H7065" s="61"/>
      <c r="I7065" s="209"/>
      <c r="J7065" s="61"/>
    </row>
    <row r="7066" spans="1:10" s="27" customFormat="1" x14ac:dyDescent="0.25">
      <c r="A7066" s="62"/>
      <c r="B7066" s="62"/>
      <c r="C7066" s="63"/>
      <c r="D7066" s="63"/>
      <c r="E7066" s="61"/>
      <c r="F7066" s="61"/>
      <c r="G7066" s="61"/>
      <c r="H7066" s="61"/>
      <c r="I7066" s="209"/>
      <c r="J7066" s="61"/>
    </row>
    <row r="7067" spans="1:10" s="27" customFormat="1" x14ac:dyDescent="0.25">
      <c r="A7067" s="62"/>
      <c r="B7067" s="62"/>
      <c r="C7067" s="63"/>
      <c r="D7067" s="63"/>
      <c r="E7067" s="61"/>
      <c r="F7067" s="61"/>
      <c r="G7067" s="61"/>
      <c r="H7067" s="61"/>
      <c r="I7067" s="209"/>
      <c r="J7067" s="61"/>
    </row>
    <row r="7068" spans="1:10" s="27" customFormat="1" x14ac:dyDescent="0.25">
      <c r="A7068" s="62"/>
      <c r="B7068" s="62"/>
      <c r="C7068" s="63"/>
      <c r="D7068" s="63"/>
      <c r="E7068" s="61"/>
      <c r="F7068" s="61"/>
      <c r="G7068" s="61"/>
      <c r="H7068" s="61"/>
      <c r="I7068" s="209"/>
      <c r="J7068" s="61"/>
    </row>
    <row r="7069" spans="1:10" s="27" customFormat="1" x14ac:dyDescent="0.25">
      <c r="A7069" s="62"/>
      <c r="B7069" s="62"/>
      <c r="C7069" s="63"/>
      <c r="D7069" s="63"/>
      <c r="E7069" s="61"/>
      <c r="F7069" s="61"/>
      <c r="G7069" s="61"/>
      <c r="H7069" s="61"/>
      <c r="I7069" s="209"/>
      <c r="J7069" s="61"/>
    </row>
    <row r="7070" spans="1:10" s="27" customFormat="1" x14ac:dyDescent="0.25">
      <c r="A7070" s="62"/>
      <c r="B7070" s="62"/>
      <c r="C7070" s="63"/>
      <c r="D7070" s="63"/>
      <c r="E7070" s="61"/>
      <c r="F7070" s="61"/>
      <c r="G7070" s="61"/>
      <c r="H7070" s="61"/>
      <c r="I7070" s="209"/>
      <c r="J7070" s="61"/>
    </row>
    <row r="7071" spans="1:10" s="27" customFormat="1" x14ac:dyDescent="0.25">
      <c r="A7071" s="62"/>
      <c r="B7071" s="62"/>
      <c r="C7071" s="63"/>
      <c r="D7071" s="63"/>
      <c r="E7071" s="61"/>
      <c r="F7071" s="61"/>
      <c r="G7071" s="61"/>
      <c r="H7071" s="61"/>
      <c r="I7071" s="209"/>
      <c r="J7071" s="61"/>
    </row>
    <row r="7072" spans="1:10" s="27" customFormat="1" x14ac:dyDescent="0.25">
      <c r="A7072" s="62"/>
      <c r="B7072" s="62"/>
      <c r="C7072" s="63"/>
      <c r="D7072" s="63"/>
      <c r="E7072" s="61"/>
      <c r="F7072" s="61"/>
      <c r="G7072" s="61"/>
      <c r="H7072" s="61"/>
      <c r="I7072" s="209"/>
      <c r="J7072" s="61"/>
    </row>
    <row r="7073" spans="1:10" s="27" customFormat="1" x14ac:dyDescent="0.25">
      <c r="A7073" s="62"/>
      <c r="B7073" s="62"/>
      <c r="C7073" s="63"/>
      <c r="D7073" s="63"/>
      <c r="E7073" s="61"/>
      <c r="F7073" s="61"/>
      <c r="G7073" s="61"/>
      <c r="H7073" s="61"/>
      <c r="I7073" s="209"/>
      <c r="J7073" s="61"/>
    </row>
    <row r="7074" spans="1:10" s="27" customFormat="1" x14ac:dyDescent="0.25">
      <c r="A7074" s="62"/>
      <c r="B7074" s="62"/>
      <c r="C7074" s="63"/>
      <c r="D7074" s="63"/>
      <c r="E7074" s="61"/>
      <c r="F7074" s="61"/>
      <c r="G7074" s="61"/>
      <c r="H7074" s="61"/>
      <c r="I7074" s="209"/>
      <c r="J7074" s="61"/>
    </row>
    <row r="7075" spans="1:10" s="27" customFormat="1" x14ac:dyDescent="0.25">
      <c r="A7075" s="62"/>
      <c r="B7075" s="62"/>
      <c r="C7075" s="63"/>
      <c r="D7075" s="63"/>
      <c r="E7075" s="61"/>
      <c r="F7075" s="61"/>
      <c r="G7075" s="61"/>
      <c r="H7075" s="61"/>
      <c r="I7075" s="209"/>
      <c r="J7075" s="61"/>
    </row>
    <row r="7076" spans="1:10" s="27" customFormat="1" x14ac:dyDescent="0.25">
      <c r="A7076" s="62"/>
      <c r="B7076" s="62"/>
      <c r="C7076" s="63"/>
      <c r="D7076" s="63"/>
      <c r="E7076" s="61"/>
      <c r="F7076" s="61"/>
      <c r="G7076" s="61"/>
      <c r="H7076" s="61"/>
      <c r="I7076" s="209"/>
      <c r="J7076" s="61"/>
    </row>
    <row r="7077" spans="1:10" s="27" customFormat="1" x14ac:dyDescent="0.25">
      <c r="A7077" s="62"/>
      <c r="B7077" s="62"/>
      <c r="C7077" s="63"/>
      <c r="D7077" s="63"/>
      <c r="E7077" s="61"/>
      <c r="F7077" s="61"/>
      <c r="G7077" s="61"/>
      <c r="H7077" s="61"/>
      <c r="I7077" s="209"/>
      <c r="J7077" s="61"/>
    </row>
    <row r="7078" spans="1:10" s="27" customFormat="1" x14ac:dyDescent="0.25">
      <c r="A7078" s="62"/>
      <c r="B7078" s="62"/>
      <c r="C7078" s="63"/>
      <c r="D7078" s="63"/>
      <c r="E7078" s="61"/>
      <c r="F7078" s="61"/>
      <c r="G7078" s="61"/>
      <c r="H7078" s="61"/>
      <c r="I7078" s="209"/>
      <c r="J7078" s="61"/>
    </row>
    <row r="7079" spans="1:10" s="27" customFormat="1" x14ac:dyDescent="0.25">
      <c r="A7079" s="62"/>
      <c r="B7079" s="62"/>
      <c r="C7079" s="63"/>
      <c r="D7079" s="63"/>
      <c r="E7079" s="61"/>
      <c r="F7079" s="61"/>
      <c r="G7079" s="61"/>
      <c r="H7079" s="61"/>
      <c r="I7079" s="209"/>
      <c r="J7079" s="61"/>
    </row>
    <row r="7080" spans="1:10" s="27" customFormat="1" x14ac:dyDescent="0.25">
      <c r="A7080" s="62"/>
      <c r="B7080" s="62"/>
      <c r="C7080" s="63"/>
      <c r="D7080" s="63"/>
      <c r="E7080" s="61"/>
      <c r="F7080" s="61"/>
      <c r="G7080" s="61"/>
      <c r="H7080" s="61"/>
      <c r="I7080" s="209"/>
      <c r="J7080" s="61"/>
    </row>
    <row r="7081" spans="1:10" s="27" customFormat="1" x14ac:dyDescent="0.25">
      <c r="A7081" s="62"/>
      <c r="B7081" s="62"/>
      <c r="C7081" s="63"/>
      <c r="D7081" s="63"/>
      <c r="E7081" s="61"/>
      <c r="F7081" s="61"/>
      <c r="G7081" s="61"/>
      <c r="H7081" s="61"/>
      <c r="I7081" s="209"/>
      <c r="J7081" s="61"/>
    </row>
    <row r="7082" spans="1:10" s="27" customFormat="1" x14ac:dyDescent="0.25">
      <c r="A7082" s="62"/>
      <c r="B7082" s="62"/>
      <c r="C7082" s="63"/>
      <c r="D7082" s="63"/>
      <c r="E7082" s="61"/>
      <c r="F7082" s="61"/>
      <c r="G7082" s="61"/>
      <c r="H7082" s="61"/>
      <c r="I7082" s="209"/>
      <c r="J7082" s="61"/>
    </row>
    <row r="7083" spans="1:10" s="27" customFormat="1" x14ac:dyDescent="0.25">
      <c r="A7083" s="62"/>
      <c r="B7083" s="62"/>
      <c r="C7083" s="63"/>
      <c r="D7083" s="63"/>
      <c r="E7083" s="61"/>
      <c r="F7083" s="61"/>
      <c r="G7083" s="61"/>
      <c r="H7083" s="61"/>
      <c r="I7083" s="209"/>
      <c r="J7083" s="61"/>
    </row>
    <row r="7084" spans="1:10" s="27" customFormat="1" x14ac:dyDescent="0.25">
      <c r="A7084" s="62"/>
      <c r="B7084" s="62"/>
      <c r="C7084" s="63"/>
      <c r="D7084" s="63"/>
      <c r="E7084" s="61"/>
      <c r="F7084" s="61"/>
      <c r="G7084" s="61"/>
      <c r="H7084" s="61"/>
      <c r="I7084" s="209"/>
      <c r="J7084" s="61"/>
    </row>
    <row r="7085" spans="1:10" s="27" customFormat="1" x14ac:dyDescent="0.25">
      <c r="A7085" s="62"/>
      <c r="B7085" s="62"/>
      <c r="C7085" s="63"/>
      <c r="D7085" s="63"/>
      <c r="E7085" s="61"/>
      <c r="F7085" s="61"/>
      <c r="G7085" s="61"/>
      <c r="H7085" s="61"/>
      <c r="I7085" s="209"/>
      <c r="J7085" s="61"/>
    </row>
    <row r="7086" spans="1:10" s="27" customFormat="1" x14ac:dyDescent="0.25">
      <c r="A7086" s="62"/>
      <c r="B7086" s="62"/>
      <c r="C7086" s="63"/>
      <c r="D7086" s="63"/>
      <c r="E7086" s="61"/>
      <c r="F7086" s="61"/>
      <c r="G7086" s="61"/>
      <c r="H7086" s="61"/>
      <c r="I7086" s="209"/>
      <c r="J7086" s="61"/>
    </row>
    <row r="7087" spans="1:10" s="27" customFormat="1" x14ac:dyDescent="0.25">
      <c r="A7087" s="62"/>
      <c r="B7087" s="62"/>
      <c r="C7087" s="63"/>
      <c r="D7087" s="63"/>
      <c r="E7087" s="61"/>
      <c r="F7087" s="61"/>
      <c r="G7087" s="61"/>
      <c r="H7087" s="61"/>
      <c r="I7087" s="209"/>
      <c r="J7087" s="61"/>
    </row>
    <row r="7088" spans="1:10" s="27" customFormat="1" x14ac:dyDescent="0.25">
      <c r="A7088" s="62"/>
      <c r="B7088" s="62"/>
      <c r="C7088" s="63"/>
      <c r="D7088" s="63"/>
      <c r="E7088" s="61"/>
      <c r="F7088" s="61"/>
      <c r="G7088" s="61"/>
      <c r="H7088" s="61"/>
      <c r="I7088" s="209"/>
      <c r="J7088" s="61"/>
    </row>
    <row r="7089" spans="1:10" s="27" customFormat="1" x14ac:dyDescent="0.25">
      <c r="A7089" s="62"/>
      <c r="B7089" s="62"/>
      <c r="C7089" s="63"/>
      <c r="D7089" s="63"/>
      <c r="E7089" s="61"/>
      <c r="F7089" s="61"/>
      <c r="G7089" s="61"/>
      <c r="H7089" s="61"/>
      <c r="I7089" s="209"/>
      <c r="J7089" s="61"/>
    </row>
    <row r="7090" spans="1:10" s="27" customFormat="1" x14ac:dyDescent="0.25">
      <c r="A7090" s="62"/>
      <c r="B7090" s="62"/>
      <c r="C7090" s="63"/>
      <c r="D7090" s="63"/>
      <c r="E7090" s="61"/>
      <c r="F7090" s="61"/>
      <c r="G7090" s="61"/>
      <c r="H7090" s="61"/>
      <c r="I7090" s="209"/>
      <c r="J7090" s="61"/>
    </row>
    <row r="7091" spans="1:10" s="27" customFormat="1" x14ac:dyDescent="0.25">
      <c r="A7091" s="62"/>
      <c r="B7091" s="62"/>
      <c r="C7091" s="63"/>
      <c r="D7091" s="63"/>
      <c r="E7091" s="61"/>
      <c r="F7091" s="61"/>
      <c r="G7091" s="61"/>
      <c r="H7091" s="61"/>
      <c r="I7091" s="209"/>
      <c r="J7091" s="61"/>
    </row>
    <row r="7092" spans="1:10" s="27" customFormat="1" x14ac:dyDescent="0.25">
      <c r="A7092" s="62"/>
      <c r="B7092" s="62"/>
      <c r="C7092" s="63"/>
      <c r="D7092" s="63"/>
      <c r="E7092" s="61"/>
      <c r="F7092" s="61"/>
      <c r="G7092" s="61"/>
      <c r="H7092" s="61"/>
      <c r="I7092" s="209"/>
      <c r="J7092" s="61"/>
    </row>
    <row r="7093" spans="1:10" s="27" customFormat="1" x14ac:dyDescent="0.25">
      <c r="A7093" s="62"/>
      <c r="B7093" s="62"/>
      <c r="C7093" s="63"/>
      <c r="D7093" s="63"/>
      <c r="E7093" s="61"/>
      <c r="F7093" s="61"/>
      <c r="G7093" s="61"/>
      <c r="H7093" s="61"/>
      <c r="I7093" s="209"/>
      <c r="J7093" s="61"/>
    </row>
    <row r="7094" spans="1:10" s="27" customFormat="1" x14ac:dyDescent="0.25">
      <c r="A7094" s="62"/>
      <c r="B7094" s="62"/>
      <c r="C7094" s="63"/>
      <c r="D7094" s="63"/>
      <c r="E7094" s="61"/>
      <c r="F7094" s="61"/>
      <c r="G7094" s="61"/>
      <c r="H7094" s="61"/>
      <c r="I7094" s="209"/>
      <c r="J7094" s="61"/>
    </row>
    <row r="7095" spans="1:10" s="27" customFormat="1" x14ac:dyDescent="0.25">
      <c r="A7095" s="62"/>
      <c r="B7095" s="62"/>
      <c r="C7095" s="63"/>
      <c r="D7095" s="63"/>
      <c r="E7095" s="61"/>
      <c r="F7095" s="61"/>
      <c r="G7095" s="61"/>
      <c r="H7095" s="61"/>
      <c r="I7095" s="209"/>
      <c r="J7095" s="61"/>
    </row>
    <row r="7096" spans="1:10" s="27" customFormat="1" x14ac:dyDescent="0.25">
      <c r="A7096" s="62"/>
      <c r="B7096" s="62"/>
      <c r="C7096" s="63"/>
      <c r="D7096" s="63"/>
      <c r="E7096" s="61"/>
      <c r="F7096" s="61"/>
      <c r="G7096" s="61"/>
      <c r="H7096" s="61"/>
      <c r="I7096" s="209"/>
      <c r="J7096" s="61"/>
    </row>
    <row r="7097" spans="1:10" s="27" customFormat="1" x14ac:dyDescent="0.25">
      <c r="A7097" s="62"/>
      <c r="B7097" s="62"/>
      <c r="C7097" s="63"/>
      <c r="D7097" s="63"/>
      <c r="E7097" s="61"/>
      <c r="F7097" s="61"/>
      <c r="G7097" s="61"/>
      <c r="H7097" s="61"/>
      <c r="I7097" s="209"/>
      <c r="J7097" s="61"/>
    </row>
    <row r="7098" spans="1:10" s="27" customFormat="1" x14ac:dyDescent="0.25">
      <c r="A7098" s="62"/>
      <c r="B7098" s="62"/>
      <c r="C7098" s="63"/>
      <c r="D7098" s="63"/>
      <c r="E7098" s="61"/>
      <c r="F7098" s="61"/>
      <c r="G7098" s="61"/>
      <c r="H7098" s="61"/>
      <c r="I7098" s="209"/>
      <c r="J7098" s="61"/>
    </row>
    <row r="7099" spans="1:10" s="27" customFormat="1" x14ac:dyDescent="0.25">
      <c r="A7099" s="62"/>
      <c r="B7099" s="62"/>
      <c r="C7099" s="63"/>
      <c r="D7099" s="63"/>
      <c r="E7099" s="61"/>
      <c r="F7099" s="61"/>
      <c r="G7099" s="61"/>
      <c r="H7099" s="61"/>
      <c r="I7099" s="209"/>
      <c r="J7099" s="61"/>
    </row>
    <row r="7100" spans="1:10" s="27" customFormat="1" x14ac:dyDescent="0.25">
      <c r="A7100" s="62"/>
      <c r="B7100" s="62"/>
      <c r="C7100" s="63"/>
      <c r="D7100" s="63"/>
      <c r="E7100" s="61"/>
      <c r="F7100" s="61"/>
      <c r="G7100" s="61"/>
      <c r="H7100" s="61"/>
      <c r="I7100" s="209"/>
      <c r="J7100" s="61"/>
    </row>
    <row r="7101" spans="1:10" s="27" customFormat="1" x14ac:dyDescent="0.25">
      <c r="A7101" s="62"/>
      <c r="B7101" s="62"/>
      <c r="C7101" s="63"/>
      <c r="D7101" s="63"/>
      <c r="E7101" s="61"/>
      <c r="F7101" s="61"/>
      <c r="G7101" s="61"/>
      <c r="H7101" s="61"/>
      <c r="I7101" s="209"/>
      <c r="J7101" s="61"/>
    </row>
    <row r="7102" spans="1:10" s="27" customFormat="1" x14ac:dyDescent="0.25">
      <c r="A7102" s="62"/>
      <c r="B7102" s="62"/>
      <c r="C7102" s="63"/>
      <c r="D7102" s="63"/>
      <c r="E7102" s="61"/>
      <c r="F7102" s="61"/>
      <c r="G7102" s="61"/>
      <c r="H7102" s="61"/>
      <c r="I7102" s="209"/>
      <c r="J7102" s="61"/>
    </row>
    <row r="7103" spans="1:10" s="27" customFormat="1" x14ac:dyDescent="0.25">
      <c r="A7103" s="62"/>
      <c r="B7103" s="62"/>
      <c r="C7103" s="63"/>
      <c r="D7103" s="63"/>
      <c r="E7103" s="61"/>
      <c r="F7103" s="61"/>
      <c r="G7103" s="61"/>
      <c r="H7103" s="61"/>
      <c r="I7103" s="209"/>
      <c r="J7103" s="61"/>
    </row>
    <row r="7104" spans="1:10" s="27" customFormat="1" x14ac:dyDescent="0.25">
      <c r="A7104" s="62"/>
      <c r="B7104" s="62"/>
      <c r="C7104" s="63"/>
      <c r="D7104" s="63"/>
      <c r="E7104" s="61"/>
      <c r="F7104" s="61"/>
      <c r="G7104" s="61"/>
      <c r="H7104" s="61"/>
      <c r="I7104" s="209"/>
      <c r="J7104" s="61"/>
    </row>
    <row r="7105" spans="1:10" s="27" customFormat="1" x14ac:dyDescent="0.25">
      <c r="A7105" s="62"/>
      <c r="B7105" s="62"/>
      <c r="C7105" s="63"/>
      <c r="D7105" s="63"/>
      <c r="E7105" s="61"/>
      <c r="F7105" s="61"/>
      <c r="G7105" s="61"/>
      <c r="H7105" s="61"/>
      <c r="I7105" s="209"/>
      <c r="J7105" s="61"/>
    </row>
    <row r="7106" spans="1:10" s="27" customFormat="1" x14ac:dyDescent="0.25">
      <c r="A7106" s="62"/>
      <c r="B7106" s="62"/>
      <c r="C7106" s="63"/>
      <c r="D7106" s="63"/>
      <c r="E7106" s="61"/>
      <c r="F7106" s="61"/>
      <c r="G7106" s="61"/>
      <c r="H7106" s="61"/>
      <c r="I7106" s="209"/>
      <c r="J7106" s="61"/>
    </row>
    <row r="7107" spans="1:10" s="27" customFormat="1" x14ac:dyDescent="0.25">
      <c r="A7107" s="62"/>
      <c r="B7107" s="62"/>
      <c r="C7107" s="63"/>
      <c r="D7107" s="63"/>
      <c r="E7107" s="61"/>
      <c r="F7107" s="61"/>
      <c r="G7107" s="61"/>
      <c r="H7107" s="61"/>
      <c r="I7107" s="209"/>
      <c r="J7107" s="61"/>
    </row>
    <row r="7108" spans="1:10" s="27" customFormat="1" x14ac:dyDescent="0.25">
      <c r="A7108" s="62"/>
      <c r="B7108" s="62"/>
      <c r="C7108" s="63"/>
      <c r="D7108" s="63"/>
      <c r="E7108" s="61"/>
      <c r="F7108" s="61"/>
      <c r="G7108" s="61"/>
      <c r="H7108" s="61"/>
      <c r="I7108" s="209"/>
      <c r="J7108" s="61"/>
    </row>
    <row r="7109" spans="1:10" s="27" customFormat="1" x14ac:dyDescent="0.25">
      <c r="A7109" s="62"/>
      <c r="B7109" s="62"/>
      <c r="C7109" s="63"/>
      <c r="D7109" s="63"/>
      <c r="E7109" s="61"/>
      <c r="F7109" s="61"/>
      <c r="G7109" s="61"/>
      <c r="H7109" s="61"/>
      <c r="I7109" s="209"/>
      <c r="J7109" s="61"/>
    </row>
    <row r="7110" spans="1:10" s="27" customFormat="1" x14ac:dyDescent="0.25">
      <c r="A7110" s="62"/>
      <c r="B7110" s="62"/>
      <c r="C7110" s="63"/>
      <c r="D7110" s="63"/>
      <c r="E7110" s="61"/>
      <c r="F7110" s="61"/>
      <c r="G7110" s="61"/>
      <c r="H7110" s="61"/>
      <c r="I7110" s="209"/>
      <c r="J7110" s="61"/>
    </row>
    <row r="7111" spans="1:10" s="27" customFormat="1" x14ac:dyDescent="0.25">
      <c r="A7111" s="62"/>
      <c r="B7111" s="62"/>
      <c r="C7111" s="63"/>
      <c r="D7111" s="63"/>
      <c r="E7111" s="61"/>
      <c r="F7111" s="61"/>
      <c r="G7111" s="61"/>
      <c r="H7111" s="61"/>
      <c r="I7111" s="209"/>
      <c r="J7111" s="61"/>
    </row>
    <row r="7112" spans="1:10" s="27" customFormat="1" x14ac:dyDescent="0.25">
      <c r="A7112" s="62"/>
      <c r="B7112" s="62"/>
      <c r="C7112" s="63"/>
      <c r="D7112" s="63"/>
      <c r="E7112" s="61"/>
      <c r="F7112" s="61"/>
      <c r="G7112" s="61"/>
      <c r="H7112" s="61"/>
      <c r="I7112" s="209"/>
      <c r="J7112" s="61"/>
    </row>
    <row r="7113" spans="1:10" s="27" customFormat="1" x14ac:dyDescent="0.25">
      <c r="A7113" s="62"/>
      <c r="B7113" s="62"/>
      <c r="C7113" s="63"/>
      <c r="D7113" s="63"/>
      <c r="E7113" s="61"/>
      <c r="F7113" s="61"/>
      <c r="G7113" s="61"/>
      <c r="H7113" s="61"/>
      <c r="I7113" s="209"/>
      <c r="J7113" s="61"/>
    </row>
    <row r="7114" spans="1:10" s="27" customFormat="1" x14ac:dyDescent="0.25">
      <c r="A7114" s="62"/>
      <c r="B7114" s="62"/>
      <c r="C7114" s="63"/>
      <c r="D7114" s="63"/>
      <c r="E7114" s="61"/>
      <c r="F7114" s="61"/>
      <c r="G7114" s="61"/>
      <c r="H7114" s="61"/>
      <c r="I7114" s="209"/>
      <c r="J7114" s="61"/>
    </row>
    <row r="7115" spans="1:10" s="27" customFormat="1" x14ac:dyDescent="0.25">
      <c r="A7115" s="62"/>
      <c r="B7115" s="62"/>
      <c r="C7115" s="63"/>
      <c r="D7115" s="63"/>
      <c r="E7115" s="61"/>
      <c r="F7115" s="61"/>
      <c r="G7115" s="61"/>
      <c r="H7115" s="61"/>
      <c r="I7115" s="209"/>
      <c r="J7115" s="61"/>
    </row>
    <row r="7116" spans="1:10" s="27" customFormat="1" x14ac:dyDescent="0.25">
      <c r="A7116" s="62"/>
      <c r="B7116" s="62"/>
      <c r="C7116" s="63"/>
      <c r="D7116" s="63"/>
      <c r="E7116" s="61"/>
      <c r="F7116" s="61"/>
      <c r="G7116" s="61"/>
      <c r="H7116" s="61"/>
      <c r="I7116" s="209"/>
      <c r="J7116" s="61"/>
    </row>
    <row r="7117" spans="1:10" s="27" customFormat="1" x14ac:dyDescent="0.25">
      <c r="A7117" s="62"/>
      <c r="B7117" s="62"/>
      <c r="C7117" s="63"/>
      <c r="D7117" s="63"/>
      <c r="E7117" s="61"/>
      <c r="F7117" s="61"/>
      <c r="G7117" s="61"/>
      <c r="H7117" s="61"/>
      <c r="I7117" s="209"/>
      <c r="J7117" s="61"/>
    </row>
    <row r="7118" spans="1:10" s="27" customFormat="1" x14ac:dyDescent="0.25">
      <c r="A7118" s="62"/>
      <c r="B7118" s="62"/>
      <c r="C7118" s="63"/>
      <c r="D7118" s="63"/>
      <c r="E7118" s="61"/>
      <c r="F7118" s="61"/>
      <c r="G7118" s="61"/>
      <c r="H7118" s="61"/>
      <c r="I7118" s="209"/>
      <c r="J7118" s="61"/>
    </row>
    <row r="7119" spans="1:10" s="27" customFormat="1" x14ac:dyDescent="0.25">
      <c r="A7119" s="62"/>
      <c r="B7119" s="62"/>
      <c r="C7119" s="63"/>
      <c r="D7119" s="63"/>
      <c r="E7119" s="61"/>
      <c r="F7119" s="61"/>
      <c r="G7119" s="61"/>
      <c r="H7119" s="61"/>
      <c r="I7119" s="209"/>
      <c r="J7119" s="61"/>
    </row>
    <row r="7120" spans="1:10" s="27" customFormat="1" x14ac:dyDescent="0.25">
      <c r="A7120" s="62"/>
      <c r="B7120" s="62"/>
      <c r="C7120" s="63"/>
      <c r="D7120" s="63"/>
      <c r="E7120" s="61"/>
      <c r="F7120" s="61"/>
      <c r="G7120" s="61"/>
      <c r="H7120" s="61"/>
      <c r="I7120" s="209"/>
      <c r="J7120" s="61"/>
    </row>
    <row r="7121" spans="1:10" s="27" customFormat="1" x14ac:dyDescent="0.25">
      <c r="A7121" s="62"/>
      <c r="B7121" s="62"/>
      <c r="C7121" s="63"/>
      <c r="D7121" s="63"/>
      <c r="E7121" s="61"/>
      <c r="F7121" s="61"/>
      <c r="G7121" s="61"/>
      <c r="H7121" s="61"/>
      <c r="I7121" s="209"/>
      <c r="J7121" s="61"/>
    </row>
    <row r="7122" spans="1:10" s="27" customFormat="1" x14ac:dyDescent="0.25">
      <c r="A7122" s="62"/>
      <c r="B7122" s="62"/>
      <c r="C7122" s="63"/>
      <c r="D7122" s="63"/>
      <c r="E7122" s="61"/>
      <c r="F7122" s="61"/>
      <c r="G7122" s="61"/>
      <c r="H7122" s="61"/>
      <c r="I7122" s="209"/>
      <c r="J7122" s="61"/>
    </row>
    <row r="7123" spans="1:10" s="27" customFormat="1" x14ac:dyDescent="0.25">
      <c r="A7123" s="62"/>
      <c r="B7123" s="62"/>
      <c r="C7123" s="63"/>
      <c r="D7123" s="63"/>
      <c r="E7123" s="61"/>
      <c r="F7123" s="61"/>
      <c r="G7123" s="61"/>
      <c r="H7123" s="61"/>
      <c r="I7123" s="209"/>
      <c r="J7123" s="61"/>
    </row>
    <row r="7124" spans="1:10" s="27" customFormat="1" x14ac:dyDescent="0.25">
      <c r="A7124" s="62"/>
      <c r="B7124" s="62"/>
      <c r="C7124" s="63"/>
      <c r="D7124" s="63"/>
      <c r="E7124" s="61"/>
      <c r="F7124" s="61"/>
      <c r="G7124" s="61"/>
      <c r="H7124" s="61"/>
      <c r="I7124" s="209"/>
      <c r="J7124" s="61"/>
    </row>
    <row r="7125" spans="1:10" s="27" customFormat="1" x14ac:dyDescent="0.25">
      <c r="A7125" s="62"/>
      <c r="B7125" s="62"/>
      <c r="C7125" s="63"/>
      <c r="D7125" s="63"/>
      <c r="E7125" s="61"/>
      <c r="F7125" s="61"/>
      <c r="G7125" s="61"/>
      <c r="H7125" s="61"/>
      <c r="I7125" s="209"/>
      <c r="J7125" s="61"/>
    </row>
    <row r="7126" spans="1:10" s="27" customFormat="1" x14ac:dyDescent="0.25">
      <c r="A7126" s="62"/>
      <c r="B7126" s="62"/>
      <c r="C7126" s="63"/>
      <c r="D7126" s="63"/>
      <c r="E7126" s="61"/>
      <c r="F7126" s="61"/>
      <c r="G7126" s="61"/>
      <c r="H7126" s="61"/>
      <c r="I7126" s="209"/>
      <c r="J7126" s="61"/>
    </row>
    <row r="7127" spans="1:10" s="27" customFormat="1" x14ac:dyDescent="0.25">
      <c r="A7127" s="62"/>
      <c r="B7127" s="62"/>
      <c r="C7127" s="63"/>
      <c r="D7127" s="63"/>
      <c r="E7127" s="61"/>
      <c r="F7127" s="61"/>
      <c r="G7127" s="61"/>
      <c r="H7127" s="61"/>
      <c r="I7127" s="209"/>
      <c r="J7127" s="61"/>
    </row>
    <row r="7128" spans="1:10" s="27" customFormat="1" x14ac:dyDescent="0.25">
      <c r="A7128" s="62"/>
      <c r="B7128" s="62"/>
      <c r="C7128" s="63"/>
      <c r="D7128" s="63"/>
      <c r="E7128" s="61"/>
      <c r="F7128" s="61"/>
      <c r="G7128" s="61"/>
      <c r="H7128" s="61"/>
      <c r="I7128" s="209"/>
      <c r="J7128" s="61"/>
    </row>
    <row r="7129" spans="1:10" s="27" customFormat="1" x14ac:dyDescent="0.25">
      <c r="A7129" s="62"/>
      <c r="B7129" s="62"/>
      <c r="C7129" s="63"/>
      <c r="D7129" s="63"/>
      <c r="E7129" s="61"/>
      <c r="F7129" s="61"/>
      <c r="G7129" s="61"/>
      <c r="H7129" s="61"/>
      <c r="I7129" s="209"/>
      <c r="J7129" s="61"/>
    </row>
    <row r="7130" spans="1:10" s="27" customFormat="1" x14ac:dyDescent="0.25">
      <c r="A7130" s="62"/>
      <c r="B7130" s="62"/>
      <c r="C7130" s="63"/>
      <c r="D7130" s="63"/>
      <c r="E7130" s="61"/>
      <c r="F7130" s="61"/>
      <c r="G7130" s="61"/>
      <c r="H7130" s="61"/>
      <c r="I7130" s="209"/>
      <c r="J7130" s="61"/>
    </row>
    <row r="7131" spans="1:10" s="27" customFormat="1" x14ac:dyDescent="0.25">
      <c r="A7131" s="62"/>
      <c r="B7131" s="62"/>
      <c r="C7131" s="63"/>
      <c r="D7131" s="63"/>
      <c r="E7131" s="61"/>
      <c r="F7131" s="61"/>
      <c r="G7131" s="61"/>
      <c r="H7131" s="61"/>
      <c r="I7131" s="209"/>
      <c r="J7131" s="61"/>
    </row>
    <row r="7132" spans="1:10" s="27" customFormat="1" x14ac:dyDescent="0.25">
      <c r="A7132" s="62"/>
      <c r="B7132" s="62"/>
      <c r="C7132" s="63"/>
      <c r="D7132" s="63"/>
      <c r="E7132" s="61"/>
      <c r="F7132" s="61"/>
      <c r="G7132" s="61"/>
      <c r="H7132" s="61"/>
      <c r="I7132" s="209"/>
      <c r="J7132" s="61"/>
    </row>
    <row r="7133" spans="1:10" s="27" customFormat="1" x14ac:dyDescent="0.25">
      <c r="A7133" s="62"/>
      <c r="B7133" s="62"/>
      <c r="C7133" s="63"/>
      <c r="D7133" s="63"/>
      <c r="E7133" s="61"/>
      <c r="F7133" s="61"/>
      <c r="G7133" s="61"/>
      <c r="H7133" s="61"/>
      <c r="I7133" s="209"/>
      <c r="J7133" s="61"/>
    </row>
    <row r="7134" spans="1:10" s="27" customFormat="1" x14ac:dyDescent="0.25">
      <c r="A7134" s="62"/>
      <c r="B7134" s="62"/>
      <c r="C7134" s="63"/>
      <c r="D7134" s="63"/>
      <c r="E7134" s="61"/>
      <c r="F7134" s="61"/>
      <c r="G7134" s="61"/>
      <c r="H7134" s="61"/>
      <c r="I7134" s="209"/>
      <c r="J7134" s="61"/>
    </row>
    <row r="7135" spans="1:10" s="27" customFormat="1" x14ac:dyDescent="0.25">
      <c r="A7135" s="62"/>
      <c r="B7135" s="62"/>
      <c r="C7135" s="63"/>
      <c r="D7135" s="63"/>
      <c r="E7135" s="61"/>
      <c r="F7135" s="61"/>
      <c r="G7135" s="61"/>
      <c r="H7135" s="61"/>
      <c r="I7135" s="209"/>
      <c r="J7135" s="61"/>
    </row>
    <row r="7136" spans="1:10" s="27" customFormat="1" x14ac:dyDescent="0.25">
      <c r="A7136" s="62"/>
      <c r="B7136" s="62"/>
      <c r="C7136" s="63"/>
      <c r="D7136" s="63"/>
      <c r="E7136" s="61"/>
      <c r="F7136" s="61"/>
      <c r="G7136" s="61"/>
      <c r="H7136" s="61"/>
      <c r="I7136" s="209"/>
      <c r="J7136" s="61"/>
    </row>
    <row r="7137" spans="1:10" s="27" customFormat="1" x14ac:dyDescent="0.25">
      <c r="A7137" s="62"/>
      <c r="B7137" s="62"/>
      <c r="C7137" s="63"/>
      <c r="D7137" s="63"/>
      <c r="E7137" s="61"/>
      <c r="F7137" s="61"/>
      <c r="G7137" s="61"/>
      <c r="H7137" s="61"/>
      <c r="I7137" s="209"/>
      <c r="J7137" s="61"/>
    </row>
    <row r="7138" spans="1:10" s="27" customFormat="1" x14ac:dyDescent="0.25">
      <c r="A7138" s="62"/>
      <c r="B7138" s="62"/>
      <c r="C7138" s="63"/>
      <c r="D7138" s="63"/>
      <c r="E7138" s="61"/>
      <c r="F7138" s="61"/>
      <c r="G7138" s="61"/>
      <c r="H7138" s="61"/>
      <c r="I7138" s="209"/>
      <c r="J7138" s="61"/>
    </row>
    <row r="7139" spans="1:10" s="27" customFormat="1" x14ac:dyDescent="0.25">
      <c r="A7139" s="62"/>
      <c r="B7139" s="62"/>
      <c r="C7139" s="63"/>
      <c r="D7139" s="63"/>
      <c r="E7139" s="61"/>
      <c r="F7139" s="61"/>
      <c r="G7139" s="61"/>
      <c r="H7139" s="61"/>
      <c r="I7139" s="209"/>
      <c r="J7139" s="61"/>
    </row>
    <row r="7140" spans="1:10" s="27" customFormat="1" x14ac:dyDescent="0.25">
      <c r="A7140" s="62"/>
      <c r="B7140" s="62"/>
      <c r="C7140" s="63"/>
      <c r="D7140" s="63"/>
      <c r="E7140" s="61"/>
      <c r="F7140" s="61"/>
      <c r="G7140" s="61"/>
      <c r="H7140" s="61"/>
      <c r="I7140" s="209"/>
      <c r="J7140" s="61"/>
    </row>
    <row r="7141" spans="1:10" s="27" customFormat="1" x14ac:dyDescent="0.25">
      <c r="A7141" s="62"/>
      <c r="B7141" s="62"/>
      <c r="C7141" s="63"/>
      <c r="D7141" s="63"/>
      <c r="E7141" s="61"/>
      <c r="F7141" s="61"/>
      <c r="G7141" s="61"/>
      <c r="H7141" s="61"/>
      <c r="I7141" s="209"/>
      <c r="J7141" s="61"/>
    </row>
    <row r="7142" spans="1:10" s="27" customFormat="1" x14ac:dyDescent="0.25">
      <c r="A7142" s="62"/>
      <c r="B7142" s="62"/>
      <c r="C7142" s="63"/>
      <c r="D7142" s="63"/>
      <c r="E7142" s="61"/>
      <c r="F7142" s="61"/>
      <c r="G7142" s="61"/>
      <c r="H7142" s="61"/>
      <c r="I7142" s="209"/>
      <c r="J7142" s="61"/>
    </row>
    <row r="7143" spans="1:10" s="27" customFormat="1" x14ac:dyDescent="0.25">
      <c r="A7143" s="62"/>
      <c r="B7143" s="62"/>
      <c r="C7143" s="63"/>
      <c r="D7143" s="63"/>
      <c r="E7143" s="61"/>
      <c r="F7143" s="61"/>
      <c r="G7143" s="61"/>
      <c r="H7143" s="61"/>
      <c r="I7143" s="209"/>
      <c r="J7143" s="61"/>
    </row>
    <row r="7144" spans="1:10" s="27" customFormat="1" x14ac:dyDescent="0.25">
      <c r="A7144" s="62"/>
      <c r="B7144" s="62"/>
      <c r="C7144" s="63"/>
      <c r="D7144" s="63"/>
      <c r="E7144" s="61"/>
      <c r="F7144" s="61"/>
      <c r="G7144" s="61"/>
      <c r="H7144" s="61"/>
      <c r="I7144" s="209"/>
      <c r="J7144" s="61"/>
    </row>
    <row r="7145" spans="1:10" s="27" customFormat="1" x14ac:dyDescent="0.25">
      <c r="A7145" s="62"/>
      <c r="B7145" s="62"/>
      <c r="C7145" s="63"/>
      <c r="D7145" s="63"/>
      <c r="E7145" s="61"/>
      <c r="F7145" s="61"/>
      <c r="G7145" s="61"/>
      <c r="H7145" s="61"/>
      <c r="I7145" s="209"/>
      <c r="J7145" s="61"/>
    </row>
    <row r="7146" spans="1:10" s="27" customFormat="1" x14ac:dyDescent="0.25">
      <c r="A7146" s="62"/>
      <c r="B7146" s="62"/>
      <c r="C7146" s="63"/>
      <c r="D7146" s="63"/>
      <c r="E7146" s="61"/>
      <c r="F7146" s="61"/>
      <c r="G7146" s="61"/>
      <c r="H7146" s="61"/>
      <c r="I7146" s="209"/>
      <c r="J7146" s="61"/>
    </row>
    <row r="7147" spans="1:10" s="27" customFormat="1" x14ac:dyDescent="0.25">
      <c r="A7147" s="62"/>
      <c r="B7147" s="62"/>
      <c r="C7147" s="63"/>
      <c r="D7147" s="63"/>
      <c r="E7147" s="61"/>
      <c r="F7147" s="61"/>
      <c r="G7147" s="61"/>
      <c r="H7147" s="61"/>
      <c r="I7147" s="209"/>
      <c r="J7147" s="61"/>
    </row>
    <row r="7148" spans="1:10" s="27" customFormat="1" x14ac:dyDescent="0.25">
      <c r="A7148" s="62"/>
      <c r="B7148" s="62"/>
      <c r="C7148" s="63"/>
      <c r="D7148" s="63"/>
      <c r="E7148" s="61"/>
      <c r="F7148" s="61"/>
      <c r="G7148" s="61"/>
      <c r="H7148" s="61"/>
      <c r="I7148" s="209"/>
      <c r="J7148" s="61"/>
    </row>
    <row r="7149" spans="1:10" s="27" customFormat="1" x14ac:dyDescent="0.25">
      <c r="A7149" s="62"/>
      <c r="B7149" s="62"/>
      <c r="C7149" s="63"/>
      <c r="D7149" s="63"/>
      <c r="E7149" s="61"/>
      <c r="F7149" s="61"/>
      <c r="G7149" s="61"/>
      <c r="H7149" s="61"/>
      <c r="I7149" s="209"/>
      <c r="J7149" s="61"/>
    </row>
    <row r="7150" spans="1:10" s="27" customFormat="1" x14ac:dyDescent="0.25">
      <c r="A7150" s="62"/>
      <c r="B7150" s="62"/>
      <c r="C7150" s="63"/>
      <c r="D7150" s="63"/>
      <c r="E7150" s="61"/>
      <c r="F7150" s="61"/>
      <c r="G7150" s="61"/>
      <c r="H7150" s="61"/>
      <c r="I7150" s="209"/>
      <c r="J7150" s="61"/>
    </row>
    <row r="7151" spans="1:10" s="27" customFormat="1" x14ac:dyDescent="0.25">
      <c r="A7151" s="62"/>
      <c r="B7151" s="62"/>
      <c r="C7151" s="63"/>
      <c r="D7151" s="63"/>
      <c r="E7151" s="61"/>
      <c r="F7151" s="61"/>
      <c r="G7151" s="61"/>
      <c r="H7151" s="61"/>
      <c r="I7151" s="209"/>
      <c r="J7151" s="61"/>
    </row>
    <row r="7152" spans="1:10" s="27" customFormat="1" x14ac:dyDescent="0.25">
      <c r="A7152" s="62"/>
      <c r="B7152" s="62"/>
      <c r="C7152" s="63"/>
      <c r="D7152" s="63"/>
      <c r="E7152" s="61"/>
      <c r="F7152" s="61"/>
      <c r="G7152" s="61"/>
      <c r="H7152" s="61"/>
      <c r="I7152" s="209"/>
      <c r="J7152" s="61"/>
    </row>
    <row r="7153" spans="1:10" s="27" customFormat="1" x14ac:dyDescent="0.25">
      <c r="A7153" s="62"/>
      <c r="B7153" s="62"/>
      <c r="C7153" s="63"/>
      <c r="D7153" s="63"/>
      <c r="E7153" s="61"/>
      <c r="F7153" s="61"/>
      <c r="G7153" s="61"/>
      <c r="H7153" s="61"/>
      <c r="I7153" s="209"/>
      <c r="J7153" s="61"/>
    </row>
    <row r="7154" spans="1:10" s="27" customFormat="1" x14ac:dyDescent="0.25">
      <c r="A7154" s="62"/>
      <c r="B7154" s="62"/>
      <c r="C7154" s="63"/>
      <c r="D7154" s="63"/>
      <c r="E7154" s="61"/>
      <c r="F7154" s="61"/>
      <c r="G7154" s="61"/>
      <c r="H7154" s="61"/>
      <c r="I7154" s="209"/>
      <c r="J7154" s="61"/>
    </row>
    <row r="7155" spans="1:10" s="27" customFormat="1" x14ac:dyDescent="0.25">
      <c r="A7155" s="62"/>
      <c r="B7155" s="62"/>
      <c r="C7155" s="63"/>
      <c r="D7155" s="63"/>
      <c r="E7155" s="61"/>
      <c r="F7155" s="61"/>
      <c r="G7155" s="61"/>
      <c r="H7155" s="61"/>
      <c r="I7155" s="209"/>
      <c r="J7155" s="61"/>
    </row>
    <row r="7156" spans="1:10" s="27" customFormat="1" x14ac:dyDescent="0.25">
      <c r="A7156" s="62"/>
      <c r="B7156" s="62"/>
      <c r="C7156" s="63"/>
      <c r="D7156" s="63"/>
      <c r="E7156" s="61"/>
      <c r="F7156" s="61"/>
      <c r="G7156" s="61"/>
      <c r="H7156" s="61"/>
      <c r="I7156" s="209"/>
      <c r="J7156" s="61"/>
    </row>
    <row r="7157" spans="1:10" s="27" customFormat="1" x14ac:dyDescent="0.25">
      <c r="A7157" s="62"/>
      <c r="B7157" s="62"/>
      <c r="C7157" s="63"/>
      <c r="D7157" s="63"/>
      <c r="E7157" s="61"/>
      <c r="F7157" s="61"/>
      <c r="G7157" s="61"/>
      <c r="H7157" s="61"/>
      <c r="I7157" s="209"/>
      <c r="J7157" s="61"/>
    </row>
    <row r="7158" spans="1:10" s="27" customFormat="1" x14ac:dyDescent="0.25">
      <c r="A7158" s="62"/>
      <c r="B7158" s="62"/>
      <c r="C7158" s="63"/>
      <c r="D7158" s="63"/>
      <c r="E7158" s="61"/>
      <c r="F7158" s="61"/>
      <c r="G7158" s="61"/>
      <c r="H7158" s="61"/>
      <c r="I7158" s="209"/>
      <c r="J7158" s="61"/>
    </row>
    <row r="7159" spans="1:10" s="27" customFormat="1" x14ac:dyDescent="0.25">
      <c r="A7159" s="62"/>
      <c r="B7159" s="62"/>
      <c r="C7159" s="63"/>
      <c r="D7159" s="63"/>
      <c r="E7159" s="61"/>
      <c r="F7159" s="61"/>
      <c r="G7159" s="61"/>
      <c r="H7159" s="61"/>
      <c r="I7159" s="209"/>
      <c r="J7159" s="61"/>
    </row>
    <row r="7160" spans="1:10" s="27" customFormat="1" x14ac:dyDescent="0.25">
      <c r="A7160" s="62"/>
      <c r="B7160" s="62"/>
      <c r="C7160" s="63"/>
      <c r="D7160" s="63"/>
      <c r="E7160" s="61"/>
      <c r="F7160" s="61"/>
      <c r="G7160" s="61"/>
      <c r="H7160" s="61"/>
      <c r="I7160" s="209"/>
      <c r="J7160" s="61"/>
    </row>
    <row r="7161" spans="1:10" s="27" customFormat="1" x14ac:dyDescent="0.25">
      <c r="A7161" s="62"/>
      <c r="B7161" s="62"/>
      <c r="C7161" s="63"/>
      <c r="D7161" s="63"/>
      <c r="E7161" s="61"/>
      <c r="F7161" s="61"/>
      <c r="G7161" s="61"/>
      <c r="H7161" s="61"/>
      <c r="I7161" s="209"/>
      <c r="J7161" s="61"/>
    </row>
    <row r="7162" spans="1:10" s="27" customFormat="1" x14ac:dyDescent="0.25">
      <c r="A7162" s="62"/>
      <c r="B7162" s="62"/>
      <c r="C7162" s="63"/>
      <c r="D7162" s="63"/>
      <c r="E7162" s="61"/>
      <c r="F7162" s="61"/>
      <c r="G7162" s="61"/>
      <c r="H7162" s="61"/>
      <c r="I7162" s="209"/>
      <c r="J7162" s="61"/>
    </row>
    <row r="7163" spans="1:10" s="27" customFormat="1" x14ac:dyDescent="0.25">
      <c r="A7163" s="62"/>
      <c r="B7163" s="62"/>
      <c r="C7163" s="63"/>
      <c r="D7163" s="63"/>
      <c r="E7163" s="61"/>
      <c r="F7163" s="61"/>
      <c r="G7163" s="61"/>
      <c r="H7163" s="61"/>
      <c r="I7163" s="209"/>
      <c r="J7163" s="61"/>
    </row>
    <row r="7164" spans="1:10" s="27" customFormat="1" x14ac:dyDescent="0.25">
      <c r="A7164" s="62"/>
      <c r="B7164" s="62"/>
      <c r="C7164" s="63"/>
      <c r="D7164" s="63"/>
      <c r="E7164" s="61"/>
      <c r="F7164" s="61"/>
      <c r="G7164" s="61"/>
      <c r="H7164" s="61"/>
      <c r="I7164" s="209"/>
      <c r="J7164" s="61"/>
    </row>
    <row r="7165" spans="1:10" s="27" customFormat="1" x14ac:dyDescent="0.25">
      <c r="A7165" s="62"/>
      <c r="B7165" s="62"/>
      <c r="C7165" s="63"/>
      <c r="D7165" s="63"/>
      <c r="E7165" s="61"/>
      <c r="F7165" s="61"/>
      <c r="G7165" s="61"/>
      <c r="H7165" s="61"/>
      <c r="I7165" s="209"/>
      <c r="J7165" s="61"/>
    </row>
    <row r="7166" spans="1:10" s="27" customFormat="1" x14ac:dyDescent="0.25">
      <c r="A7166" s="62"/>
      <c r="B7166" s="62"/>
      <c r="C7166" s="63"/>
      <c r="D7166" s="63"/>
      <c r="E7166" s="61"/>
      <c r="F7166" s="61"/>
      <c r="G7166" s="61"/>
      <c r="H7166" s="61"/>
      <c r="I7166" s="209"/>
      <c r="J7166" s="61"/>
    </row>
    <row r="7167" spans="1:10" s="27" customFormat="1" x14ac:dyDescent="0.25">
      <c r="A7167" s="62"/>
      <c r="B7167" s="62"/>
      <c r="C7167" s="63"/>
      <c r="D7167" s="63"/>
      <c r="E7167" s="61"/>
      <c r="F7167" s="61"/>
      <c r="G7167" s="61"/>
      <c r="H7167" s="61"/>
      <c r="I7167" s="209"/>
      <c r="J7167" s="61"/>
    </row>
    <row r="7168" spans="1:10" s="27" customFormat="1" x14ac:dyDescent="0.25">
      <c r="A7168" s="62"/>
      <c r="B7168" s="62"/>
      <c r="C7168" s="63"/>
      <c r="D7168" s="63"/>
      <c r="E7168" s="61"/>
      <c r="F7168" s="61"/>
      <c r="G7168" s="61"/>
      <c r="H7168" s="61"/>
      <c r="I7168" s="209"/>
      <c r="J7168" s="61"/>
    </row>
    <row r="7169" spans="1:10" s="27" customFormat="1" x14ac:dyDescent="0.25">
      <c r="A7169" s="62"/>
      <c r="B7169" s="62"/>
      <c r="C7169" s="63"/>
      <c r="D7169" s="63"/>
      <c r="E7169" s="61"/>
      <c r="F7169" s="61"/>
      <c r="G7169" s="61"/>
      <c r="H7169" s="61"/>
      <c r="I7169" s="209"/>
      <c r="J7169" s="61"/>
    </row>
    <row r="7170" spans="1:10" s="27" customFormat="1" x14ac:dyDescent="0.25">
      <c r="A7170" s="62"/>
      <c r="B7170" s="62"/>
      <c r="C7170" s="63"/>
      <c r="D7170" s="63"/>
      <c r="E7170" s="61"/>
      <c r="F7170" s="61"/>
      <c r="G7170" s="61"/>
      <c r="H7170" s="61"/>
      <c r="I7170" s="209"/>
      <c r="J7170" s="61"/>
    </row>
    <row r="7171" spans="1:10" s="27" customFormat="1" x14ac:dyDescent="0.25">
      <c r="A7171" s="62"/>
      <c r="B7171" s="62"/>
      <c r="C7171" s="63"/>
      <c r="D7171" s="63"/>
      <c r="E7171" s="61"/>
      <c r="F7171" s="61"/>
      <c r="G7171" s="61"/>
      <c r="H7171" s="61"/>
      <c r="I7171" s="209"/>
      <c r="J7171" s="61"/>
    </row>
    <row r="7172" spans="1:10" s="27" customFormat="1" x14ac:dyDescent="0.25">
      <c r="A7172" s="62"/>
      <c r="B7172" s="62"/>
      <c r="C7172" s="63"/>
      <c r="D7172" s="63"/>
      <c r="E7172" s="61"/>
      <c r="F7172" s="61"/>
      <c r="G7172" s="61"/>
      <c r="H7172" s="61"/>
      <c r="I7172" s="209"/>
      <c r="J7172" s="61"/>
    </row>
    <row r="7173" spans="1:10" s="27" customFormat="1" x14ac:dyDescent="0.25">
      <c r="A7173" s="62"/>
      <c r="B7173" s="62"/>
      <c r="C7173" s="63"/>
      <c r="D7173" s="63"/>
      <c r="E7173" s="61"/>
      <c r="F7173" s="61"/>
      <c r="G7173" s="61"/>
      <c r="H7173" s="61"/>
      <c r="I7173" s="209"/>
      <c r="J7173" s="61"/>
    </row>
    <row r="7174" spans="1:10" s="27" customFormat="1" x14ac:dyDescent="0.25">
      <c r="A7174" s="62"/>
      <c r="B7174" s="62"/>
      <c r="C7174" s="63"/>
      <c r="D7174" s="63"/>
      <c r="E7174" s="61"/>
      <c r="F7174" s="61"/>
      <c r="G7174" s="61"/>
      <c r="H7174" s="61"/>
      <c r="I7174" s="209"/>
      <c r="J7174" s="61"/>
    </row>
    <row r="7175" spans="1:10" s="27" customFormat="1" x14ac:dyDescent="0.25">
      <c r="A7175" s="62"/>
      <c r="B7175" s="62"/>
      <c r="C7175" s="63"/>
      <c r="D7175" s="63"/>
      <c r="E7175" s="61"/>
      <c r="F7175" s="61"/>
      <c r="G7175" s="61"/>
      <c r="H7175" s="61"/>
      <c r="I7175" s="209"/>
      <c r="J7175" s="61"/>
    </row>
    <row r="7176" spans="1:10" s="27" customFormat="1" x14ac:dyDescent="0.25">
      <c r="A7176" s="62"/>
      <c r="B7176" s="62"/>
      <c r="C7176" s="63"/>
      <c r="D7176" s="63"/>
      <c r="E7176" s="61"/>
      <c r="F7176" s="61"/>
      <c r="G7176" s="61"/>
      <c r="H7176" s="61"/>
      <c r="I7176" s="209"/>
      <c r="J7176" s="61"/>
    </row>
    <row r="7177" spans="1:10" s="27" customFormat="1" x14ac:dyDescent="0.25">
      <c r="A7177" s="62"/>
      <c r="B7177" s="62"/>
      <c r="C7177" s="63"/>
      <c r="D7177" s="63"/>
      <c r="E7177" s="61"/>
      <c r="F7177" s="61"/>
      <c r="G7177" s="61"/>
      <c r="H7177" s="61"/>
      <c r="I7177" s="209"/>
      <c r="J7177" s="61"/>
    </row>
    <row r="7178" spans="1:10" s="27" customFormat="1" x14ac:dyDescent="0.25">
      <c r="A7178" s="62"/>
      <c r="B7178" s="62"/>
      <c r="C7178" s="63"/>
      <c r="D7178" s="63"/>
      <c r="E7178" s="61"/>
      <c r="F7178" s="61"/>
      <c r="G7178" s="61"/>
      <c r="H7178" s="61"/>
      <c r="I7178" s="209"/>
      <c r="J7178" s="61"/>
    </row>
    <row r="7179" spans="1:10" s="27" customFormat="1" x14ac:dyDescent="0.25">
      <c r="A7179" s="62"/>
      <c r="B7179" s="62"/>
      <c r="C7179" s="63"/>
      <c r="D7179" s="63"/>
      <c r="E7179" s="61"/>
      <c r="F7179" s="61"/>
      <c r="G7179" s="61"/>
      <c r="H7179" s="61"/>
      <c r="I7179" s="209"/>
      <c r="J7179" s="61"/>
    </row>
    <row r="7180" spans="1:10" s="27" customFormat="1" x14ac:dyDescent="0.25">
      <c r="A7180" s="62"/>
      <c r="B7180" s="62"/>
      <c r="C7180" s="63"/>
      <c r="D7180" s="63"/>
      <c r="E7180" s="61"/>
      <c r="F7180" s="61"/>
      <c r="G7180" s="61"/>
      <c r="H7180" s="61"/>
      <c r="I7180" s="209"/>
      <c r="J7180" s="61"/>
    </row>
    <row r="7181" spans="1:10" s="27" customFormat="1" x14ac:dyDescent="0.25">
      <c r="A7181" s="62"/>
      <c r="B7181" s="62"/>
      <c r="C7181" s="63"/>
      <c r="D7181" s="63"/>
      <c r="E7181" s="61"/>
      <c r="F7181" s="61"/>
      <c r="G7181" s="61"/>
      <c r="H7181" s="61"/>
      <c r="I7181" s="209"/>
      <c r="J7181" s="61"/>
    </row>
    <row r="7182" spans="1:10" s="27" customFormat="1" x14ac:dyDescent="0.25">
      <c r="A7182" s="62"/>
      <c r="B7182" s="62"/>
      <c r="C7182" s="63"/>
      <c r="D7182" s="63"/>
      <c r="E7182" s="61"/>
      <c r="F7182" s="61"/>
      <c r="G7182" s="61"/>
      <c r="H7182" s="61"/>
      <c r="I7182" s="209"/>
      <c r="J7182" s="61"/>
    </row>
    <row r="7183" spans="1:10" s="27" customFormat="1" x14ac:dyDescent="0.25">
      <c r="A7183" s="62"/>
      <c r="B7183" s="62"/>
      <c r="C7183" s="63"/>
      <c r="D7183" s="63"/>
      <c r="E7183" s="61"/>
      <c r="F7183" s="61"/>
      <c r="G7183" s="61"/>
      <c r="H7183" s="61"/>
      <c r="I7183" s="209"/>
      <c r="J7183" s="61"/>
    </row>
    <row r="7184" spans="1:10" s="27" customFormat="1" x14ac:dyDescent="0.25">
      <c r="A7184" s="62"/>
      <c r="B7184" s="62"/>
      <c r="C7184" s="63"/>
      <c r="D7184" s="63"/>
      <c r="E7184" s="61"/>
      <c r="F7184" s="61"/>
      <c r="G7184" s="61"/>
      <c r="H7184" s="61"/>
      <c r="I7184" s="209"/>
      <c r="J7184" s="61"/>
    </row>
    <row r="7185" spans="1:10" s="27" customFormat="1" x14ac:dyDescent="0.25">
      <c r="A7185" s="62"/>
      <c r="B7185" s="62"/>
      <c r="C7185" s="63"/>
      <c r="D7185" s="63"/>
      <c r="E7185" s="61"/>
      <c r="F7185" s="61"/>
      <c r="G7185" s="61"/>
      <c r="H7185" s="61"/>
      <c r="I7185" s="209"/>
      <c r="J7185" s="61"/>
    </row>
    <row r="7186" spans="1:10" s="27" customFormat="1" x14ac:dyDescent="0.25">
      <c r="A7186" s="62"/>
      <c r="B7186" s="62"/>
      <c r="C7186" s="63"/>
      <c r="D7186" s="63"/>
      <c r="E7186" s="61"/>
      <c r="F7186" s="61"/>
      <c r="G7186" s="61"/>
      <c r="H7186" s="61"/>
      <c r="I7186" s="209"/>
      <c r="J7186" s="61"/>
    </row>
    <row r="7187" spans="1:10" s="27" customFormat="1" x14ac:dyDescent="0.25">
      <c r="A7187" s="62"/>
      <c r="B7187" s="62"/>
      <c r="C7187" s="63"/>
      <c r="D7187" s="63"/>
      <c r="E7187" s="61"/>
      <c r="F7187" s="61"/>
      <c r="G7187" s="61"/>
      <c r="H7187" s="61"/>
      <c r="I7187" s="209"/>
      <c r="J7187" s="61"/>
    </row>
    <row r="7188" spans="1:10" s="27" customFormat="1" x14ac:dyDescent="0.25">
      <c r="A7188" s="62"/>
      <c r="B7188" s="62"/>
      <c r="C7188" s="63"/>
      <c r="D7188" s="63"/>
      <c r="E7188" s="61"/>
      <c r="F7188" s="61"/>
      <c r="G7188" s="61"/>
      <c r="H7188" s="61"/>
      <c r="I7188" s="209"/>
      <c r="J7188" s="61"/>
    </row>
    <row r="7189" spans="1:10" s="27" customFormat="1" x14ac:dyDescent="0.25">
      <c r="A7189" s="62"/>
      <c r="B7189" s="62"/>
      <c r="C7189" s="63"/>
      <c r="D7189" s="63"/>
      <c r="E7189" s="61"/>
      <c r="F7189" s="61"/>
      <c r="G7189" s="61"/>
      <c r="H7189" s="61"/>
      <c r="I7189" s="209"/>
      <c r="J7189" s="61"/>
    </row>
    <row r="7190" spans="1:10" s="27" customFormat="1" x14ac:dyDescent="0.25">
      <c r="A7190" s="62"/>
      <c r="B7190" s="62"/>
      <c r="C7190" s="63"/>
      <c r="D7190" s="63"/>
      <c r="E7190" s="61"/>
      <c r="F7190" s="61"/>
      <c r="G7190" s="61"/>
      <c r="H7190" s="61"/>
      <c r="I7190" s="209"/>
      <c r="J7190" s="61"/>
    </row>
    <row r="7191" spans="1:10" s="27" customFormat="1" x14ac:dyDescent="0.25">
      <c r="A7191" s="62"/>
      <c r="B7191" s="62"/>
      <c r="C7191" s="63"/>
      <c r="D7191" s="63"/>
      <c r="E7191" s="61"/>
      <c r="F7191" s="61"/>
      <c r="G7191" s="61"/>
      <c r="H7191" s="61"/>
      <c r="I7191" s="209"/>
      <c r="J7191" s="61"/>
    </row>
    <row r="7192" spans="1:10" s="27" customFormat="1" x14ac:dyDescent="0.25">
      <c r="A7192" s="62"/>
      <c r="B7192" s="62"/>
      <c r="C7192" s="63"/>
      <c r="D7192" s="63"/>
      <c r="E7192" s="61"/>
      <c r="F7192" s="61"/>
      <c r="G7192" s="61"/>
      <c r="H7192" s="61"/>
      <c r="I7192" s="209"/>
      <c r="J7192" s="61"/>
    </row>
    <row r="7193" spans="1:10" s="27" customFormat="1" x14ac:dyDescent="0.25">
      <c r="A7193" s="62"/>
      <c r="B7193" s="62"/>
      <c r="C7193" s="63"/>
      <c r="D7193" s="63"/>
      <c r="E7193" s="61"/>
      <c r="F7193" s="61"/>
      <c r="G7193" s="61"/>
      <c r="H7193" s="61"/>
      <c r="I7193" s="209"/>
      <c r="J7193" s="61"/>
    </row>
    <row r="7194" spans="1:10" s="27" customFormat="1" x14ac:dyDescent="0.25">
      <c r="A7194" s="62"/>
      <c r="B7194" s="62"/>
      <c r="C7194" s="63"/>
      <c r="D7194" s="63"/>
      <c r="E7194" s="61"/>
      <c r="F7194" s="61"/>
      <c r="G7194" s="61"/>
      <c r="H7194" s="61"/>
      <c r="I7194" s="209"/>
      <c r="J7194" s="61"/>
    </row>
    <row r="7195" spans="1:10" s="27" customFormat="1" x14ac:dyDescent="0.25">
      <c r="A7195" s="62"/>
      <c r="B7195" s="62"/>
      <c r="C7195" s="63"/>
      <c r="D7195" s="63"/>
      <c r="E7195" s="61"/>
      <c r="F7195" s="61"/>
      <c r="G7195" s="61"/>
      <c r="H7195" s="61"/>
      <c r="I7195" s="209"/>
      <c r="J7195" s="61"/>
    </row>
    <row r="7196" spans="1:10" s="27" customFormat="1" x14ac:dyDescent="0.25">
      <c r="A7196" s="62"/>
      <c r="B7196" s="62"/>
      <c r="C7196" s="63"/>
      <c r="D7196" s="63"/>
      <c r="E7196" s="61"/>
      <c r="F7196" s="61"/>
      <c r="G7196" s="61"/>
      <c r="H7196" s="61"/>
      <c r="I7196" s="209"/>
      <c r="J7196" s="61"/>
    </row>
    <row r="7197" spans="1:10" s="27" customFormat="1" x14ac:dyDescent="0.25">
      <c r="A7197" s="62"/>
      <c r="B7197" s="62"/>
      <c r="C7197" s="63"/>
      <c r="D7197" s="63"/>
      <c r="E7197" s="61"/>
      <c r="F7197" s="61"/>
      <c r="G7197" s="61"/>
      <c r="H7197" s="61"/>
      <c r="I7197" s="209"/>
      <c r="J7197" s="61"/>
    </row>
    <row r="7198" spans="1:10" s="27" customFormat="1" x14ac:dyDescent="0.25">
      <c r="A7198" s="62"/>
      <c r="B7198" s="62"/>
      <c r="C7198" s="63"/>
      <c r="D7198" s="63"/>
      <c r="E7198" s="61"/>
      <c r="F7198" s="61"/>
      <c r="G7198" s="61"/>
      <c r="H7198" s="61"/>
      <c r="I7198" s="209"/>
      <c r="J7198" s="61"/>
    </row>
    <row r="7199" spans="1:10" s="27" customFormat="1" x14ac:dyDescent="0.25">
      <c r="A7199" s="62"/>
      <c r="B7199" s="62"/>
      <c r="C7199" s="63"/>
      <c r="D7199" s="63"/>
      <c r="E7199" s="61"/>
      <c r="F7199" s="61"/>
      <c r="G7199" s="61"/>
      <c r="H7199" s="61"/>
      <c r="I7199" s="209"/>
      <c r="J7199" s="61"/>
    </row>
    <row r="7200" spans="1:10" s="27" customFormat="1" x14ac:dyDescent="0.25">
      <c r="A7200" s="62"/>
      <c r="B7200" s="62"/>
      <c r="C7200" s="63"/>
      <c r="D7200" s="63"/>
      <c r="E7200" s="61"/>
      <c r="F7200" s="61"/>
      <c r="G7200" s="61"/>
      <c r="H7200" s="61"/>
      <c r="I7200" s="209"/>
      <c r="J7200" s="61"/>
    </row>
    <row r="7201" spans="1:10" s="47" customFormat="1" x14ac:dyDescent="0.25">
      <c r="A7201" s="62"/>
      <c r="B7201" s="62"/>
      <c r="C7201" s="63"/>
      <c r="D7201" s="63"/>
      <c r="E7201" s="61"/>
      <c r="F7201" s="61"/>
      <c r="G7201" s="61"/>
      <c r="H7201" s="61"/>
      <c r="I7201" s="209"/>
      <c r="J7201" s="61"/>
    </row>
    <row r="7202" spans="1:10" s="47" customFormat="1" x14ac:dyDescent="0.25">
      <c r="A7202" s="62"/>
      <c r="B7202" s="62"/>
      <c r="C7202" s="63"/>
      <c r="D7202" s="63"/>
      <c r="E7202" s="61"/>
      <c r="F7202" s="61"/>
      <c r="G7202" s="61"/>
      <c r="H7202" s="61"/>
      <c r="I7202" s="209"/>
      <c r="J7202" s="61"/>
    </row>
    <row r="7203" spans="1:10" s="47" customFormat="1" x14ac:dyDescent="0.25">
      <c r="A7203" s="62"/>
      <c r="B7203" s="62"/>
      <c r="C7203" s="63"/>
      <c r="D7203" s="63"/>
      <c r="E7203" s="61"/>
      <c r="F7203" s="61"/>
      <c r="G7203" s="61"/>
      <c r="H7203" s="61"/>
      <c r="I7203" s="209"/>
      <c r="J7203" s="61"/>
    </row>
    <row r="7204" spans="1:10" s="47" customFormat="1" x14ac:dyDescent="0.25">
      <c r="A7204" s="62"/>
      <c r="B7204" s="62"/>
      <c r="C7204" s="63"/>
      <c r="D7204" s="63"/>
      <c r="E7204" s="61"/>
      <c r="F7204" s="61"/>
      <c r="G7204" s="61"/>
      <c r="H7204" s="61"/>
      <c r="I7204" s="209"/>
      <c r="J7204" s="61"/>
    </row>
    <row r="7205" spans="1:10" s="47" customFormat="1" x14ac:dyDescent="0.25">
      <c r="A7205" s="62"/>
      <c r="B7205" s="62"/>
      <c r="C7205" s="63"/>
      <c r="D7205" s="63"/>
      <c r="E7205" s="61"/>
      <c r="F7205" s="61"/>
      <c r="G7205" s="61"/>
      <c r="H7205" s="61"/>
      <c r="I7205" s="209"/>
      <c r="J7205" s="61"/>
    </row>
    <row r="7206" spans="1:10" s="47" customFormat="1" x14ac:dyDescent="0.25">
      <c r="A7206" s="62"/>
      <c r="B7206" s="62"/>
      <c r="C7206" s="63"/>
      <c r="D7206" s="63"/>
      <c r="E7206" s="61"/>
      <c r="F7206" s="61"/>
      <c r="G7206" s="61"/>
      <c r="H7206" s="61"/>
      <c r="I7206" s="209"/>
      <c r="J7206" s="61"/>
    </row>
    <row r="7207" spans="1:10" s="47" customFormat="1" x14ac:dyDescent="0.25">
      <c r="A7207" s="62"/>
      <c r="B7207" s="62"/>
      <c r="C7207" s="63"/>
      <c r="D7207" s="63"/>
      <c r="E7207" s="61"/>
      <c r="F7207" s="61"/>
      <c r="G7207" s="61"/>
      <c r="H7207" s="61"/>
      <c r="I7207" s="209"/>
      <c r="J7207" s="61"/>
    </row>
    <row r="7208" spans="1:10" s="47" customFormat="1" x14ac:dyDescent="0.25">
      <c r="A7208" s="62"/>
      <c r="B7208" s="62"/>
      <c r="C7208" s="63"/>
      <c r="D7208" s="63"/>
      <c r="E7208" s="61"/>
      <c r="F7208" s="61"/>
      <c r="G7208" s="61"/>
      <c r="H7208" s="61"/>
      <c r="I7208" s="209"/>
      <c r="J7208" s="61"/>
    </row>
    <row r="7209" spans="1:10" s="47" customFormat="1" x14ac:dyDescent="0.25">
      <c r="A7209" s="62"/>
      <c r="B7209" s="62"/>
      <c r="C7209" s="63"/>
      <c r="D7209" s="63"/>
      <c r="E7209" s="61"/>
      <c r="F7209" s="61"/>
      <c r="G7209" s="61"/>
      <c r="H7209" s="61"/>
      <c r="I7209" s="209"/>
      <c r="J7209" s="61"/>
    </row>
    <row r="7210" spans="1:10" s="47" customFormat="1" x14ac:dyDescent="0.25">
      <c r="A7210" s="62"/>
      <c r="B7210" s="62"/>
      <c r="C7210" s="63"/>
      <c r="D7210" s="63"/>
      <c r="E7210" s="61"/>
      <c r="F7210" s="61"/>
      <c r="G7210" s="61"/>
      <c r="H7210" s="61"/>
      <c r="I7210" s="209"/>
      <c r="J7210" s="61"/>
    </row>
    <row r="7211" spans="1:10" s="47" customFormat="1" x14ac:dyDescent="0.25">
      <c r="A7211" s="62"/>
      <c r="B7211" s="62"/>
      <c r="C7211" s="63"/>
      <c r="D7211" s="63"/>
      <c r="E7211" s="61"/>
      <c r="F7211" s="61"/>
      <c r="G7211" s="61"/>
      <c r="H7211" s="61"/>
      <c r="I7211" s="209"/>
      <c r="J7211" s="61"/>
    </row>
    <row r="7212" spans="1:10" s="47" customFormat="1" x14ac:dyDescent="0.25">
      <c r="A7212" s="62"/>
      <c r="B7212" s="62"/>
      <c r="C7212" s="63"/>
      <c r="D7212" s="63"/>
      <c r="E7212" s="61"/>
      <c r="F7212" s="61"/>
      <c r="G7212" s="61"/>
      <c r="H7212" s="61"/>
      <c r="I7212" s="209"/>
      <c r="J7212" s="61"/>
    </row>
    <row r="7213" spans="1:10" s="47" customFormat="1" x14ac:dyDescent="0.25">
      <c r="A7213" s="62"/>
      <c r="B7213" s="62"/>
      <c r="C7213" s="63"/>
      <c r="D7213" s="63"/>
      <c r="E7213" s="61"/>
      <c r="F7213" s="61"/>
      <c r="G7213" s="61"/>
      <c r="H7213" s="61"/>
      <c r="I7213" s="209"/>
      <c r="J7213" s="61"/>
    </row>
    <row r="7214" spans="1:10" s="47" customFormat="1" x14ac:dyDescent="0.25">
      <c r="A7214" s="62"/>
      <c r="B7214" s="62"/>
      <c r="C7214" s="63"/>
      <c r="D7214" s="63"/>
      <c r="E7214" s="61"/>
      <c r="F7214" s="61"/>
      <c r="G7214" s="61"/>
      <c r="H7214" s="61"/>
      <c r="I7214" s="209"/>
      <c r="J7214" s="61"/>
    </row>
    <row r="7215" spans="1:10" s="47" customFormat="1" x14ac:dyDescent="0.25">
      <c r="A7215" s="62"/>
      <c r="B7215" s="62"/>
      <c r="C7215" s="63"/>
      <c r="D7215" s="63"/>
      <c r="E7215" s="61"/>
      <c r="F7215" s="61"/>
      <c r="G7215" s="61"/>
      <c r="H7215" s="61"/>
      <c r="I7215" s="209"/>
      <c r="J7215" s="61"/>
    </row>
    <row r="7216" spans="1:10" s="47" customFormat="1" x14ac:dyDescent="0.25">
      <c r="A7216" s="62"/>
      <c r="B7216" s="62"/>
      <c r="C7216" s="63"/>
      <c r="D7216" s="63"/>
      <c r="E7216" s="61"/>
      <c r="F7216" s="61"/>
      <c r="G7216" s="61"/>
      <c r="H7216" s="61"/>
      <c r="I7216" s="209"/>
      <c r="J7216" s="61"/>
    </row>
    <row r="7217" spans="1:10" s="47" customFormat="1" x14ac:dyDescent="0.25">
      <c r="A7217" s="62"/>
      <c r="B7217" s="62"/>
      <c r="C7217" s="63"/>
      <c r="D7217" s="63"/>
      <c r="E7217" s="61"/>
      <c r="F7217" s="61"/>
      <c r="G7217" s="61"/>
      <c r="H7217" s="61"/>
      <c r="I7217" s="209"/>
      <c r="J7217" s="61"/>
    </row>
    <row r="7218" spans="1:10" s="47" customFormat="1" x14ac:dyDescent="0.25">
      <c r="A7218" s="62"/>
      <c r="B7218" s="62"/>
      <c r="C7218" s="63"/>
      <c r="D7218" s="63"/>
      <c r="E7218" s="61"/>
      <c r="F7218" s="61"/>
      <c r="G7218" s="61"/>
      <c r="H7218" s="61"/>
      <c r="I7218" s="209"/>
      <c r="J7218" s="61"/>
    </row>
    <row r="7219" spans="1:10" s="47" customFormat="1" x14ac:dyDescent="0.25">
      <c r="A7219" s="62"/>
      <c r="B7219" s="62"/>
      <c r="C7219" s="63"/>
      <c r="D7219" s="63"/>
      <c r="E7219" s="61"/>
      <c r="F7219" s="61"/>
      <c r="G7219" s="61"/>
      <c r="H7219" s="61"/>
      <c r="I7219" s="209"/>
      <c r="J7219" s="61"/>
    </row>
    <row r="7220" spans="1:10" s="47" customFormat="1" x14ac:dyDescent="0.25">
      <c r="A7220" s="62"/>
      <c r="B7220" s="62"/>
      <c r="C7220" s="63"/>
      <c r="D7220" s="63"/>
      <c r="E7220" s="61"/>
      <c r="F7220" s="61"/>
      <c r="G7220" s="61"/>
      <c r="H7220" s="61"/>
      <c r="I7220" s="209"/>
      <c r="J7220" s="61"/>
    </row>
    <row r="7221" spans="1:10" s="47" customFormat="1" x14ac:dyDescent="0.25">
      <c r="A7221" s="62"/>
      <c r="B7221" s="62"/>
      <c r="C7221" s="63"/>
      <c r="D7221" s="63"/>
      <c r="E7221" s="61"/>
      <c r="F7221" s="61"/>
      <c r="G7221" s="61"/>
      <c r="H7221" s="61"/>
      <c r="I7221" s="209"/>
      <c r="J7221" s="61"/>
    </row>
    <row r="7222" spans="1:10" s="47" customFormat="1" x14ac:dyDescent="0.25">
      <c r="A7222" s="62"/>
      <c r="B7222" s="62"/>
      <c r="C7222" s="63"/>
      <c r="D7222" s="63"/>
      <c r="E7222" s="61"/>
      <c r="F7222" s="61"/>
      <c r="G7222" s="61"/>
      <c r="H7222" s="61"/>
      <c r="I7222" s="209"/>
      <c r="J7222" s="61"/>
    </row>
    <row r="7223" spans="1:10" s="47" customFormat="1" x14ac:dyDescent="0.25">
      <c r="A7223" s="62"/>
      <c r="B7223" s="62"/>
      <c r="C7223" s="63"/>
      <c r="D7223" s="63"/>
      <c r="E7223" s="61"/>
      <c r="F7223" s="61"/>
      <c r="G7223" s="61"/>
      <c r="H7223" s="61"/>
      <c r="I7223" s="209"/>
      <c r="J7223" s="61"/>
    </row>
    <row r="7224" spans="1:10" s="47" customFormat="1" x14ac:dyDescent="0.25">
      <c r="A7224" s="62"/>
      <c r="B7224" s="62"/>
      <c r="C7224" s="63"/>
      <c r="D7224" s="63"/>
      <c r="E7224" s="61"/>
      <c r="F7224" s="61"/>
      <c r="G7224" s="61"/>
      <c r="H7224" s="61"/>
      <c r="I7224" s="209"/>
      <c r="J7224" s="61"/>
    </row>
    <row r="7225" spans="1:10" s="47" customFormat="1" x14ac:dyDescent="0.25">
      <c r="A7225" s="62"/>
      <c r="B7225" s="62"/>
      <c r="C7225" s="63"/>
      <c r="D7225" s="63"/>
      <c r="E7225" s="61"/>
      <c r="F7225" s="61"/>
      <c r="G7225" s="61"/>
      <c r="H7225" s="61"/>
      <c r="I7225" s="209"/>
      <c r="J7225" s="61"/>
    </row>
    <row r="7226" spans="1:10" s="47" customFormat="1" x14ac:dyDescent="0.25">
      <c r="A7226" s="62"/>
      <c r="B7226" s="62"/>
      <c r="C7226" s="63"/>
      <c r="D7226" s="63"/>
      <c r="E7226" s="61"/>
      <c r="F7226" s="61"/>
      <c r="G7226" s="61"/>
      <c r="H7226" s="61"/>
      <c r="I7226" s="209"/>
      <c r="J7226" s="61"/>
    </row>
    <row r="7227" spans="1:10" s="47" customFormat="1" x14ac:dyDescent="0.25">
      <c r="A7227" s="62"/>
      <c r="B7227" s="62"/>
      <c r="C7227" s="63"/>
      <c r="D7227" s="63"/>
      <c r="E7227" s="61"/>
      <c r="F7227" s="61"/>
      <c r="G7227" s="61"/>
      <c r="H7227" s="61"/>
      <c r="I7227" s="209"/>
      <c r="J7227" s="61"/>
    </row>
    <row r="7228" spans="1:10" s="47" customFormat="1" x14ac:dyDescent="0.25">
      <c r="A7228" s="62"/>
      <c r="B7228" s="62"/>
      <c r="C7228" s="63"/>
      <c r="D7228" s="63"/>
      <c r="E7228" s="61"/>
      <c r="F7228" s="61"/>
      <c r="G7228" s="61"/>
      <c r="H7228" s="61"/>
      <c r="I7228" s="209"/>
      <c r="J7228" s="61"/>
    </row>
    <row r="7229" spans="1:10" s="47" customFormat="1" x14ac:dyDescent="0.25">
      <c r="A7229" s="62"/>
      <c r="B7229" s="62"/>
      <c r="C7229" s="63"/>
      <c r="D7229" s="63"/>
      <c r="E7229" s="61"/>
      <c r="F7229" s="61"/>
      <c r="G7229" s="61"/>
      <c r="H7229" s="61"/>
      <c r="I7229" s="209"/>
      <c r="J7229" s="61"/>
    </row>
    <row r="7230" spans="1:10" s="47" customFormat="1" x14ac:dyDescent="0.25">
      <c r="A7230" s="62"/>
      <c r="B7230" s="62"/>
      <c r="C7230" s="63"/>
      <c r="D7230" s="63"/>
      <c r="E7230" s="61"/>
      <c r="F7230" s="61"/>
      <c r="G7230" s="61"/>
      <c r="H7230" s="61"/>
      <c r="I7230" s="209"/>
      <c r="J7230" s="61"/>
    </row>
    <row r="7231" spans="1:10" s="47" customFormat="1" x14ac:dyDescent="0.25">
      <c r="A7231" s="62"/>
      <c r="B7231" s="62"/>
      <c r="C7231" s="63"/>
      <c r="D7231" s="63"/>
      <c r="E7231" s="61"/>
      <c r="F7231" s="61"/>
      <c r="G7231" s="61"/>
      <c r="H7231" s="61"/>
      <c r="I7231" s="209"/>
      <c r="J7231" s="61"/>
    </row>
    <row r="7232" spans="1:10" s="47" customFormat="1" x14ac:dyDescent="0.25">
      <c r="A7232" s="62"/>
      <c r="B7232" s="62"/>
      <c r="C7232" s="63"/>
      <c r="D7232" s="63"/>
      <c r="E7232" s="61"/>
      <c r="F7232" s="61"/>
      <c r="G7232" s="61"/>
      <c r="H7232" s="61"/>
      <c r="I7232" s="209"/>
      <c r="J7232" s="61"/>
    </row>
    <row r="7233" spans="1:10" s="47" customFormat="1" x14ac:dyDescent="0.25">
      <c r="A7233" s="62"/>
      <c r="B7233" s="62"/>
      <c r="C7233" s="63"/>
      <c r="D7233" s="63"/>
      <c r="E7233" s="61"/>
      <c r="F7233" s="61"/>
      <c r="G7233" s="61"/>
      <c r="H7233" s="61"/>
      <c r="I7233" s="209"/>
      <c r="J7233" s="61"/>
    </row>
    <row r="7234" spans="1:10" s="47" customFormat="1" x14ac:dyDescent="0.25">
      <c r="A7234" s="62"/>
      <c r="B7234" s="62"/>
      <c r="C7234" s="63"/>
      <c r="D7234" s="63"/>
      <c r="E7234" s="61"/>
      <c r="F7234" s="61"/>
      <c r="G7234" s="61"/>
      <c r="H7234" s="61"/>
      <c r="I7234" s="209"/>
      <c r="J7234" s="61"/>
    </row>
    <row r="7235" spans="1:10" s="47" customFormat="1" x14ac:dyDescent="0.25">
      <c r="A7235" s="62"/>
      <c r="B7235" s="62"/>
      <c r="C7235" s="63"/>
      <c r="D7235" s="63"/>
      <c r="E7235" s="61"/>
      <c r="F7235" s="61"/>
      <c r="G7235" s="61"/>
      <c r="H7235" s="61"/>
      <c r="I7235" s="209"/>
      <c r="J7235" s="61"/>
    </row>
    <row r="7236" spans="1:10" s="47" customFormat="1" x14ac:dyDescent="0.25">
      <c r="A7236" s="62"/>
      <c r="B7236" s="62"/>
      <c r="C7236" s="63"/>
      <c r="D7236" s="63"/>
      <c r="E7236" s="61"/>
      <c r="F7236" s="61"/>
      <c r="G7236" s="61"/>
      <c r="H7236" s="61"/>
      <c r="I7236" s="209"/>
      <c r="J7236" s="61"/>
    </row>
    <row r="7237" spans="1:10" s="47" customFormat="1" x14ac:dyDescent="0.25">
      <c r="A7237" s="62"/>
      <c r="B7237" s="62"/>
      <c r="C7237" s="63"/>
      <c r="D7237" s="63"/>
      <c r="E7237" s="61"/>
      <c r="F7237" s="61"/>
      <c r="G7237" s="61"/>
      <c r="H7237" s="61"/>
      <c r="I7237" s="209"/>
      <c r="J7237" s="61"/>
    </row>
    <row r="7238" spans="1:10" s="47" customFormat="1" x14ac:dyDescent="0.25">
      <c r="A7238" s="62"/>
      <c r="B7238" s="62"/>
      <c r="C7238" s="63"/>
      <c r="D7238" s="63"/>
      <c r="E7238" s="61"/>
      <c r="F7238" s="61"/>
      <c r="G7238" s="61"/>
      <c r="H7238" s="61"/>
      <c r="I7238" s="209"/>
      <c r="J7238" s="61"/>
    </row>
    <row r="7239" spans="1:10" s="47" customFormat="1" x14ac:dyDescent="0.25">
      <c r="A7239" s="62"/>
      <c r="B7239" s="62"/>
      <c r="C7239" s="63"/>
      <c r="D7239" s="63"/>
      <c r="E7239" s="61"/>
      <c r="F7239" s="61"/>
      <c r="G7239" s="61"/>
      <c r="H7239" s="61"/>
      <c r="I7239" s="209"/>
      <c r="J7239" s="61"/>
    </row>
    <row r="7240" spans="1:10" s="47" customFormat="1" x14ac:dyDescent="0.25">
      <c r="A7240" s="62"/>
      <c r="B7240" s="62"/>
      <c r="C7240" s="63"/>
      <c r="D7240" s="63"/>
      <c r="E7240" s="61"/>
      <c r="F7240" s="61"/>
      <c r="G7240" s="61"/>
      <c r="H7240" s="61"/>
      <c r="I7240" s="209"/>
      <c r="J7240" s="61"/>
    </row>
    <row r="7241" spans="1:10" s="47" customFormat="1" x14ac:dyDescent="0.25">
      <c r="A7241" s="62"/>
      <c r="B7241" s="62"/>
      <c r="C7241" s="63"/>
      <c r="D7241" s="63"/>
      <c r="E7241" s="61"/>
      <c r="F7241" s="61"/>
      <c r="G7241" s="61"/>
      <c r="H7241" s="61"/>
      <c r="I7241" s="209"/>
      <c r="J7241" s="61"/>
    </row>
    <row r="7242" spans="1:10" s="47" customFormat="1" x14ac:dyDescent="0.25">
      <c r="A7242" s="62"/>
      <c r="B7242" s="62"/>
      <c r="C7242" s="63"/>
      <c r="D7242" s="63"/>
      <c r="E7242" s="61"/>
      <c r="F7242" s="61"/>
      <c r="G7242" s="61"/>
      <c r="H7242" s="61"/>
      <c r="I7242" s="209"/>
      <c r="J7242" s="61"/>
    </row>
    <row r="7243" spans="1:10" s="47" customFormat="1" x14ac:dyDescent="0.25">
      <c r="A7243" s="62"/>
      <c r="B7243" s="62"/>
      <c r="C7243" s="63"/>
      <c r="D7243" s="63"/>
      <c r="E7243" s="61"/>
      <c r="F7243" s="61"/>
      <c r="G7243" s="61"/>
      <c r="H7243" s="61"/>
      <c r="I7243" s="209"/>
      <c r="J7243" s="61"/>
    </row>
    <row r="7244" spans="1:10" s="47" customFormat="1" x14ac:dyDescent="0.25">
      <c r="A7244" s="62"/>
      <c r="B7244" s="62"/>
      <c r="C7244" s="63"/>
      <c r="D7244" s="63"/>
      <c r="E7244" s="61"/>
      <c r="F7244" s="61"/>
      <c r="G7244" s="61"/>
      <c r="H7244" s="61"/>
      <c r="I7244" s="209"/>
      <c r="J7244" s="61"/>
    </row>
    <row r="7245" spans="1:10" s="47" customFormat="1" x14ac:dyDescent="0.25">
      <c r="A7245" s="62"/>
      <c r="B7245" s="62"/>
      <c r="C7245" s="63"/>
      <c r="D7245" s="63"/>
      <c r="E7245" s="61"/>
      <c r="F7245" s="61"/>
      <c r="G7245" s="61"/>
      <c r="H7245" s="61"/>
      <c r="I7245" s="209"/>
      <c r="J7245" s="61"/>
    </row>
    <row r="7246" spans="1:10" s="47" customFormat="1" x14ac:dyDescent="0.25">
      <c r="A7246" s="62"/>
      <c r="B7246" s="62"/>
      <c r="C7246" s="63"/>
      <c r="D7246" s="63"/>
      <c r="E7246" s="61"/>
      <c r="F7246" s="61"/>
      <c r="G7246" s="61"/>
      <c r="H7246" s="61"/>
      <c r="I7246" s="209"/>
      <c r="J7246" s="61"/>
    </row>
    <row r="7247" spans="1:10" s="47" customFormat="1" x14ac:dyDescent="0.25">
      <c r="A7247" s="62"/>
      <c r="B7247" s="62"/>
      <c r="C7247" s="63"/>
      <c r="D7247" s="63"/>
      <c r="E7247" s="61"/>
      <c r="F7247" s="61"/>
      <c r="G7247" s="61"/>
      <c r="H7247" s="61"/>
      <c r="I7247" s="209"/>
      <c r="J7247" s="61"/>
    </row>
    <row r="7248" spans="1:10" s="47" customFormat="1" x14ac:dyDescent="0.25">
      <c r="A7248" s="62"/>
      <c r="B7248" s="62"/>
      <c r="C7248" s="63"/>
      <c r="D7248" s="63"/>
      <c r="E7248" s="61"/>
      <c r="F7248" s="61"/>
      <c r="G7248" s="61"/>
      <c r="H7248" s="61"/>
      <c r="I7248" s="209"/>
      <c r="J7248" s="61"/>
    </row>
    <row r="7249" spans="1:10" s="47" customFormat="1" x14ac:dyDescent="0.25">
      <c r="A7249" s="62"/>
      <c r="B7249" s="62"/>
      <c r="C7249" s="63"/>
      <c r="D7249" s="63"/>
      <c r="E7249" s="61"/>
      <c r="F7249" s="61"/>
      <c r="G7249" s="61"/>
      <c r="H7249" s="61"/>
      <c r="I7249" s="209"/>
      <c r="J7249" s="61"/>
    </row>
    <row r="7250" spans="1:10" s="47" customFormat="1" x14ac:dyDescent="0.25">
      <c r="A7250" s="62"/>
      <c r="B7250" s="62"/>
      <c r="C7250" s="63"/>
      <c r="D7250" s="63"/>
      <c r="E7250" s="61"/>
      <c r="F7250" s="61"/>
      <c r="G7250" s="61"/>
      <c r="H7250" s="61"/>
      <c r="I7250" s="209"/>
      <c r="J7250" s="61"/>
    </row>
    <row r="7251" spans="1:10" s="47" customFormat="1" x14ac:dyDescent="0.25">
      <c r="A7251" s="62"/>
      <c r="B7251" s="62"/>
      <c r="C7251" s="63"/>
      <c r="D7251" s="63"/>
      <c r="E7251" s="61"/>
      <c r="F7251" s="61"/>
      <c r="G7251" s="61"/>
      <c r="H7251" s="61"/>
      <c r="I7251" s="209"/>
      <c r="J7251" s="61"/>
    </row>
    <row r="7252" spans="1:10" s="47" customFormat="1" x14ac:dyDescent="0.25">
      <c r="A7252" s="62"/>
      <c r="B7252" s="62"/>
      <c r="C7252" s="63"/>
      <c r="D7252" s="63"/>
      <c r="E7252" s="61"/>
      <c r="F7252" s="61"/>
      <c r="G7252" s="61"/>
      <c r="H7252" s="61"/>
      <c r="I7252" s="209"/>
      <c r="J7252" s="61"/>
    </row>
    <row r="7253" spans="1:10" s="47" customFormat="1" x14ac:dyDescent="0.25">
      <c r="A7253" s="62"/>
      <c r="B7253" s="62"/>
      <c r="C7253" s="63"/>
      <c r="D7253" s="63"/>
      <c r="E7253" s="61"/>
      <c r="F7253" s="61"/>
      <c r="G7253" s="61"/>
      <c r="H7253" s="61"/>
      <c r="I7253" s="209"/>
      <c r="J7253" s="61"/>
    </row>
    <row r="7254" spans="1:10" s="47" customFormat="1" x14ac:dyDescent="0.25">
      <c r="A7254" s="62"/>
      <c r="B7254" s="62"/>
      <c r="C7254" s="63"/>
      <c r="D7254" s="63"/>
      <c r="E7254" s="61"/>
      <c r="F7254" s="61"/>
      <c r="G7254" s="61"/>
      <c r="H7254" s="61"/>
      <c r="I7254" s="209"/>
      <c r="J7254" s="61"/>
    </row>
    <row r="7255" spans="1:10" s="47" customFormat="1" x14ac:dyDescent="0.25">
      <c r="A7255" s="62"/>
      <c r="B7255" s="62"/>
      <c r="C7255" s="63"/>
      <c r="D7255" s="63"/>
      <c r="E7255" s="61"/>
      <c r="F7255" s="61"/>
      <c r="G7255" s="61"/>
      <c r="H7255" s="61"/>
      <c r="I7255" s="209"/>
      <c r="J7255" s="61"/>
    </row>
    <row r="7256" spans="1:10" s="47" customFormat="1" x14ac:dyDescent="0.25">
      <c r="A7256" s="62"/>
      <c r="B7256" s="62"/>
      <c r="C7256" s="63"/>
      <c r="D7256" s="63"/>
      <c r="E7256" s="61"/>
      <c r="F7256" s="61"/>
      <c r="G7256" s="61"/>
      <c r="H7256" s="61"/>
      <c r="I7256" s="209"/>
      <c r="J7256" s="61"/>
    </row>
    <row r="7257" spans="1:10" s="47" customFormat="1" x14ac:dyDescent="0.25">
      <c r="A7257" s="62"/>
      <c r="B7257" s="62"/>
      <c r="C7257" s="63"/>
      <c r="D7257" s="63"/>
      <c r="E7257" s="61"/>
      <c r="F7257" s="61"/>
      <c r="G7257" s="61"/>
      <c r="H7257" s="61"/>
      <c r="I7257" s="209"/>
      <c r="J7257" s="61"/>
    </row>
    <row r="7258" spans="1:10" s="47" customFormat="1" x14ac:dyDescent="0.25">
      <c r="A7258" s="62"/>
      <c r="B7258" s="62"/>
      <c r="C7258" s="63"/>
      <c r="D7258" s="63"/>
      <c r="E7258" s="61"/>
      <c r="F7258" s="61"/>
      <c r="G7258" s="61"/>
      <c r="H7258" s="61"/>
      <c r="I7258" s="209"/>
      <c r="J7258" s="61"/>
    </row>
    <row r="7259" spans="1:10" s="47" customFormat="1" x14ac:dyDescent="0.25">
      <c r="A7259" s="62"/>
      <c r="B7259" s="62"/>
      <c r="C7259" s="63"/>
      <c r="D7259" s="63"/>
      <c r="E7259" s="61"/>
      <c r="F7259" s="61"/>
      <c r="G7259" s="61"/>
      <c r="H7259" s="61"/>
      <c r="I7259" s="209"/>
      <c r="J7259" s="61"/>
    </row>
    <row r="7260" spans="1:10" s="47" customFormat="1" x14ac:dyDescent="0.25">
      <c r="A7260" s="62"/>
      <c r="B7260" s="62"/>
      <c r="C7260" s="63"/>
      <c r="D7260" s="63"/>
      <c r="E7260" s="61"/>
      <c r="F7260" s="61"/>
      <c r="G7260" s="61"/>
      <c r="H7260" s="61"/>
      <c r="I7260" s="209"/>
      <c r="J7260" s="61"/>
    </row>
    <row r="7261" spans="1:10" s="47" customFormat="1" x14ac:dyDescent="0.25">
      <c r="A7261" s="62"/>
      <c r="B7261" s="62"/>
      <c r="C7261" s="63"/>
      <c r="D7261" s="63"/>
      <c r="E7261" s="61"/>
      <c r="F7261" s="61"/>
      <c r="G7261" s="61"/>
      <c r="H7261" s="61"/>
      <c r="I7261" s="209"/>
      <c r="J7261" s="61"/>
    </row>
    <row r="7262" spans="1:10" s="47" customFormat="1" x14ac:dyDescent="0.25">
      <c r="A7262" s="62"/>
      <c r="B7262" s="62"/>
      <c r="C7262" s="63"/>
      <c r="D7262" s="63"/>
      <c r="E7262" s="61"/>
      <c r="F7262" s="61"/>
      <c r="G7262" s="61"/>
      <c r="H7262" s="61"/>
      <c r="I7262" s="209"/>
      <c r="J7262" s="61"/>
    </row>
    <row r="7263" spans="1:10" s="47" customFormat="1" x14ac:dyDescent="0.25">
      <c r="A7263" s="62"/>
      <c r="B7263" s="62"/>
      <c r="C7263" s="63"/>
      <c r="D7263" s="63"/>
      <c r="E7263" s="61"/>
      <c r="F7263" s="61"/>
      <c r="G7263" s="61"/>
      <c r="H7263" s="61"/>
      <c r="I7263" s="209"/>
      <c r="J7263" s="61"/>
    </row>
    <row r="7264" spans="1:10" s="47" customFormat="1" x14ac:dyDescent="0.25">
      <c r="A7264" s="62"/>
      <c r="B7264" s="62"/>
      <c r="C7264" s="63"/>
      <c r="D7264" s="63"/>
      <c r="E7264" s="61"/>
      <c r="F7264" s="61"/>
      <c r="G7264" s="61"/>
      <c r="H7264" s="61"/>
      <c r="I7264" s="209"/>
      <c r="J7264" s="61"/>
    </row>
    <row r="7265" spans="1:10" s="47" customFormat="1" x14ac:dyDescent="0.25">
      <c r="A7265" s="62"/>
      <c r="B7265" s="62"/>
      <c r="C7265" s="63"/>
      <c r="D7265" s="63"/>
      <c r="E7265" s="61"/>
      <c r="F7265" s="61"/>
      <c r="G7265" s="61"/>
      <c r="H7265" s="61"/>
      <c r="I7265" s="209"/>
      <c r="J7265" s="61"/>
    </row>
    <row r="7266" spans="1:10" s="47" customFormat="1" x14ac:dyDescent="0.25">
      <c r="A7266" s="62"/>
      <c r="B7266" s="62"/>
      <c r="C7266" s="63"/>
      <c r="D7266" s="63"/>
      <c r="E7266" s="61"/>
      <c r="F7266" s="61"/>
      <c r="G7266" s="61"/>
      <c r="H7266" s="61"/>
      <c r="I7266" s="209"/>
      <c r="J7266" s="61"/>
    </row>
    <row r="7267" spans="1:10" s="47" customFormat="1" x14ac:dyDescent="0.25">
      <c r="A7267" s="62"/>
      <c r="B7267" s="62"/>
      <c r="C7267" s="63"/>
      <c r="D7267" s="63"/>
      <c r="E7267" s="61"/>
      <c r="F7267" s="61"/>
      <c r="G7267" s="61"/>
      <c r="H7267" s="61"/>
      <c r="I7267" s="209"/>
      <c r="J7267" s="61"/>
    </row>
    <row r="7268" spans="1:10" s="47" customFormat="1" x14ac:dyDescent="0.25">
      <c r="A7268" s="62"/>
      <c r="B7268" s="62"/>
      <c r="C7268" s="63"/>
      <c r="D7268" s="63"/>
      <c r="E7268" s="61"/>
      <c r="F7268" s="61"/>
      <c r="G7268" s="61"/>
      <c r="H7268" s="61"/>
      <c r="I7268" s="209"/>
      <c r="J7268" s="61"/>
    </row>
    <row r="7269" spans="1:10" s="47" customFormat="1" x14ac:dyDescent="0.25">
      <c r="A7269" s="62"/>
      <c r="B7269" s="62"/>
      <c r="C7269" s="63"/>
      <c r="D7269" s="63"/>
      <c r="E7269" s="61"/>
      <c r="F7269" s="61"/>
      <c r="G7269" s="61"/>
      <c r="H7269" s="61"/>
      <c r="I7269" s="209"/>
      <c r="J7269" s="61"/>
    </row>
    <row r="7270" spans="1:10" s="47" customFormat="1" x14ac:dyDescent="0.25">
      <c r="A7270" s="62"/>
      <c r="B7270" s="62"/>
      <c r="C7270" s="63"/>
      <c r="D7270" s="63"/>
      <c r="E7270" s="61"/>
      <c r="F7270" s="61"/>
      <c r="G7270" s="61"/>
      <c r="H7270" s="61"/>
      <c r="I7270" s="209"/>
      <c r="J7270" s="61"/>
    </row>
    <row r="7271" spans="1:10" s="47" customFormat="1" x14ac:dyDescent="0.25">
      <c r="A7271" s="62"/>
      <c r="B7271" s="62"/>
      <c r="C7271" s="63"/>
      <c r="D7271" s="63"/>
      <c r="E7271" s="61"/>
      <c r="F7271" s="61"/>
      <c r="G7271" s="61"/>
      <c r="H7271" s="61"/>
      <c r="I7271" s="209"/>
      <c r="J7271" s="61"/>
    </row>
    <row r="7272" spans="1:10" s="47" customFormat="1" x14ac:dyDescent="0.25">
      <c r="A7272" s="62"/>
      <c r="B7272" s="62"/>
      <c r="C7272" s="63"/>
      <c r="D7272" s="63"/>
      <c r="E7272" s="61"/>
      <c r="F7272" s="61"/>
      <c r="G7272" s="61"/>
      <c r="H7272" s="61"/>
      <c r="I7272" s="209"/>
      <c r="J7272" s="61"/>
    </row>
    <row r="7273" spans="1:10" s="47" customFormat="1" x14ac:dyDescent="0.25">
      <c r="A7273" s="62"/>
      <c r="B7273" s="62"/>
      <c r="C7273" s="63"/>
      <c r="D7273" s="63"/>
      <c r="E7273" s="61"/>
      <c r="F7273" s="61"/>
      <c r="G7273" s="61"/>
      <c r="H7273" s="61"/>
      <c r="I7273" s="209"/>
      <c r="J7273" s="61"/>
    </row>
    <row r="7274" spans="1:10" s="47" customFormat="1" x14ac:dyDescent="0.25">
      <c r="A7274" s="62"/>
      <c r="B7274" s="62"/>
      <c r="C7274" s="63"/>
      <c r="D7274" s="63"/>
      <c r="E7274" s="61"/>
      <c r="F7274" s="61"/>
      <c r="G7274" s="61"/>
      <c r="H7274" s="61"/>
      <c r="I7274" s="209"/>
      <c r="J7274" s="61"/>
    </row>
    <row r="7275" spans="1:10" s="47" customFormat="1" x14ac:dyDescent="0.25">
      <c r="A7275" s="62"/>
      <c r="B7275" s="62"/>
      <c r="C7275" s="63"/>
      <c r="D7275" s="63"/>
      <c r="E7275" s="61"/>
      <c r="F7275" s="61"/>
      <c r="G7275" s="61"/>
      <c r="H7275" s="61"/>
      <c r="I7275" s="209"/>
      <c r="J7275" s="61"/>
    </row>
    <row r="7276" spans="1:10" s="47" customFormat="1" x14ac:dyDescent="0.25">
      <c r="A7276" s="62"/>
      <c r="B7276" s="62"/>
      <c r="C7276" s="63"/>
      <c r="D7276" s="63"/>
      <c r="E7276" s="61"/>
      <c r="F7276" s="61"/>
      <c r="G7276" s="61"/>
      <c r="H7276" s="61"/>
      <c r="I7276" s="209"/>
      <c r="J7276" s="61"/>
    </row>
    <row r="7277" spans="1:10" s="47" customFormat="1" x14ac:dyDescent="0.25">
      <c r="A7277" s="62"/>
      <c r="B7277" s="62"/>
      <c r="C7277" s="63"/>
      <c r="D7277" s="63"/>
      <c r="E7277" s="61"/>
      <c r="F7277" s="61"/>
      <c r="G7277" s="61"/>
      <c r="H7277" s="61"/>
      <c r="I7277" s="209"/>
      <c r="J7277" s="61"/>
    </row>
    <row r="7278" spans="1:10" s="47" customFormat="1" x14ac:dyDescent="0.25">
      <c r="A7278" s="62"/>
      <c r="B7278" s="62"/>
      <c r="C7278" s="63"/>
      <c r="D7278" s="63"/>
      <c r="E7278" s="61"/>
      <c r="F7278" s="61"/>
      <c r="G7278" s="61"/>
      <c r="H7278" s="61"/>
      <c r="I7278" s="209"/>
      <c r="J7278" s="61"/>
    </row>
    <row r="7279" spans="1:10" s="47" customFormat="1" x14ac:dyDescent="0.25">
      <c r="A7279" s="62"/>
      <c r="B7279" s="62"/>
      <c r="C7279" s="63"/>
      <c r="D7279" s="63"/>
      <c r="E7279" s="61"/>
      <c r="F7279" s="61"/>
      <c r="G7279" s="61"/>
      <c r="H7279" s="61"/>
      <c r="I7279" s="209"/>
      <c r="J7279" s="61"/>
    </row>
    <row r="7280" spans="1:10" s="47" customFormat="1" x14ac:dyDescent="0.25">
      <c r="A7280" s="62"/>
      <c r="B7280" s="62"/>
      <c r="C7280" s="63"/>
      <c r="D7280" s="63"/>
      <c r="E7280" s="61"/>
      <c r="F7280" s="61"/>
      <c r="G7280" s="61"/>
      <c r="H7280" s="61"/>
      <c r="I7280" s="209"/>
      <c r="J7280" s="61"/>
    </row>
    <row r="7281" spans="1:10" s="47" customFormat="1" x14ac:dyDescent="0.25">
      <c r="A7281" s="62"/>
      <c r="B7281" s="62"/>
      <c r="C7281" s="63"/>
      <c r="D7281" s="63"/>
      <c r="E7281" s="61"/>
      <c r="F7281" s="61"/>
      <c r="G7281" s="61"/>
      <c r="H7281" s="61"/>
      <c r="I7281" s="209"/>
      <c r="J7281" s="61"/>
    </row>
    <row r="7282" spans="1:10" s="47" customFormat="1" x14ac:dyDescent="0.25">
      <c r="A7282" s="62"/>
      <c r="B7282" s="62"/>
      <c r="C7282" s="63"/>
      <c r="D7282" s="63"/>
      <c r="E7282" s="61"/>
      <c r="F7282" s="61"/>
      <c r="G7282" s="61"/>
      <c r="H7282" s="61"/>
      <c r="I7282" s="209"/>
      <c r="J7282" s="61"/>
    </row>
    <row r="7283" spans="1:10" s="47" customFormat="1" x14ac:dyDescent="0.25">
      <c r="A7283" s="62"/>
      <c r="B7283" s="62"/>
      <c r="C7283" s="63"/>
      <c r="D7283" s="63"/>
      <c r="E7283" s="61"/>
      <c r="F7283" s="61"/>
      <c r="G7283" s="61"/>
      <c r="H7283" s="61"/>
      <c r="I7283" s="209"/>
      <c r="J7283" s="61"/>
    </row>
    <row r="7284" spans="1:10" s="47" customFormat="1" x14ac:dyDescent="0.25">
      <c r="A7284" s="62"/>
      <c r="B7284" s="62"/>
      <c r="C7284" s="63"/>
      <c r="D7284" s="63"/>
      <c r="E7284" s="61"/>
      <c r="F7284" s="61"/>
      <c r="G7284" s="61"/>
      <c r="H7284" s="61"/>
      <c r="I7284" s="209"/>
      <c r="J7284" s="61"/>
    </row>
    <row r="7285" spans="1:10" s="47" customFormat="1" x14ac:dyDescent="0.25">
      <c r="A7285" s="62"/>
      <c r="B7285" s="62"/>
      <c r="C7285" s="63"/>
      <c r="D7285" s="63"/>
      <c r="E7285" s="61"/>
      <c r="F7285" s="61"/>
      <c r="G7285" s="61"/>
      <c r="H7285" s="61"/>
      <c r="I7285" s="209"/>
      <c r="J7285" s="61"/>
    </row>
    <row r="7286" spans="1:10" s="47" customFormat="1" x14ac:dyDescent="0.25">
      <c r="A7286" s="62"/>
      <c r="B7286" s="62"/>
      <c r="C7286" s="63"/>
      <c r="D7286" s="63"/>
      <c r="E7286" s="61"/>
      <c r="F7286" s="61"/>
      <c r="G7286" s="61"/>
      <c r="H7286" s="61"/>
      <c r="I7286" s="209"/>
      <c r="J7286" s="61"/>
    </row>
    <row r="7287" spans="1:10" s="47" customFormat="1" x14ac:dyDescent="0.25">
      <c r="A7287" s="62"/>
      <c r="B7287" s="62"/>
      <c r="C7287" s="63"/>
      <c r="D7287" s="63"/>
      <c r="E7287" s="61"/>
      <c r="F7287" s="61"/>
      <c r="G7287" s="61"/>
      <c r="H7287" s="61"/>
      <c r="I7287" s="209"/>
      <c r="J7287" s="61"/>
    </row>
    <row r="7288" spans="1:10" s="47" customFormat="1" x14ac:dyDescent="0.25">
      <c r="A7288" s="62"/>
      <c r="B7288" s="62"/>
      <c r="C7288" s="63"/>
      <c r="D7288" s="63"/>
      <c r="E7288" s="61"/>
      <c r="F7288" s="61"/>
      <c r="G7288" s="61"/>
      <c r="H7288" s="61"/>
      <c r="I7288" s="209"/>
      <c r="J7288" s="61"/>
    </row>
    <row r="7289" spans="1:10" s="47" customFormat="1" x14ac:dyDescent="0.25">
      <c r="A7289" s="62"/>
      <c r="B7289" s="62"/>
      <c r="C7289" s="63"/>
      <c r="D7289" s="63"/>
      <c r="E7289" s="61"/>
      <c r="F7289" s="61"/>
      <c r="G7289" s="61"/>
      <c r="H7289" s="61"/>
      <c r="I7289" s="209"/>
      <c r="J7289" s="61"/>
    </row>
    <row r="7290" spans="1:10" s="47" customFormat="1" x14ac:dyDescent="0.25">
      <c r="A7290" s="62"/>
      <c r="B7290" s="62"/>
      <c r="C7290" s="63"/>
      <c r="D7290" s="63"/>
      <c r="E7290" s="61"/>
      <c r="F7290" s="61"/>
      <c r="G7290" s="61"/>
      <c r="H7290" s="61"/>
      <c r="I7290" s="209"/>
      <c r="J7290" s="61"/>
    </row>
    <row r="7291" spans="1:10" s="47" customFormat="1" x14ac:dyDescent="0.25">
      <c r="A7291" s="62"/>
      <c r="B7291" s="62"/>
      <c r="C7291" s="63"/>
      <c r="D7291" s="63"/>
      <c r="E7291" s="61"/>
      <c r="F7291" s="61"/>
      <c r="G7291" s="61"/>
      <c r="H7291" s="61"/>
      <c r="I7291" s="209"/>
      <c r="J7291" s="61"/>
    </row>
    <row r="7292" spans="1:10" s="47" customFormat="1" x14ac:dyDescent="0.25">
      <c r="A7292" s="62"/>
      <c r="B7292" s="62"/>
      <c r="C7292" s="63"/>
      <c r="D7292" s="63"/>
      <c r="E7292" s="61"/>
      <c r="F7292" s="61"/>
      <c r="G7292" s="61"/>
      <c r="H7292" s="61"/>
      <c r="I7292" s="209"/>
      <c r="J7292" s="61"/>
    </row>
    <row r="7293" spans="1:10" s="47" customFormat="1" x14ac:dyDescent="0.25">
      <c r="A7293" s="62"/>
      <c r="B7293" s="62"/>
      <c r="C7293" s="63"/>
      <c r="D7293" s="63"/>
      <c r="E7293" s="61"/>
      <c r="F7293" s="61"/>
      <c r="G7293" s="61"/>
      <c r="H7293" s="61"/>
      <c r="I7293" s="209"/>
      <c r="J7293" s="61"/>
    </row>
    <row r="7294" spans="1:10" s="47" customFormat="1" x14ac:dyDescent="0.25">
      <c r="A7294" s="62"/>
      <c r="B7294" s="62"/>
      <c r="C7294" s="63"/>
      <c r="D7294" s="63"/>
      <c r="E7294" s="61"/>
      <c r="F7294" s="61"/>
      <c r="G7294" s="61"/>
      <c r="H7294" s="61"/>
      <c r="I7294" s="209"/>
      <c r="J7294" s="61"/>
    </row>
    <row r="7295" spans="1:10" s="47" customFormat="1" x14ac:dyDescent="0.25">
      <c r="A7295" s="62"/>
      <c r="B7295" s="62"/>
      <c r="C7295" s="63"/>
      <c r="D7295" s="63"/>
      <c r="E7295" s="61"/>
      <c r="F7295" s="61"/>
      <c r="G7295" s="61"/>
      <c r="H7295" s="61"/>
      <c r="I7295" s="209"/>
      <c r="J7295" s="61"/>
    </row>
    <row r="7296" spans="1:10" s="47" customFormat="1" x14ac:dyDescent="0.25">
      <c r="A7296" s="62"/>
      <c r="B7296" s="62"/>
      <c r="C7296" s="63"/>
      <c r="D7296" s="63"/>
      <c r="E7296" s="61"/>
      <c r="F7296" s="61"/>
      <c r="G7296" s="61"/>
      <c r="H7296" s="61"/>
      <c r="I7296" s="209"/>
      <c r="J7296" s="61"/>
    </row>
    <row r="7297" spans="1:10" s="47" customFormat="1" x14ac:dyDescent="0.25">
      <c r="A7297" s="62"/>
      <c r="B7297" s="62"/>
      <c r="C7297" s="63"/>
      <c r="D7297" s="63"/>
      <c r="E7297" s="61"/>
      <c r="F7297" s="61"/>
      <c r="G7297" s="61"/>
      <c r="H7297" s="61"/>
      <c r="I7297" s="209"/>
      <c r="J7297" s="61"/>
    </row>
    <row r="7298" spans="1:10" s="47" customFormat="1" x14ac:dyDescent="0.25">
      <c r="A7298" s="62"/>
      <c r="B7298" s="62"/>
      <c r="C7298" s="63"/>
      <c r="D7298" s="63"/>
      <c r="E7298" s="61"/>
      <c r="F7298" s="61"/>
      <c r="G7298" s="61"/>
      <c r="H7298" s="61"/>
      <c r="I7298" s="209"/>
      <c r="J7298" s="61"/>
    </row>
    <row r="7299" spans="1:10" s="47" customFormat="1" x14ac:dyDescent="0.25">
      <c r="A7299" s="62"/>
      <c r="B7299" s="62"/>
      <c r="C7299" s="63"/>
      <c r="D7299" s="63"/>
      <c r="E7299" s="61"/>
      <c r="F7299" s="61"/>
      <c r="G7299" s="61"/>
      <c r="H7299" s="61"/>
      <c r="I7299" s="209"/>
      <c r="J7299" s="61"/>
    </row>
    <row r="7300" spans="1:10" s="47" customFormat="1" x14ac:dyDescent="0.25">
      <c r="A7300" s="62"/>
      <c r="B7300" s="62"/>
      <c r="C7300" s="63"/>
      <c r="D7300" s="63"/>
      <c r="E7300" s="61"/>
      <c r="F7300" s="61"/>
      <c r="G7300" s="61"/>
      <c r="H7300" s="61"/>
      <c r="I7300" s="209"/>
      <c r="J7300" s="61"/>
    </row>
    <row r="7301" spans="1:10" s="47" customFormat="1" x14ac:dyDescent="0.25">
      <c r="A7301" s="62"/>
      <c r="B7301" s="62"/>
      <c r="C7301" s="63"/>
      <c r="D7301" s="63"/>
      <c r="E7301" s="61"/>
      <c r="F7301" s="61"/>
      <c r="G7301" s="61"/>
      <c r="H7301" s="61"/>
      <c r="I7301" s="209"/>
      <c r="J7301" s="61"/>
    </row>
    <row r="7302" spans="1:10" s="47" customFormat="1" x14ac:dyDescent="0.25">
      <c r="A7302" s="62"/>
      <c r="B7302" s="62"/>
      <c r="C7302" s="63"/>
      <c r="D7302" s="63"/>
      <c r="E7302" s="61"/>
      <c r="F7302" s="61"/>
      <c r="G7302" s="61"/>
      <c r="H7302" s="61"/>
      <c r="I7302" s="209"/>
      <c r="J7302" s="61"/>
    </row>
    <row r="7303" spans="1:10" s="47" customFormat="1" x14ac:dyDescent="0.25">
      <c r="A7303" s="62"/>
      <c r="B7303" s="62"/>
      <c r="C7303" s="63"/>
      <c r="D7303" s="63"/>
      <c r="E7303" s="61"/>
      <c r="F7303" s="61"/>
      <c r="G7303" s="61"/>
      <c r="H7303" s="61"/>
      <c r="I7303" s="209"/>
      <c r="J7303" s="61"/>
    </row>
    <row r="7304" spans="1:10" s="47" customFormat="1" x14ac:dyDescent="0.25">
      <c r="A7304" s="62"/>
      <c r="B7304" s="62"/>
      <c r="C7304" s="63"/>
      <c r="D7304" s="63"/>
      <c r="E7304" s="61"/>
      <c r="F7304" s="61"/>
      <c r="G7304" s="61"/>
      <c r="H7304" s="61"/>
      <c r="I7304" s="209"/>
      <c r="J7304" s="61"/>
    </row>
    <row r="7305" spans="1:10" s="47" customFormat="1" x14ac:dyDescent="0.25">
      <c r="A7305" s="62"/>
      <c r="B7305" s="62"/>
      <c r="C7305" s="63"/>
      <c r="D7305" s="63"/>
      <c r="E7305" s="61"/>
      <c r="F7305" s="61"/>
      <c r="G7305" s="61"/>
      <c r="H7305" s="61"/>
      <c r="I7305" s="209"/>
      <c r="J7305" s="61"/>
    </row>
    <row r="7306" spans="1:10" s="47" customFormat="1" x14ac:dyDescent="0.25">
      <c r="A7306" s="62"/>
      <c r="B7306" s="62"/>
      <c r="C7306" s="63"/>
      <c r="D7306" s="63"/>
      <c r="E7306" s="61"/>
      <c r="F7306" s="61"/>
      <c r="G7306" s="61"/>
      <c r="H7306" s="61"/>
      <c r="I7306" s="209"/>
      <c r="J7306" s="61"/>
    </row>
    <row r="7307" spans="1:10" s="47" customFormat="1" x14ac:dyDescent="0.25">
      <c r="A7307" s="62"/>
      <c r="B7307" s="62"/>
      <c r="C7307" s="63"/>
      <c r="D7307" s="63"/>
      <c r="E7307" s="61"/>
      <c r="F7307" s="61"/>
      <c r="G7307" s="61"/>
      <c r="H7307" s="61"/>
      <c r="I7307" s="209"/>
      <c r="J7307" s="61"/>
    </row>
    <row r="7308" spans="1:10" s="47" customFormat="1" x14ac:dyDescent="0.25">
      <c r="A7308" s="62"/>
      <c r="B7308" s="62"/>
      <c r="C7308" s="63"/>
      <c r="D7308" s="63"/>
      <c r="E7308" s="61"/>
      <c r="F7308" s="61"/>
      <c r="G7308" s="61"/>
      <c r="H7308" s="61"/>
      <c r="I7308" s="209"/>
      <c r="J7308" s="61"/>
    </row>
    <row r="7309" spans="1:10" s="47" customFormat="1" x14ac:dyDescent="0.25">
      <c r="A7309" s="62"/>
      <c r="B7309" s="62"/>
      <c r="C7309" s="63"/>
      <c r="D7309" s="63"/>
      <c r="E7309" s="61"/>
      <c r="F7309" s="61"/>
      <c r="G7309" s="61"/>
      <c r="H7309" s="61"/>
      <c r="I7309" s="209"/>
      <c r="J7309" s="61"/>
    </row>
    <row r="7310" spans="1:10" s="47" customFormat="1" x14ac:dyDescent="0.25">
      <c r="A7310" s="62"/>
      <c r="B7310" s="62"/>
      <c r="C7310" s="63"/>
      <c r="D7310" s="63"/>
      <c r="E7310" s="61"/>
      <c r="F7310" s="61"/>
      <c r="G7310" s="61"/>
      <c r="H7310" s="61"/>
      <c r="I7310" s="209"/>
      <c r="J7310" s="61"/>
    </row>
    <row r="7311" spans="1:10" s="47" customFormat="1" x14ac:dyDescent="0.25">
      <c r="A7311" s="62"/>
      <c r="B7311" s="62"/>
      <c r="C7311" s="63"/>
      <c r="D7311" s="63"/>
      <c r="E7311" s="61"/>
      <c r="F7311" s="61"/>
      <c r="G7311" s="61"/>
      <c r="H7311" s="61"/>
      <c r="I7311" s="209"/>
      <c r="J7311" s="61"/>
    </row>
    <row r="7312" spans="1:10" s="47" customFormat="1" x14ac:dyDescent="0.25">
      <c r="A7312" s="62"/>
      <c r="B7312" s="62"/>
      <c r="C7312" s="63"/>
      <c r="D7312" s="63"/>
      <c r="E7312" s="61"/>
      <c r="F7312" s="61"/>
      <c r="G7312" s="61"/>
      <c r="H7312" s="61"/>
      <c r="I7312" s="209"/>
      <c r="J7312" s="61"/>
    </row>
    <row r="7313" spans="1:10" s="47" customFormat="1" x14ac:dyDescent="0.25">
      <c r="A7313" s="62"/>
      <c r="B7313" s="62"/>
      <c r="C7313" s="63"/>
      <c r="D7313" s="63"/>
      <c r="E7313" s="61"/>
      <c r="F7313" s="61"/>
      <c r="G7313" s="61"/>
      <c r="H7313" s="61"/>
      <c r="I7313" s="209"/>
      <c r="J7313" s="61"/>
    </row>
    <row r="7314" spans="1:10" s="47" customFormat="1" x14ac:dyDescent="0.25">
      <c r="A7314" s="62"/>
      <c r="B7314" s="62"/>
      <c r="C7314" s="63"/>
      <c r="D7314" s="63"/>
      <c r="E7314" s="61"/>
      <c r="F7314" s="61"/>
      <c r="G7314" s="61"/>
      <c r="H7314" s="61"/>
      <c r="I7314" s="209"/>
      <c r="J7314" s="61"/>
    </row>
    <row r="7315" spans="1:10" s="47" customFormat="1" x14ac:dyDescent="0.25">
      <c r="A7315" s="62"/>
      <c r="B7315" s="62"/>
      <c r="C7315" s="63"/>
      <c r="D7315" s="63"/>
      <c r="E7315" s="61"/>
      <c r="F7315" s="61"/>
      <c r="G7315" s="61"/>
      <c r="H7315" s="61"/>
      <c r="I7315" s="209"/>
      <c r="J7315" s="61"/>
    </row>
    <row r="7316" spans="1:10" s="47" customFormat="1" x14ac:dyDescent="0.25">
      <c r="A7316" s="62"/>
      <c r="B7316" s="62"/>
      <c r="C7316" s="63"/>
      <c r="D7316" s="63"/>
      <c r="E7316" s="61"/>
      <c r="F7316" s="61"/>
      <c r="G7316" s="61"/>
      <c r="H7316" s="61"/>
      <c r="I7316" s="209"/>
      <c r="J7316" s="61"/>
    </row>
    <row r="7317" spans="1:10" s="47" customFormat="1" x14ac:dyDescent="0.25">
      <c r="A7317" s="62"/>
      <c r="B7317" s="62"/>
      <c r="C7317" s="63"/>
      <c r="D7317" s="63"/>
      <c r="E7317" s="61"/>
      <c r="F7317" s="61"/>
      <c r="G7317" s="61"/>
      <c r="H7317" s="61"/>
      <c r="I7317" s="209"/>
      <c r="J7317" s="61"/>
    </row>
    <row r="7318" spans="1:10" s="47" customFormat="1" x14ac:dyDescent="0.25">
      <c r="A7318" s="62"/>
      <c r="B7318" s="62"/>
      <c r="C7318" s="63"/>
      <c r="D7318" s="63"/>
      <c r="E7318" s="61"/>
      <c r="F7318" s="61"/>
      <c r="G7318" s="61"/>
      <c r="H7318" s="61"/>
      <c r="I7318" s="209"/>
      <c r="J7318" s="61"/>
    </row>
    <row r="7319" spans="1:10" s="47" customFormat="1" x14ac:dyDescent="0.25">
      <c r="A7319" s="62"/>
      <c r="B7319" s="62"/>
      <c r="C7319" s="63"/>
      <c r="D7319" s="63"/>
      <c r="E7319" s="61"/>
      <c r="F7319" s="61"/>
      <c r="G7319" s="61"/>
      <c r="H7319" s="61"/>
      <c r="I7319" s="209"/>
      <c r="J7319" s="61"/>
    </row>
    <row r="7320" spans="1:10" s="47" customFormat="1" x14ac:dyDescent="0.25">
      <c r="A7320" s="62"/>
      <c r="B7320" s="62"/>
      <c r="C7320" s="63"/>
      <c r="D7320" s="63"/>
      <c r="E7320" s="61"/>
      <c r="F7320" s="61"/>
      <c r="G7320" s="61"/>
      <c r="H7320" s="61"/>
      <c r="I7320" s="209"/>
      <c r="J7320" s="61"/>
    </row>
    <row r="7321" spans="1:10" s="47" customFormat="1" x14ac:dyDescent="0.25">
      <c r="A7321" s="62"/>
      <c r="B7321" s="62"/>
      <c r="C7321" s="63"/>
      <c r="D7321" s="63"/>
      <c r="E7321" s="61"/>
      <c r="F7321" s="61"/>
      <c r="G7321" s="61"/>
      <c r="H7321" s="61"/>
      <c r="I7321" s="209"/>
      <c r="J7321" s="61"/>
    </row>
    <row r="7322" spans="1:10" s="47" customFormat="1" x14ac:dyDescent="0.25">
      <c r="A7322" s="62"/>
      <c r="B7322" s="62"/>
      <c r="C7322" s="63"/>
      <c r="D7322" s="63"/>
      <c r="E7322" s="61"/>
      <c r="F7322" s="61"/>
      <c r="G7322" s="61"/>
      <c r="H7322" s="61"/>
      <c r="I7322" s="209"/>
      <c r="J7322" s="61"/>
    </row>
    <row r="7323" spans="1:10" s="47" customFormat="1" x14ac:dyDescent="0.25">
      <c r="A7323" s="62"/>
      <c r="B7323" s="62"/>
      <c r="C7323" s="63"/>
      <c r="D7323" s="63"/>
      <c r="E7323" s="61"/>
      <c r="F7323" s="61"/>
      <c r="G7323" s="61"/>
      <c r="H7323" s="61"/>
      <c r="I7323" s="209"/>
      <c r="J7323" s="61"/>
    </row>
    <row r="7324" spans="1:10" s="47" customFormat="1" x14ac:dyDescent="0.25">
      <c r="A7324" s="62"/>
      <c r="B7324" s="62"/>
      <c r="C7324" s="63"/>
      <c r="D7324" s="63"/>
      <c r="E7324" s="61"/>
      <c r="F7324" s="61"/>
      <c r="G7324" s="61"/>
      <c r="H7324" s="61"/>
      <c r="I7324" s="209"/>
      <c r="J7324" s="61"/>
    </row>
    <row r="7325" spans="1:10" s="47" customFormat="1" x14ac:dyDescent="0.25">
      <c r="A7325" s="62"/>
      <c r="B7325" s="62"/>
      <c r="C7325" s="63"/>
      <c r="D7325" s="63"/>
      <c r="E7325" s="61"/>
      <c r="F7325" s="61"/>
      <c r="G7325" s="61"/>
      <c r="H7325" s="61"/>
      <c r="I7325" s="209"/>
      <c r="J7325" s="61"/>
    </row>
    <row r="7326" spans="1:10" s="47" customFormat="1" x14ac:dyDescent="0.25">
      <c r="A7326" s="62"/>
      <c r="B7326" s="62"/>
      <c r="C7326" s="63"/>
      <c r="D7326" s="63"/>
      <c r="E7326" s="61"/>
      <c r="F7326" s="61"/>
      <c r="G7326" s="61"/>
      <c r="H7326" s="61"/>
      <c r="I7326" s="209"/>
      <c r="J7326" s="61"/>
    </row>
    <row r="7327" spans="1:10" s="47" customFormat="1" x14ac:dyDescent="0.25">
      <c r="A7327" s="62"/>
      <c r="B7327" s="62"/>
      <c r="C7327" s="63"/>
      <c r="D7327" s="63"/>
      <c r="E7327" s="61"/>
      <c r="F7327" s="61"/>
      <c r="G7327" s="61"/>
      <c r="H7327" s="61"/>
      <c r="I7327" s="209"/>
      <c r="J7327" s="61"/>
    </row>
    <row r="7328" spans="1:10" s="47" customFormat="1" x14ac:dyDescent="0.25">
      <c r="A7328" s="62"/>
      <c r="B7328" s="62"/>
      <c r="C7328" s="63"/>
      <c r="D7328" s="63"/>
      <c r="E7328" s="61"/>
      <c r="F7328" s="61"/>
      <c r="G7328" s="61"/>
      <c r="H7328" s="61"/>
      <c r="I7328" s="209"/>
      <c r="J7328" s="61"/>
    </row>
    <row r="7329" spans="1:10" s="47" customFormat="1" x14ac:dyDescent="0.25">
      <c r="A7329" s="62"/>
      <c r="B7329" s="62"/>
      <c r="C7329" s="63"/>
      <c r="D7329" s="63"/>
      <c r="E7329" s="61"/>
      <c r="F7329" s="61"/>
      <c r="G7329" s="61"/>
      <c r="H7329" s="61"/>
      <c r="I7329" s="209"/>
      <c r="J7329" s="61"/>
    </row>
    <row r="7330" spans="1:10" s="47" customFormat="1" x14ac:dyDescent="0.25">
      <c r="A7330" s="62"/>
      <c r="B7330" s="62"/>
      <c r="C7330" s="63"/>
      <c r="D7330" s="63"/>
      <c r="E7330" s="61"/>
      <c r="F7330" s="61"/>
      <c r="G7330" s="61"/>
      <c r="H7330" s="61"/>
      <c r="I7330" s="209"/>
      <c r="J7330" s="61"/>
    </row>
    <row r="7331" spans="1:10" s="47" customFormat="1" x14ac:dyDescent="0.25">
      <c r="A7331" s="62"/>
      <c r="B7331" s="62"/>
      <c r="C7331" s="63"/>
      <c r="D7331" s="63"/>
      <c r="E7331" s="61"/>
      <c r="F7331" s="61"/>
      <c r="G7331" s="61"/>
      <c r="H7331" s="61"/>
      <c r="I7331" s="209"/>
      <c r="J7331" s="61"/>
    </row>
    <row r="7332" spans="1:10" s="47" customFormat="1" x14ac:dyDescent="0.25">
      <c r="A7332" s="62"/>
      <c r="B7332" s="62"/>
      <c r="C7332" s="63"/>
      <c r="D7332" s="63"/>
      <c r="E7332" s="61"/>
      <c r="F7332" s="61"/>
      <c r="G7332" s="61"/>
      <c r="H7332" s="61"/>
      <c r="I7332" s="209"/>
      <c r="J7332" s="61"/>
    </row>
    <row r="7333" spans="1:10" s="47" customFormat="1" x14ac:dyDescent="0.25">
      <c r="A7333" s="62"/>
      <c r="B7333" s="62"/>
      <c r="C7333" s="63"/>
      <c r="D7333" s="63"/>
      <c r="E7333" s="61"/>
      <c r="F7333" s="61"/>
      <c r="G7333" s="61"/>
      <c r="H7333" s="61"/>
      <c r="I7333" s="209"/>
      <c r="J7333" s="61"/>
    </row>
    <row r="7334" spans="1:10" s="47" customFormat="1" x14ac:dyDescent="0.25">
      <c r="A7334" s="62"/>
      <c r="B7334" s="62"/>
      <c r="C7334" s="63"/>
      <c r="D7334" s="63"/>
      <c r="E7334" s="61"/>
      <c r="F7334" s="61"/>
      <c r="G7334" s="61"/>
      <c r="H7334" s="61"/>
      <c r="I7334" s="209"/>
      <c r="J7334" s="61"/>
    </row>
    <row r="7335" spans="1:10" s="47" customFormat="1" x14ac:dyDescent="0.25">
      <c r="A7335" s="62"/>
      <c r="B7335" s="62"/>
      <c r="C7335" s="63"/>
      <c r="D7335" s="63"/>
      <c r="E7335" s="61"/>
      <c r="F7335" s="61"/>
      <c r="G7335" s="61"/>
      <c r="H7335" s="61"/>
      <c r="I7335" s="209"/>
      <c r="J7335" s="61"/>
    </row>
    <row r="7336" spans="1:10" s="47" customFormat="1" x14ac:dyDescent="0.25">
      <c r="A7336" s="62"/>
      <c r="B7336" s="62"/>
      <c r="C7336" s="63"/>
      <c r="D7336" s="63"/>
      <c r="E7336" s="61"/>
      <c r="F7336" s="61"/>
      <c r="G7336" s="61"/>
      <c r="H7336" s="61"/>
      <c r="I7336" s="209"/>
      <c r="J7336" s="61"/>
    </row>
    <row r="7337" spans="1:10" s="47" customFormat="1" x14ac:dyDescent="0.25">
      <c r="A7337" s="62"/>
      <c r="B7337" s="62"/>
      <c r="C7337" s="63"/>
      <c r="D7337" s="63"/>
      <c r="E7337" s="61"/>
      <c r="F7337" s="61"/>
      <c r="G7337" s="61"/>
      <c r="H7337" s="61"/>
      <c r="I7337" s="209"/>
      <c r="J7337" s="61"/>
    </row>
    <row r="7338" spans="1:10" s="47" customFormat="1" x14ac:dyDescent="0.25">
      <c r="A7338" s="62"/>
      <c r="B7338" s="62"/>
      <c r="C7338" s="63"/>
      <c r="D7338" s="63"/>
      <c r="E7338" s="61"/>
      <c r="F7338" s="61"/>
      <c r="G7338" s="61"/>
      <c r="H7338" s="61"/>
      <c r="I7338" s="209"/>
      <c r="J7338" s="61"/>
    </row>
    <row r="7339" spans="1:10" s="47" customFormat="1" x14ac:dyDescent="0.25">
      <c r="A7339" s="62"/>
      <c r="B7339" s="62"/>
      <c r="C7339" s="63"/>
      <c r="D7339" s="63"/>
      <c r="E7339" s="61"/>
      <c r="F7339" s="61"/>
      <c r="G7339" s="61"/>
      <c r="H7339" s="61"/>
      <c r="I7339" s="209"/>
      <c r="J7339" s="61"/>
    </row>
    <row r="7340" spans="1:10" s="47" customFormat="1" x14ac:dyDescent="0.25">
      <c r="A7340" s="62"/>
      <c r="B7340" s="62"/>
      <c r="C7340" s="63"/>
      <c r="D7340" s="63"/>
      <c r="E7340" s="61"/>
      <c r="F7340" s="61"/>
      <c r="G7340" s="61"/>
      <c r="H7340" s="61"/>
      <c r="I7340" s="209"/>
      <c r="J7340" s="61"/>
    </row>
    <row r="7341" spans="1:10" s="47" customFormat="1" x14ac:dyDescent="0.25">
      <c r="A7341" s="62"/>
      <c r="B7341" s="62"/>
      <c r="C7341" s="63"/>
      <c r="D7341" s="63"/>
      <c r="E7341" s="61"/>
      <c r="F7341" s="61"/>
      <c r="G7341" s="61"/>
      <c r="H7341" s="61"/>
      <c r="I7341" s="209"/>
      <c r="J7341" s="61"/>
    </row>
    <row r="7342" spans="1:10" s="47" customFormat="1" x14ac:dyDescent="0.25">
      <c r="A7342" s="62"/>
      <c r="B7342" s="62"/>
      <c r="C7342" s="63"/>
      <c r="D7342" s="63"/>
      <c r="E7342" s="61"/>
      <c r="F7342" s="61"/>
      <c r="G7342" s="61"/>
      <c r="H7342" s="61"/>
      <c r="I7342" s="209"/>
      <c r="J7342" s="61"/>
    </row>
    <row r="7343" spans="1:10" s="47" customFormat="1" x14ac:dyDescent="0.25">
      <c r="A7343" s="62"/>
      <c r="B7343" s="62"/>
      <c r="C7343" s="63"/>
      <c r="D7343" s="63"/>
      <c r="E7343" s="61"/>
      <c r="F7343" s="61"/>
      <c r="G7343" s="61"/>
      <c r="H7343" s="61"/>
      <c r="I7343" s="209"/>
      <c r="J7343" s="61"/>
    </row>
    <row r="7344" spans="1:10" s="47" customFormat="1" x14ac:dyDescent="0.25">
      <c r="A7344" s="62"/>
      <c r="B7344" s="62"/>
      <c r="C7344" s="63"/>
      <c r="D7344" s="63"/>
      <c r="E7344" s="61"/>
      <c r="F7344" s="61"/>
      <c r="G7344" s="61"/>
      <c r="H7344" s="61"/>
      <c r="I7344" s="209"/>
      <c r="J7344" s="61"/>
    </row>
    <row r="7345" spans="1:10" s="47" customFormat="1" x14ac:dyDescent="0.25">
      <c r="A7345" s="62"/>
      <c r="B7345" s="62"/>
      <c r="C7345" s="63"/>
      <c r="D7345" s="63"/>
      <c r="E7345" s="61"/>
      <c r="F7345" s="61"/>
      <c r="G7345" s="61"/>
      <c r="H7345" s="61"/>
      <c r="I7345" s="209"/>
      <c r="J7345" s="61"/>
    </row>
    <row r="7346" spans="1:10" s="47" customFormat="1" x14ac:dyDescent="0.25">
      <c r="A7346" s="62"/>
      <c r="B7346" s="62"/>
      <c r="C7346" s="63"/>
      <c r="D7346" s="63"/>
      <c r="E7346" s="61"/>
      <c r="F7346" s="61"/>
      <c r="G7346" s="61"/>
      <c r="H7346" s="61"/>
      <c r="I7346" s="209"/>
      <c r="J7346" s="61"/>
    </row>
    <row r="7347" spans="1:10" s="47" customFormat="1" x14ac:dyDescent="0.25">
      <c r="A7347" s="62"/>
      <c r="B7347" s="62"/>
      <c r="C7347" s="63"/>
      <c r="D7347" s="63"/>
      <c r="E7347" s="61"/>
      <c r="F7347" s="61"/>
      <c r="G7347" s="61"/>
      <c r="H7347" s="61"/>
      <c r="I7347" s="209"/>
      <c r="J7347" s="61"/>
    </row>
    <row r="7348" spans="1:10" s="47" customFormat="1" x14ac:dyDescent="0.25">
      <c r="A7348" s="62"/>
      <c r="B7348" s="62"/>
      <c r="C7348" s="63"/>
      <c r="D7348" s="63"/>
      <c r="E7348" s="61"/>
      <c r="F7348" s="61"/>
      <c r="G7348" s="61"/>
      <c r="H7348" s="61"/>
      <c r="I7348" s="209"/>
      <c r="J7348" s="61"/>
    </row>
    <row r="7349" spans="1:10" s="47" customFormat="1" x14ac:dyDescent="0.25">
      <c r="A7349" s="62"/>
      <c r="B7349" s="62"/>
      <c r="C7349" s="63"/>
      <c r="D7349" s="63"/>
      <c r="E7349" s="61"/>
      <c r="F7349" s="61"/>
      <c r="G7349" s="61"/>
      <c r="H7349" s="61"/>
      <c r="I7349" s="209"/>
      <c r="J7349" s="61"/>
    </row>
    <row r="7350" spans="1:10" s="47" customFormat="1" x14ac:dyDescent="0.25">
      <c r="A7350" s="62"/>
      <c r="B7350" s="62"/>
      <c r="C7350" s="63"/>
      <c r="D7350" s="63"/>
      <c r="E7350" s="61"/>
      <c r="F7350" s="61"/>
      <c r="G7350" s="61"/>
      <c r="H7350" s="61"/>
      <c r="I7350" s="209"/>
      <c r="J7350" s="61"/>
    </row>
    <row r="7351" spans="1:10" s="47" customFormat="1" x14ac:dyDescent="0.25">
      <c r="A7351" s="62"/>
      <c r="B7351" s="62"/>
      <c r="C7351" s="63"/>
      <c r="D7351" s="63"/>
      <c r="E7351" s="61"/>
      <c r="F7351" s="61"/>
      <c r="G7351" s="61"/>
      <c r="H7351" s="61"/>
      <c r="I7351" s="209"/>
      <c r="J7351" s="61"/>
    </row>
    <row r="7352" spans="1:10" s="47" customFormat="1" x14ac:dyDescent="0.25">
      <c r="A7352" s="62"/>
      <c r="B7352" s="62"/>
      <c r="C7352" s="63"/>
      <c r="D7352" s="63"/>
      <c r="E7352" s="61"/>
      <c r="F7352" s="61"/>
      <c r="G7352" s="61"/>
      <c r="H7352" s="61"/>
      <c r="I7352" s="209"/>
      <c r="J7352" s="61"/>
    </row>
    <row r="7353" spans="1:10" s="47" customFormat="1" x14ac:dyDescent="0.25">
      <c r="A7353" s="62"/>
      <c r="B7353" s="62"/>
      <c r="C7353" s="63"/>
      <c r="D7353" s="63"/>
      <c r="E7353" s="61"/>
      <c r="F7353" s="61"/>
      <c r="G7353" s="61"/>
      <c r="H7353" s="61"/>
      <c r="I7353" s="209"/>
      <c r="J7353" s="61"/>
    </row>
    <row r="7354" spans="1:10" s="47" customFormat="1" x14ac:dyDescent="0.25">
      <c r="A7354" s="62"/>
      <c r="B7354" s="62"/>
      <c r="C7354" s="63"/>
      <c r="D7354" s="63"/>
      <c r="E7354" s="61"/>
      <c r="F7354" s="61"/>
      <c r="G7354" s="61"/>
      <c r="H7354" s="61"/>
      <c r="I7354" s="209"/>
      <c r="J7354" s="61"/>
    </row>
    <row r="7355" spans="1:10" s="47" customFormat="1" x14ac:dyDescent="0.25">
      <c r="A7355" s="62"/>
      <c r="B7355" s="62"/>
      <c r="C7355" s="63"/>
      <c r="D7355" s="63"/>
      <c r="E7355" s="61"/>
      <c r="F7355" s="61"/>
      <c r="G7355" s="61"/>
      <c r="H7355" s="61"/>
      <c r="I7355" s="209"/>
      <c r="J7355" s="61"/>
    </row>
    <row r="7356" spans="1:10" s="47" customFormat="1" x14ac:dyDescent="0.25">
      <c r="A7356" s="62"/>
      <c r="B7356" s="62"/>
      <c r="C7356" s="63"/>
      <c r="D7356" s="63"/>
      <c r="E7356" s="61"/>
      <c r="F7356" s="61"/>
      <c r="G7356" s="61"/>
      <c r="H7356" s="61"/>
      <c r="I7356" s="209"/>
      <c r="J7356" s="61"/>
    </row>
    <row r="7357" spans="1:10" s="47" customFormat="1" x14ac:dyDescent="0.25">
      <c r="A7357" s="62"/>
      <c r="B7357" s="62"/>
      <c r="C7357" s="63"/>
      <c r="D7357" s="63"/>
      <c r="E7357" s="61"/>
      <c r="F7357" s="61"/>
      <c r="G7357" s="61"/>
      <c r="H7357" s="61"/>
      <c r="I7357" s="209"/>
      <c r="J7357" s="61"/>
    </row>
    <row r="7358" spans="1:10" s="47" customFormat="1" x14ac:dyDescent="0.25">
      <c r="A7358" s="62"/>
      <c r="B7358" s="62"/>
      <c r="C7358" s="63"/>
      <c r="D7358" s="63"/>
      <c r="E7358" s="61"/>
      <c r="F7358" s="61"/>
      <c r="G7358" s="61"/>
      <c r="H7358" s="61"/>
      <c r="I7358" s="209"/>
      <c r="J7358" s="61"/>
    </row>
    <row r="7359" spans="1:10" s="47" customFormat="1" x14ac:dyDescent="0.25">
      <c r="A7359" s="62"/>
      <c r="B7359" s="62"/>
      <c r="C7359" s="63"/>
      <c r="D7359" s="63"/>
      <c r="E7359" s="61"/>
      <c r="F7359" s="61"/>
      <c r="G7359" s="61"/>
      <c r="H7359" s="61"/>
      <c r="I7359" s="209"/>
      <c r="J7359" s="61"/>
    </row>
    <row r="7360" spans="1:10" s="47" customFormat="1" x14ac:dyDescent="0.25">
      <c r="A7360" s="62"/>
      <c r="B7360" s="62"/>
      <c r="C7360" s="63"/>
      <c r="D7360" s="63"/>
      <c r="E7360" s="61"/>
      <c r="F7360" s="61"/>
      <c r="G7360" s="61"/>
      <c r="H7360" s="61"/>
      <c r="I7360" s="209"/>
      <c r="J7360" s="61"/>
    </row>
    <row r="7361" spans="1:10" s="47" customFormat="1" x14ac:dyDescent="0.25">
      <c r="A7361" s="62"/>
      <c r="B7361" s="62"/>
      <c r="C7361" s="63"/>
      <c r="D7361" s="63"/>
      <c r="E7361" s="61"/>
      <c r="F7361" s="61"/>
      <c r="G7361" s="61"/>
      <c r="H7361" s="61"/>
      <c r="I7361" s="209"/>
      <c r="J7361" s="61"/>
    </row>
    <row r="7362" spans="1:10" s="47" customFormat="1" x14ac:dyDescent="0.25">
      <c r="A7362" s="62"/>
      <c r="B7362" s="62"/>
      <c r="C7362" s="63"/>
      <c r="D7362" s="63"/>
      <c r="E7362" s="61"/>
      <c r="F7362" s="61"/>
      <c r="G7362" s="61"/>
      <c r="H7362" s="61"/>
      <c r="I7362" s="209"/>
      <c r="J7362" s="61"/>
    </row>
    <row r="7363" spans="1:10" s="47" customFormat="1" x14ac:dyDescent="0.25">
      <c r="A7363" s="62"/>
      <c r="B7363" s="62"/>
      <c r="C7363" s="63"/>
      <c r="D7363" s="63"/>
      <c r="E7363" s="61"/>
      <c r="F7363" s="61"/>
      <c r="G7363" s="61"/>
      <c r="H7363" s="61"/>
      <c r="I7363" s="209"/>
      <c r="J7363" s="61"/>
    </row>
    <row r="7364" spans="1:10" s="47" customFormat="1" x14ac:dyDescent="0.25">
      <c r="A7364" s="62"/>
      <c r="B7364" s="62"/>
      <c r="C7364" s="63"/>
      <c r="D7364" s="63"/>
      <c r="E7364" s="61"/>
      <c r="F7364" s="61"/>
      <c r="G7364" s="61"/>
      <c r="H7364" s="61"/>
      <c r="I7364" s="209"/>
      <c r="J7364" s="61"/>
    </row>
    <row r="7365" spans="1:10" s="47" customFormat="1" x14ac:dyDescent="0.25">
      <c r="A7365" s="62"/>
      <c r="B7365" s="62"/>
      <c r="C7365" s="63"/>
      <c r="D7365" s="63"/>
      <c r="E7365" s="61"/>
      <c r="F7365" s="61"/>
      <c r="G7365" s="61"/>
      <c r="H7365" s="61"/>
      <c r="I7365" s="209"/>
      <c r="J7365" s="61"/>
    </row>
    <row r="7366" spans="1:10" s="47" customFormat="1" x14ac:dyDescent="0.25">
      <c r="A7366" s="62"/>
      <c r="B7366" s="62"/>
      <c r="C7366" s="63"/>
      <c r="D7366" s="63"/>
      <c r="E7366" s="61"/>
      <c r="F7366" s="61"/>
      <c r="G7366" s="61"/>
      <c r="H7366" s="61"/>
      <c r="I7366" s="209"/>
      <c r="J7366" s="61"/>
    </row>
    <row r="7367" spans="1:10" s="47" customFormat="1" x14ac:dyDescent="0.25">
      <c r="A7367" s="62"/>
      <c r="B7367" s="62"/>
      <c r="C7367" s="63"/>
      <c r="D7367" s="63"/>
      <c r="E7367" s="61"/>
      <c r="F7367" s="61"/>
      <c r="G7367" s="61"/>
      <c r="H7367" s="61"/>
      <c r="I7367" s="209"/>
      <c r="J7367" s="61"/>
    </row>
    <row r="7368" spans="1:10" s="47" customFormat="1" x14ac:dyDescent="0.25">
      <c r="A7368" s="62"/>
      <c r="B7368" s="62"/>
      <c r="C7368" s="63"/>
      <c r="D7368" s="63"/>
      <c r="E7368" s="61"/>
      <c r="F7368" s="61"/>
      <c r="G7368" s="61"/>
      <c r="H7368" s="61"/>
      <c r="I7368" s="209"/>
      <c r="J7368" s="61"/>
    </row>
    <row r="7369" spans="1:10" s="47" customFormat="1" x14ac:dyDescent="0.25">
      <c r="A7369" s="62"/>
      <c r="B7369" s="62"/>
      <c r="C7369" s="63"/>
      <c r="D7369" s="63"/>
      <c r="E7369" s="61"/>
      <c r="F7369" s="61"/>
      <c r="G7369" s="61"/>
      <c r="H7369" s="61"/>
      <c r="I7369" s="209"/>
      <c r="J7369" s="61"/>
    </row>
    <row r="7370" spans="1:10" s="47" customFormat="1" x14ac:dyDescent="0.25">
      <c r="A7370" s="62"/>
      <c r="B7370" s="62"/>
      <c r="C7370" s="63"/>
      <c r="D7370" s="63"/>
      <c r="E7370" s="61"/>
      <c r="F7370" s="61"/>
      <c r="G7370" s="61"/>
      <c r="H7370" s="61"/>
      <c r="I7370" s="209"/>
      <c r="J7370" s="61"/>
    </row>
    <row r="7371" spans="1:10" s="47" customFormat="1" x14ac:dyDescent="0.25">
      <c r="A7371" s="62"/>
      <c r="B7371" s="62"/>
      <c r="C7371" s="63"/>
      <c r="D7371" s="63"/>
      <c r="E7371" s="61"/>
      <c r="F7371" s="61"/>
      <c r="G7371" s="61"/>
      <c r="H7371" s="61"/>
      <c r="I7371" s="209"/>
      <c r="J7371" s="61"/>
    </row>
    <row r="7372" spans="1:10" s="47" customFormat="1" x14ac:dyDescent="0.25">
      <c r="A7372" s="62"/>
      <c r="B7372" s="62"/>
      <c r="C7372" s="63"/>
      <c r="D7372" s="63"/>
      <c r="E7372" s="61"/>
      <c r="F7372" s="61"/>
      <c r="G7372" s="61"/>
      <c r="H7372" s="61"/>
      <c r="I7372" s="209"/>
      <c r="J7372" s="61"/>
    </row>
    <row r="7373" spans="1:10" s="47" customFormat="1" x14ac:dyDescent="0.25">
      <c r="A7373" s="62"/>
      <c r="B7373" s="62"/>
      <c r="C7373" s="63"/>
      <c r="D7373" s="63"/>
      <c r="E7373" s="61"/>
      <c r="F7373" s="61"/>
      <c r="G7373" s="61"/>
      <c r="H7373" s="61"/>
      <c r="I7373" s="209"/>
      <c r="J7373" s="61"/>
    </row>
    <row r="7374" spans="1:10" s="47" customFormat="1" x14ac:dyDescent="0.25">
      <c r="A7374" s="62"/>
      <c r="B7374" s="62"/>
      <c r="C7374" s="63"/>
      <c r="D7374" s="63"/>
      <c r="E7374" s="61"/>
      <c r="F7374" s="61"/>
      <c r="G7374" s="61"/>
      <c r="H7374" s="61"/>
      <c r="I7374" s="209"/>
      <c r="J7374" s="61"/>
    </row>
    <row r="7375" spans="1:10" s="47" customFormat="1" x14ac:dyDescent="0.25">
      <c r="A7375" s="62"/>
      <c r="B7375" s="62"/>
      <c r="C7375" s="63"/>
      <c r="D7375" s="63"/>
      <c r="E7375" s="61"/>
      <c r="F7375" s="61"/>
      <c r="G7375" s="61"/>
      <c r="H7375" s="61"/>
      <c r="I7375" s="209"/>
      <c r="J7375" s="61"/>
    </row>
    <row r="7376" spans="1:10" s="47" customFormat="1" x14ac:dyDescent="0.25">
      <c r="A7376" s="62"/>
      <c r="B7376" s="62"/>
      <c r="C7376" s="63"/>
      <c r="D7376" s="63"/>
      <c r="E7376" s="61"/>
      <c r="F7376" s="61"/>
      <c r="G7376" s="61"/>
      <c r="H7376" s="61"/>
      <c r="I7376" s="209"/>
      <c r="J7376" s="61"/>
    </row>
    <row r="7377" spans="1:10" s="47" customFormat="1" x14ac:dyDescent="0.25">
      <c r="A7377" s="62"/>
      <c r="B7377" s="62"/>
      <c r="C7377" s="63"/>
      <c r="D7377" s="63"/>
      <c r="E7377" s="61"/>
      <c r="F7377" s="61"/>
      <c r="G7377" s="61"/>
      <c r="H7377" s="61"/>
      <c r="I7377" s="209"/>
      <c r="J7377" s="61"/>
    </row>
    <row r="7378" spans="1:10" s="47" customFormat="1" x14ac:dyDescent="0.25">
      <c r="A7378" s="62"/>
      <c r="B7378" s="62"/>
      <c r="C7378" s="63"/>
      <c r="D7378" s="63"/>
      <c r="E7378" s="61"/>
      <c r="F7378" s="61"/>
      <c r="G7378" s="61"/>
      <c r="H7378" s="61"/>
      <c r="I7378" s="209"/>
      <c r="J7378" s="61"/>
    </row>
    <row r="7379" spans="1:10" s="47" customFormat="1" x14ac:dyDescent="0.25">
      <c r="A7379" s="62"/>
      <c r="B7379" s="62"/>
      <c r="C7379" s="63"/>
      <c r="D7379" s="63"/>
      <c r="E7379" s="61"/>
      <c r="F7379" s="61"/>
      <c r="G7379" s="61"/>
      <c r="H7379" s="61"/>
      <c r="I7379" s="209"/>
      <c r="J7379" s="61"/>
    </row>
    <row r="7380" spans="1:10" s="47" customFormat="1" x14ac:dyDescent="0.25">
      <c r="A7380" s="62"/>
      <c r="B7380" s="62"/>
      <c r="C7380" s="63"/>
      <c r="D7380" s="63"/>
      <c r="E7380" s="61"/>
      <c r="F7380" s="61"/>
      <c r="G7380" s="61"/>
      <c r="H7380" s="61"/>
      <c r="I7380" s="209"/>
      <c r="J7380" s="61"/>
    </row>
    <row r="7381" spans="1:10" s="47" customFormat="1" x14ac:dyDescent="0.25">
      <c r="A7381" s="62"/>
      <c r="B7381" s="62"/>
      <c r="C7381" s="63"/>
      <c r="D7381" s="63"/>
      <c r="E7381" s="61"/>
      <c r="F7381" s="61"/>
      <c r="G7381" s="61"/>
      <c r="H7381" s="61"/>
      <c r="I7381" s="209"/>
      <c r="J7381" s="61"/>
    </row>
    <row r="7382" spans="1:10" s="47" customFormat="1" x14ac:dyDescent="0.25">
      <c r="A7382" s="62"/>
      <c r="B7382" s="62"/>
      <c r="C7382" s="63"/>
      <c r="D7382" s="63"/>
      <c r="E7382" s="61"/>
      <c r="F7382" s="61"/>
      <c r="G7382" s="61"/>
      <c r="H7382" s="61"/>
      <c r="I7382" s="209"/>
      <c r="J7382" s="61"/>
    </row>
    <row r="7383" spans="1:10" s="47" customFormat="1" x14ac:dyDescent="0.25">
      <c r="A7383" s="62"/>
      <c r="B7383" s="62"/>
      <c r="C7383" s="63"/>
      <c r="D7383" s="63"/>
      <c r="E7383" s="61"/>
      <c r="F7383" s="61"/>
      <c r="G7383" s="61"/>
      <c r="H7383" s="61"/>
      <c r="I7383" s="209"/>
      <c r="J7383" s="61"/>
    </row>
    <row r="7384" spans="1:10" s="47" customFormat="1" x14ac:dyDescent="0.25">
      <c r="A7384" s="62"/>
      <c r="B7384" s="62"/>
      <c r="C7384" s="63"/>
      <c r="D7384" s="63"/>
      <c r="E7384" s="61"/>
      <c r="F7384" s="61"/>
      <c r="G7384" s="61"/>
      <c r="H7384" s="61"/>
      <c r="I7384" s="209"/>
      <c r="J7384" s="61"/>
    </row>
    <row r="7385" spans="1:10" s="47" customFormat="1" x14ac:dyDescent="0.25">
      <c r="A7385" s="62"/>
      <c r="B7385" s="62"/>
      <c r="C7385" s="63"/>
      <c r="D7385" s="63"/>
      <c r="E7385" s="61"/>
      <c r="F7385" s="61"/>
      <c r="G7385" s="61"/>
      <c r="H7385" s="61"/>
      <c r="I7385" s="209"/>
      <c r="J7385" s="61"/>
    </row>
    <row r="7386" spans="1:10" s="47" customFormat="1" x14ac:dyDescent="0.25">
      <c r="A7386" s="62"/>
      <c r="B7386" s="62"/>
      <c r="C7386" s="63"/>
      <c r="D7386" s="63"/>
      <c r="E7386" s="61"/>
      <c r="F7386" s="61"/>
      <c r="G7386" s="61"/>
      <c r="H7386" s="61"/>
      <c r="I7386" s="209"/>
      <c r="J7386" s="61"/>
    </row>
    <row r="7387" spans="1:10" s="47" customFormat="1" x14ac:dyDescent="0.25">
      <c r="A7387" s="62"/>
      <c r="B7387" s="62"/>
      <c r="C7387" s="63"/>
      <c r="D7387" s="63"/>
      <c r="E7387" s="61"/>
      <c r="F7387" s="61"/>
      <c r="G7387" s="61"/>
      <c r="H7387" s="61"/>
      <c r="I7387" s="209"/>
      <c r="J7387" s="61"/>
    </row>
    <row r="7388" spans="1:10" s="47" customFormat="1" x14ac:dyDescent="0.25">
      <c r="A7388" s="62"/>
      <c r="B7388" s="62"/>
      <c r="C7388" s="63"/>
      <c r="D7388" s="63"/>
      <c r="E7388" s="61"/>
      <c r="F7388" s="61"/>
      <c r="G7388" s="61"/>
      <c r="H7388" s="61"/>
      <c r="I7388" s="209"/>
      <c r="J7388" s="61"/>
    </row>
    <row r="7389" spans="1:10" s="47" customFormat="1" x14ac:dyDescent="0.25">
      <c r="A7389" s="62"/>
      <c r="B7389" s="62"/>
      <c r="C7389" s="63"/>
      <c r="D7389" s="63"/>
      <c r="E7389" s="61"/>
      <c r="F7389" s="61"/>
      <c r="G7389" s="61"/>
      <c r="H7389" s="61"/>
      <c r="I7389" s="209"/>
      <c r="J7389" s="61"/>
    </row>
    <row r="7390" spans="1:10" s="47" customFormat="1" x14ac:dyDescent="0.25">
      <c r="A7390" s="62"/>
      <c r="B7390" s="62"/>
      <c r="C7390" s="63"/>
      <c r="D7390" s="63"/>
      <c r="E7390" s="61"/>
      <c r="F7390" s="61"/>
      <c r="G7390" s="61"/>
      <c r="H7390" s="61"/>
      <c r="I7390" s="209"/>
      <c r="J7390" s="61"/>
    </row>
    <row r="7391" spans="1:10" s="47" customFormat="1" x14ac:dyDescent="0.25">
      <c r="A7391" s="62"/>
      <c r="B7391" s="62"/>
      <c r="C7391" s="63"/>
      <c r="D7391" s="63"/>
      <c r="E7391" s="61"/>
      <c r="F7391" s="61"/>
      <c r="G7391" s="61"/>
      <c r="H7391" s="61"/>
      <c r="I7391" s="209"/>
      <c r="J7391" s="61"/>
    </row>
    <row r="7392" spans="1:10" s="47" customFormat="1" x14ac:dyDescent="0.25">
      <c r="A7392" s="62"/>
      <c r="B7392" s="62"/>
      <c r="C7392" s="63"/>
      <c r="D7392" s="63"/>
      <c r="E7392" s="61"/>
      <c r="F7392" s="61"/>
      <c r="G7392" s="61"/>
      <c r="H7392" s="61"/>
      <c r="I7392" s="209"/>
      <c r="J7392" s="61"/>
    </row>
    <row r="7393" spans="1:10" s="47" customFormat="1" x14ac:dyDescent="0.25">
      <c r="A7393" s="62"/>
      <c r="B7393" s="62"/>
      <c r="C7393" s="63"/>
      <c r="D7393" s="63"/>
      <c r="E7393" s="61"/>
      <c r="F7393" s="61"/>
      <c r="G7393" s="61"/>
      <c r="H7393" s="61"/>
      <c r="I7393" s="209"/>
      <c r="J7393" s="61"/>
    </row>
    <row r="7394" spans="1:10" s="47" customFormat="1" x14ac:dyDescent="0.25">
      <c r="A7394" s="62"/>
      <c r="B7394" s="62"/>
      <c r="C7394" s="63"/>
      <c r="D7394" s="63"/>
      <c r="E7394" s="61"/>
      <c r="F7394" s="61"/>
      <c r="G7394" s="61"/>
      <c r="H7394" s="61"/>
      <c r="I7394" s="209"/>
      <c r="J7394" s="61"/>
    </row>
    <row r="7395" spans="1:10" s="47" customFormat="1" x14ac:dyDescent="0.25">
      <c r="A7395" s="62"/>
      <c r="B7395" s="62"/>
      <c r="C7395" s="63"/>
      <c r="D7395" s="63"/>
      <c r="E7395" s="61"/>
      <c r="F7395" s="61"/>
      <c r="G7395" s="61"/>
      <c r="H7395" s="61"/>
      <c r="I7395" s="209"/>
      <c r="J7395" s="61"/>
    </row>
    <row r="7396" spans="1:10" s="47" customFormat="1" x14ac:dyDescent="0.25">
      <c r="A7396" s="62"/>
      <c r="B7396" s="62"/>
      <c r="C7396" s="63"/>
      <c r="D7396" s="63"/>
      <c r="E7396" s="61"/>
      <c r="F7396" s="61"/>
      <c r="G7396" s="61"/>
      <c r="H7396" s="61"/>
      <c r="I7396" s="209"/>
      <c r="J7396" s="61"/>
    </row>
    <row r="7397" spans="1:10" s="47" customFormat="1" x14ac:dyDescent="0.25">
      <c r="A7397" s="62"/>
      <c r="B7397" s="62"/>
      <c r="C7397" s="63"/>
      <c r="D7397" s="63"/>
      <c r="E7397" s="61"/>
      <c r="F7397" s="61"/>
      <c r="G7397" s="61"/>
      <c r="H7397" s="61"/>
      <c r="I7397" s="209"/>
      <c r="J7397" s="61"/>
    </row>
    <row r="7398" spans="1:10" s="47" customFormat="1" x14ac:dyDescent="0.25">
      <c r="A7398" s="62"/>
      <c r="B7398" s="62"/>
      <c r="C7398" s="63"/>
      <c r="D7398" s="63"/>
      <c r="E7398" s="61"/>
      <c r="F7398" s="61"/>
      <c r="G7398" s="61"/>
      <c r="H7398" s="61"/>
      <c r="I7398" s="209"/>
      <c r="J7398" s="61"/>
    </row>
    <row r="7399" spans="1:10" s="47" customFormat="1" x14ac:dyDescent="0.25">
      <c r="A7399" s="62"/>
      <c r="B7399" s="62"/>
      <c r="C7399" s="63"/>
      <c r="D7399" s="63"/>
      <c r="E7399" s="61"/>
      <c r="F7399" s="61"/>
      <c r="G7399" s="61"/>
      <c r="H7399" s="61"/>
      <c r="I7399" s="209"/>
      <c r="J7399" s="61"/>
    </row>
    <row r="7400" spans="1:10" s="47" customFormat="1" x14ac:dyDescent="0.25">
      <c r="A7400" s="62"/>
      <c r="B7400" s="62"/>
      <c r="C7400" s="63"/>
      <c r="D7400" s="63"/>
      <c r="E7400" s="61"/>
      <c r="F7400" s="61"/>
      <c r="G7400" s="61"/>
      <c r="H7400" s="61"/>
      <c r="I7400" s="209"/>
      <c r="J7400" s="61"/>
    </row>
    <row r="7401" spans="1:10" s="47" customFormat="1" x14ac:dyDescent="0.25">
      <c r="A7401" s="62"/>
      <c r="B7401" s="62"/>
      <c r="C7401" s="63"/>
      <c r="D7401" s="63"/>
      <c r="E7401" s="61"/>
      <c r="F7401" s="61"/>
      <c r="G7401" s="61"/>
      <c r="H7401" s="61"/>
      <c r="I7401" s="209"/>
      <c r="J7401" s="61"/>
    </row>
    <row r="7402" spans="1:10" s="47" customFormat="1" x14ac:dyDescent="0.25">
      <c r="A7402" s="62"/>
      <c r="B7402" s="62"/>
      <c r="C7402" s="63"/>
      <c r="D7402" s="63"/>
      <c r="E7402" s="61"/>
      <c r="F7402" s="61"/>
      <c r="G7402" s="61"/>
      <c r="H7402" s="61"/>
      <c r="I7402" s="209"/>
      <c r="J7402" s="61"/>
    </row>
    <row r="7403" spans="1:10" s="47" customFormat="1" x14ac:dyDescent="0.25">
      <c r="A7403" s="62"/>
      <c r="B7403" s="62"/>
      <c r="C7403" s="63"/>
      <c r="D7403" s="63"/>
      <c r="E7403" s="61"/>
      <c r="F7403" s="61"/>
      <c r="G7403" s="61"/>
      <c r="H7403" s="61"/>
      <c r="I7403" s="209"/>
      <c r="J7403" s="61"/>
    </row>
    <row r="7404" spans="1:10" s="47" customFormat="1" x14ac:dyDescent="0.25">
      <c r="A7404" s="62"/>
      <c r="B7404" s="62"/>
      <c r="C7404" s="63"/>
      <c r="D7404" s="63"/>
      <c r="E7404" s="61"/>
      <c r="F7404" s="61"/>
      <c r="G7404" s="61"/>
      <c r="H7404" s="61"/>
      <c r="I7404" s="209"/>
      <c r="J7404" s="61"/>
    </row>
    <row r="7405" spans="1:10" s="47" customFormat="1" x14ac:dyDescent="0.25">
      <c r="A7405" s="62"/>
      <c r="B7405" s="62"/>
      <c r="C7405" s="63"/>
      <c r="D7405" s="63"/>
      <c r="E7405" s="61"/>
      <c r="F7405" s="61"/>
      <c r="G7405" s="61"/>
      <c r="H7405" s="61"/>
      <c r="I7405" s="209"/>
      <c r="J7405" s="61"/>
    </row>
    <row r="7406" spans="1:10" s="47" customFormat="1" x14ac:dyDescent="0.25">
      <c r="A7406" s="62"/>
      <c r="B7406" s="62"/>
      <c r="C7406" s="63"/>
      <c r="D7406" s="63"/>
      <c r="E7406" s="61"/>
      <c r="F7406" s="61"/>
      <c r="G7406" s="61"/>
      <c r="H7406" s="61"/>
      <c r="I7406" s="209"/>
      <c r="J7406" s="61"/>
    </row>
    <row r="7407" spans="1:10" s="47" customFormat="1" x14ac:dyDescent="0.25">
      <c r="A7407" s="62"/>
      <c r="B7407" s="62"/>
      <c r="C7407" s="63"/>
      <c r="D7407" s="63"/>
      <c r="E7407" s="61"/>
      <c r="F7407" s="61"/>
      <c r="G7407" s="61"/>
      <c r="H7407" s="61"/>
      <c r="I7407" s="209"/>
      <c r="J7407" s="61"/>
    </row>
    <row r="7408" spans="1:10" s="47" customFormat="1" x14ac:dyDescent="0.25">
      <c r="A7408" s="62"/>
      <c r="B7408" s="62"/>
      <c r="C7408" s="63"/>
      <c r="D7408" s="63"/>
      <c r="E7408" s="61"/>
      <c r="F7408" s="61"/>
      <c r="G7408" s="61"/>
      <c r="H7408" s="61"/>
      <c r="I7408" s="209"/>
      <c r="J7408" s="61"/>
    </row>
    <row r="7409" spans="1:10" s="47" customFormat="1" x14ac:dyDescent="0.25">
      <c r="A7409" s="62"/>
      <c r="B7409" s="62"/>
      <c r="C7409" s="63"/>
      <c r="D7409" s="63"/>
      <c r="E7409" s="61"/>
      <c r="F7409" s="61"/>
      <c r="G7409" s="61"/>
      <c r="H7409" s="61"/>
      <c r="I7409" s="209"/>
      <c r="J7409" s="61"/>
    </row>
    <row r="7410" spans="1:10" s="47" customFormat="1" x14ac:dyDescent="0.25">
      <c r="A7410" s="62"/>
      <c r="B7410" s="62"/>
      <c r="C7410" s="63"/>
      <c r="D7410" s="63"/>
      <c r="E7410" s="61"/>
      <c r="F7410" s="61"/>
      <c r="G7410" s="61"/>
      <c r="H7410" s="61"/>
      <c r="I7410" s="209"/>
      <c r="J7410" s="61"/>
    </row>
    <row r="7411" spans="1:10" s="47" customFormat="1" x14ac:dyDescent="0.25">
      <c r="A7411" s="62"/>
      <c r="B7411" s="62"/>
      <c r="C7411" s="63"/>
      <c r="D7411" s="63"/>
      <c r="E7411" s="61"/>
      <c r="F7411" s="61"/>
      <c r="G7411" s="61"/>
      <c r="H7411" s="61"/>
      <c r="I7411" s="209"/>
      <c r="J7411" s="61"/>
    </row>
    <row r="7412" spans="1:10" s="47" customFormat="1" x14ac:dyDescent="0.25">
      <c r="A7412" s="62"/>
      <c r="B7412" s="62"/>
      <c r="C7412" s="63"/>
      <c r="D7412" s="63"/>
      <c r="E7412" s="61"/>
      <c r="F7412" s="61"/>
      <c r="G7412" s="61"/>
      <c r="H7412" s="61"/>
      <c r="I7412" s="209"/>
      <c r="J7412" s="61"/>
    </row>
    <row r="7413" spans="1:10" s="47" customFormat="1" x14ac:dyDescent="0.25">
      <c r="A7413" s="62"/>
      <c r="B7413" s="62"/>
      <c r="C7413" s="63"/>
      <c r="D7413" s="63"/>
      <c r="E7413" s="61"/>
      <c r="F7413" s="61"/>
      <c r="G7413" s="61"/>
      <c r="H7413" s="61"/>
      <c r="I7413" s="209"/>
      <c r="J7413" s="61"/>
    </row>
    <row r="7414" spans="1:10" s="47" customFormat="1" x14ac:dyDescent="0.25">
      <c r="A7414" s="62"/>
      <c r="B7414" s="62"/>
      <c r="C7414" s="63"/>
      <c r="D7414" s="63"/>
      <c r="E7414" s="61"/>
      <c r="F7414" s="61"/>
      <c r="G7414" s="61"/>
      <c r="H7414" s="61"/>
      <c r="I7414" s="209"/>
      <c r="J7414" s="61"/>
    </row>
    <row r="7415" spans="1:10" s="47" customFormat="1" x14ac:dyDescent="0.25">
      <c r="A7415" s="62"/>
      <c r="B7415" s="62"/>
      <c r="C7415" s="63"/>
      <c r="D7415" s="63"/>
      <c r="E7415" s="61"/>
      <c r="F7415" s="61"/>
      <c r="G7415" s="61"/>
      <c r="H7415" s="61"/>
      <c r="I7415" s="209"/>
      <c r="J7415" s="61"/>
    </row>
    <row r="7416" spans="1:10" s="47" customFormat="1" x14ac:dyDescent="0.25">
      <c r="A7416" s="62"/>
      <c r="B7416" s="62"/>
      <c r="C7416" s="63"/>
      <c r="D7416" s="63"/>
      <c r="E7416" s="61"/>
      <c r="F7416" s="61"/>
      <c r="G7416" s="61"/>
      <c r="H7416" s="61"/>
      <c r="I7416" s="209"/>
      <c r="J7416" s="61"/>
    </row>
    <row r="7417" spans="1:10" s="47" customFormat="1" x14ac:dyDescent="0.25">
      <c r="A7417" s="62"/>
      <c r="B7417" s="62"/>
      <c r="C7417" s="63"/>
      <c r="D7417" s="63"/>
      <c r="E7417" s="61"/>
      <c r="F7417" s="61"/>
      <c r="G7417" s="61"/>
      <c r="H7417" s="61"/>
      <c r="I7417" s="209"/>
      <c r="J7417" s="61"/>
    </row>
    <row r="7418" spans="1:10" s="47" customFormat="1" x14ac:dyDescent="0.25">
      <c r="A7418" s="62"/>
      <c r="B7418" s="62"/>
      <c r="C7418" s="63"/>
      <c r="D7418" s="63"/>
      <c r="E7418" s="61"/>
      <c r="F7418" s="61"/>
      <c r="G7418" s="61"/>
      <c r="H7418" s="61"/>
      <c r="I7418" s="209"/>
      <c r="J7418" s="61"/>
    </row>
    <row r="7419" spans="1:10" s="47" customFormat="1" x14ac:dyDescent="0.25">
      <c r="A7419" s="62"/>
      <c r="B7419" s="62"/>
      <c r="C7419" s="63"/>
      <c r="D7419" s="63"/>
      <c r="E7419" s="61"/>
      <c r="F7419" s="61"/>
      <c r="G7419" s="61"/>
      <c r="H7419" s="61"/>
      <c r="I7419" s="209"/>
      <c r="J7419" s="61"/>
    </row>
    <row r="7420" spans="1:10" s="47" customFormat="1" x14ac:dyDescent="0.25">
      <c r="A7420" s="62"/>
      <c r="B7420" s="62"/>
      <c r="C7420" s="63"/>
      <c r="D7420" s="63"/>
      <c r="E7420" s="61"/>
      <c r="F7420" s="61"/>
      <c r="G7420" s="61"/>
      <c r="H7420" s="61"/>
      <c r="I7420" s="209"/>
      <c r="J7420" s="61"/>
    </row>
    <row r="7421" spans="1:10" s="47" customFormat="1" x14ac:dyDescent="0.25">
      <c r="A7421" s="62"/>
      <c r="B7421" s="62"/>
      <c r="C7421" s="210"/>
      <c r="D7421" s="63"/>
      <c r="E7421" s="61"/>
      <c r="F7421" s="61"/>
      <c r="G7421" s="61"/>
      <c r="H7421" s="61"/>
      <c r="I7421" s="209"/>
      <c r="J7421" s="61"/>
    </row>
    <row r="7422" spans="1:10" s="47" customFormat="1" x14ac:dyDescent="0.25">
      <c r="A7422" s="62"/>
      <c r="B7422" s="62"/>
      <c r="C7422" s="210"/>
      <c r="D7422" s="63"/>
      <c r="E7422" s="61"/>
      <c r="F7422" s="61"/>
      <c r="G7422" s="61"/>
      <c r="H7422" s="61"/>
      <c r="I7422" s="209"/>
      <c r="J7422" s="61"/>
    </row>
    <row r="7423" spans="1:10" s="47" customFormat="1" x14ac:dyDescent="0.25">
      <c r="A7423" s="62"/>
      <c r="B7423" s="62"/>
      <c r="C7423" s="210"/>
      <c r="D7423" s="63"/>
      <c r="E7423" s="61"/>
      <c r="F7423" s="61"/>
      <c r="G7423" s="61"/>
      <c r="H7423" s="61"/>
      <c r="I7423" s="209"/>
      <c r="J7423" s="61"/>
    </row>
    <row r="7424" spans="1:10" s="47" customFormat="1" x14ac:dyDescent="0.25">
      <c r="A7424" s="62"/>
      <c r="B7424" s="62"/>
      <c r="C7424" s="210"/>
      <c r="D7424" s="210"/>
      <c r="E7424" s="61"/>
      <c r="F7424" s="48"/>
      <c r="G7424" s="48"/>
      <c r="H7424" s="48"/>
      <c r="I7424" s="209"/>
      <c r="J7424" s="61"/>
    </row>
    <row r="7425" spans="1:10" s="47" customFormat="1" x14ac:dyDescent="0.25">
      <c r="A7425" s="62"/>
      <c r="B7425" s="62"/>
      <c r="C7425" s="210"/>
      <c r="D7425" s="210"/>
      <c r="E7425" s="61"/>
      <c r="F7425" s="48"/>
      <c r="G7425" s="48"/>
      <c r="H7425" s="48"/>
      <c r="I7425" s="209"/>
      <c r="J7425" s="61"/>
    </row>
    <row r="7426" spans="1:10" s="47" customFormat="1" x14ac:dyDescent="0.25">
      <c r="A7426" s="62"/>
      <c r="B7426" s="62"/>
      <c r="C7426" s="210"/>
      <c r="D7426" s="210"/>
      <c r="E7426" s="61"/>
      <c r="F7426" s="48"/>
      <c r="G7426" s="48"/>
      <c r="H7426" s="48"/>
      <c r="I7426" s="209"/>
      <c r="J7426" s="61"/>
    </row>
    <row r="7427" spans="1:10" s="47" customFormat="1" x14ac:dyDescent="0.25">
      <c r="A7427" s="62"/>
      <c r="B7427" s="62"/>
      <c r="C7427" s="210"/>
      <c r="D7427" s="210"/>
      <c r="E7427" s="61"/>
      <c r="F7427" s="48"/>
      <c r="G7427" s="48"/>
      <c r="H7427" s="48"/>
      <c r="I7427" s="209"/>
      <c r="J7427" s="61"/>
    </row>
    <row r="7428" spans="1:10" s="47" customFormat="1" x14ac:dyDescent="0.25">
      <c r="A7428" s="62"/>
      <c r="B7428" s="62"/>
      <c r="C7428" s="210"/>
      <c r="D7428" s="210"/>
      <c r="E7428" s="61"/>
      <c r="F7428" s="48"/>
      <c r="G7428" s="48"/>
      <c r="H7428" s="48"/>
      <c r="I7428" s="209"/>
      <c r="J7428" s="61"/>
    </row>
    <row r="7429" spans="1:10" s="47" customFormat="1" x14ac:dyDescent="0.25">
      <c r="A7429" s="62"/>
      <c r="B7429" s="211"/>
      <c r="C7429" s="210"/>
      <c r="D7429" s="210"/>
      <c r="E7429" s="61"/>
      <c r="F7429" s="48"/>
      <c r="G7429" s="48"/>
      <c r="H7429" s="48"/>
      <c r="I7429" s="209"/>
      <c r="J7429" s="61"/>
    </row>
    <row r="7430" spans="1:10" s="47" customFormat="1" x14ac:dyDescent="0.25">
      <c r="A7430" s="211"/>
      <c r="B7430" s="211"/>
      <c r="C7430" s="210"/>
      <c r="D7430" s="210"/>
      <c r="E7430" s="61"/>
      <c r="F7430" s="48"/>
      <c r="G7430" s="48"/>
      <c r="H7430" s="48"/>
      <c r="I7430" s="209"/>
      <c r="J7430" s="61"/>
    </row>
    <row r="7431" spans="1:10" s="47" customFormat="1" x14ac:dyDescent="0.25">
      <c r="A7431" s="211"/>
      <c r="B7431" s="211"/>
      <c r="C7431" s="210"/>
      <c r="D7431" s="210"/>
      <c r="E7431" s="61"/>
      <c r="F7431" s="48"/>
      <c r="G7431" s="48"/>
      <c r="H7431" s="48"/>
      <c r="I7431" s="209"/>
      <c r="J7431" s="61"/>
    </row>
    <row r="7432" spans="1:10" s="47" customFormat="1" x14ac:dyDescent="0.25">
      <c r="A7432" s="211"/>
      <c r="B7432" s="211"/>
      <c r="C7432" s="210"/>
      <c r="D7432" s="210"/>
      <c r="E7432" s="61"/>
      <c r="F7432" s="48"/>
      <c r="G7432" s="48"/>
      <c r="H7432" s="48"/>
      <c r="I7432" s="209"/>
      <c r="J7432" s="61"/>
    </row>
    <row r="7433" spans="1:10" s="47" customFormat="1" x14ac:dyDescent="0.25">
      <c r="A7433" s="211"/>
      <c r="B7433" s="211"/>
      <c r="C7433" s="210"/>
      <c r="D7433" s="210"/>
      <c r="E7433" s="61"/>
      <c r="F7433" s="48"/>
      <c r="G7433" s="48"/>
      <c r="H7433" s="48"/>
      <c r="I7433" s="209"/>
      <c r="J7433" s="61"/>
    </row>
    <row r="7434" spans="1:10" s="47" customFormat="1" x14ac:dyDescent="0.25">
      <c r="A7434" s="211"/>
      <c r="B7434" s="211"/>
      <c r="C7434" s="210"/>
      <c r="D7434" s="210"/>
      <c r="E7434" s="61"/>
      <c r="F7434" s="48"/>
      <c r="G7434" s="48"/>
      <c r="H7434" s="48"/>
      <c r="I7434" s="209"/>
      <c r="J7434" s="61"/>
    </row>
    <row r="7435" spans="1:10" s="47" customFormat="1" x14ac:dyDescent="0.25">
      <c r="A7435" s="211"/>
      <c r="B7435" s="211"/>
      <c r="C7435" s="210"/>
      <c r="D7435" s="210"/>
      <c r="E7435" s="61"/>
      <c r="F7435" s="48"/>
      <c r="G7435" s="48"/>
      <c r="H7435" s="48"/>
      <c r="I7435" s="209"/>
      <c r="J7435" s="61"/>
    </row>
    <row r="7436" spans="1:10" s="47" customFormat="1" x14ac:dyDescent="0.25">
      <c r="A7436" s="211"/>
      <c r="B7436" s="211"/>
      <c r="C7436" s="210"/>
      <c r="D7436" s="210"/>
      <c r="E7436" s="61"/>
      <c r="F7436" s="48"/>
      <c r="G7436" s="48"/>
      <c r="H7436" s="48"/>
      <c r="I7436" s="209"/>
      <c r="J7436" s="61"/>
    </row>
    <row r="7437" spans="1:10" s="47" customFormat="1" x14ac:dyDescent="0.25">
      <c r="A7437" s="211"/>
      <c r="B7437" s="211"/>
      <c r="C7437" s="210"/>
      <c r="D7437" s="210"/>
      <c r="E7437" s="61"/>
      <c r="F7437" s="48"/>
      <c r="G7437" s="48"/>
      <c r="H7437" s="48"/>
      <c r="I7437" s="209"/>
      <c r="J7437" s="61"/>
    </row>
    <row r="7438" spans="1:10" s="47" customFormat="1" x14ac:dyDescent="0.25">
      <c r="A7438" s="211"/>
      <c r="B7438" s="211"/>
      <c r="C7438" s="210"/>
      <c r="D7438" s="210"/>
      <c r="E7438" s="61"/>
      <c r="F7438" s="48"/>
      <c r="G7438" s="48"/>
      <c r="H7438" s="48"/>
      <c r="I7438" s="209"/>
      <c r="J7438" s="61"/>
    </row>
    <row r="7439" spans="1:10" s="47" customFormat="1" x14ac:dyDescent="0.25">
      <c r="A7439" s="211"/>
      <c r="B7439" s="211"/>
      <c r="C7439" s="210"/>
      <c r="D7439" s="210"/>
      <c r="E7439" s="61"/>
      <c r="F7439" s="48"/>
      <c r="G7439" s="48"/>
      <c r="H7439" s="48"/>
      <c r="I7439" s="209"/>
      <c r="J7439" s="61"/>
    </row>
    <row r="7440" spans="1:10" s="47" customFormat="1" x14ac:dyDescent="0.25">
      <c r="A7440" s="211"/>
      <c r="B7440" s="211"/>
      <c r="C7440" s="210"/>
      <c r="D7440" s="210"/>
      <c r="E7440" s="61"/>
      <c r="F7440" s="48"/>
      <c r="G7440" s="48"/>
      <c r="H7440" s="48"/>
      <c r="I7440" s="209"/>
      <c r="J7440" s="61"/>
    </row>
    <row r="7441" spans="1:10" s="47" customFormat="1" x14ac:dyDescent="0.25">
      <c r="A7441" s="211"/>
      <c r="B7441" s="211"/>
      <c r="C7441" s="210"/>
      <c r="D7441" s="210"/>
      <c r="E7441" s="61"/>
      <c r="F7441" s="48"/>
      <c r="G7441" s="48"/>
      <c r="H7441" s="48"/>
      <c r="I7441" s="209"/>
      <c r="J7441" s="61"/>
    </row>
    <row r="7442" spans="1:10" s="47" customFormat="1" x14ac:dyDescent="0.25">
      <c r="A7442" s="211"/>
      <c r="B7442" s="211"/>
      <c r="C7442" s="210"/>
      <c r="D7442" s="210"/>
      <c r="E7442" s="61"/>
      <c r="F7442" s="48"/>
      <c r="G7442" s="48"/>
      <c r="H7442" s="48"/>
      <c r="I7442" s="209"/>
      <c r="J7442" s="61"/>
    </row>
    <row r="7443" spans="1:10" s="47" customFormat="1" x14ac:dyDescent="0.25">
      <c r="A7443" s="211"/>
      <c r="B7443" s="211"/>
      <c r="C7443" s="210"/>
      <c r="D7443" s="210"/>
      <c r="E7443" s="61"/>
      <c r="F7443" s="48"/>
      <c r="G7443" s="48"/>
      <c r="H7443" s="48"/>
      <c r="I7443" s="209"/>
      <c r="J7443" s="61"/>
    </row>
    <row r="7444" spans="1:10" s="47" customFormat="1" x14ac:dyDescent="0.25">
      <c r="A7444" s="211"/>
      <c r="B7444" s="211"/>
      <c r="C7444" s="210"/>
      <c r="D7444" s="210"/>
      <c r="E7444" s="61"/>
      <c r="F7444" s="48"/>
      <c r="G7444" s="48"/>
      <c r="H7444" s="48"/>
      <c r="I7444" s="209"/>
      <c r="J7444" s="61"/>
    </row>
    <row r="7445" spans="1:10" s="47" customFormat="1" x14ac:dyDescent="0.25">
      <c r="A7445" s="211"/>
      <c r="B7445" s="211"/>
      <c r="C7445" s="210"/>
      <c r="D7445" s="210"/>
      <c r="E7445" s="61"/>
      <c r="F7445" s="48"/>
      <c r="G7445" s="48"/>
      <c r="H7445" s="48"/>
      <c r="I7445" s="209"/>
      <c r="J7445" s="61"/>
    </row>
    <row r="7446" spans="1:10" s="47" customFormat="1" x14ac:dyDescent="0.25">
      <c r="A7446" s="211"/>
      <c r="B7446" s="211"/>
      <c r="C7446" s="210"/>
      <c r="D7446" s="210"/>
      <c r="E7446" s="61"/>
      <c r="F7446" s="48"/>
      <c r="G7446" s="48"/>
      <c r="H7446" s="48"/>
      <c r="I7446" s="209"/>
      <c r="J7446" s="61"/>
    </row>
    <row r="7447" spans="1:10" s="47" customFormat="1" x14ac:dyDescent="0.25">
      <c r="A7447" s="211"/>
      <c r="B7447" s="211"/>
      <c r="C7447" s="210"/>
      <c r="D7447" s="210"/>
      <c r="E7447" s="61"/>
      <c r="F7447" s="48"/>
      <c r="G7447" s="48"/>
      <c r="H7447" s="48"/>
      <c r="I7447" s="209"/>
      <c r="J7447" s="61"/>
    </row>
    <row r="7448" spans="1:10" s="47" customFormat="1" x14ac:dyDescent="0.25">
      <c r="A7448" s="211"/>
      <c r="B7448" s="211"/>
      <c r="C7448" s="210"/>
      <c r="D7448" s="210"/>
      <c r="E7448" s="61"/>
      <c r="F7448" s="48"/>
      <c r="G7448" s="48"/>
      <c r="H7448" s="48"/>
      <c r="I7448" s="209"/>
      <c r="J7448" s="61"/>
    </row>
    <row r="7449" spans="1:10" s="47" customFormat="1" x14ac:dyDescent="0.25">
      <c r="A7449" s="211"/>
      <c r="B7449" s="211"/>
      <c r="C7449" s="210"/>
      <c r="D7449" s="210"/>
      <c r="E7449" s="61"/>
      <c r="F7449" s="48"/>
      <c r="G7449" s="48"/>
      <c r="H7449" s="48"/>
      <c r="I7449" s="209"/>
      <c r="J7449" s="61"/>
    </row>
    <row r="7450" spans="1:10" s="47" customFormat="1" x14ac:dyDescent="0.25">
      <c r="A7450" s="211"/>
      <c r="B7450" s="211"/>
      <c r="C7450" s="210"/>
      <c r="D7450" s="210"/>
      <c r="E7450" s="61"/>
      <c r="F7450" s="48"/>
      <c r="G7450" s="48"/>
      <c r="H7450" s="48"/>
      <c r="I7450" s="209"/>
      <c r="J7450" s="61"/>
    </row>
    <row r="7451" spans="1:10" s="47" customFormat="1" x14ac:dyDescent="0.25">
      <c r="A7451" s="211"/>
      <c r="B7451" s="211"/>
      <c r="C7451" s="210"/>
      <c r="D7451" s="210"/>
      <c r="E7451" s="61"/>
      <c r="F7451" s="48"/>
      <c r="G7451" s="48"/>
      <c r="H7451" s="48"/>
      <c r="I7451" s="209"/>
      <c r="J7451" s="61"/>
    </row>
    <row r="7452" spans="1:10" s="47" customFormat="1" x14ac:dyDescent="0.25">
      <c r="A7452" s="211"/>
      <c r="B7452" s="211"/>
      <c r="C7452" s="210"/>
      <c r="D7452" s="210"/>
      <c r="E7452" s="61"/>
      <c r="F7452" s="48"/>
      <c r="G7452" s="48"/>
      <c r="H7452" s="48"/>
      <c r="I7452" s="209"/>
      <c r="J7452" s="61"/>
    </row>
    <row r="7453" spans="1:10" s="47" customFormat="1" x14ac:dyDescent="0.25">
      <c r="A7453" s="211"/>
      <c r="B7453" s="211"/>
      <c r="C7453" s="210"/>
      <c r="D7453" s="210"/>
      <c r="E7453" s="61"/>
      <c r="F7453" s="48"/>
      <c r="G7453" s="48"/>
      <c r="H7453" s="48"/>
      <c r="I7453" s="209"/>
      <c r="J7453" s="61"/>
    </row>
    <row r="7454" spans="1:10" s="47" customFormat="1" x14ac:dyDescent="0.25">
      <c r="A7454" s="211"/>
      <c r="B7454" s="211"/>
      <c r="C7454" s="210"/>
      <c r="D7454" s="210"/>
      <c r="E7454" s="61"/>
      <c r="F7454" s="48"/>
      <c r="G7454" s="48"/>
      <c r="H7454" s="48"/>
      <c r="I7454" s="209"/>
      <c r="J7454" s="61"/>
    </row>
    <row r="7455" spans="1:10" s="47" customFormat="1" x14ac:dyDescent="0.25">
      <c r="A7455" s="211"/>
      <c r="B7455" s="211"/>
      <c r="C7455" s="210"/>
      <c r="D7455" s="210"/>
      <c r="E7455" s="61"/>
      <c r="F7455" s="48"/>
      <c r="G7455" s="48"/>
      <c r="H7455" s="48"/>
      <c r="I7455" s="209"/>
      <c r="J7455" s="61"/>
    </row>
    <row r="7456" spans="1:10" s="47" customFormat="1" x14ac:dyDescent="0.25">
      <c r="A7456" s="211"/>
      <c r="B7456" s="211"/>
      <c r="C7456" s="210"/>
      <c r="D7456" s="210"/>
      <c r="E7456" s="61"/>
      <c r="F7456" s="48"/>
      <c r="G7456" s="48"/>
      <c r="H7456" s="48"/>
      <c r="I7456" s="209"/>
      <c r="J7456" s="61"/>
    </row>
    <row r="7457" spans="1:10" s="47" customFormat="1" x14ac:dyDescent="0.25">
      <c r="A7457" s="211"/>
      <c r="B7457" s="211"/>
      <c r="C7457" s="210"/>
      <c r="D7457" s="210"/>
      <c r="E7457" s="61"/>
      <c r="F7457" s="48"/>
      <c r="G7457" s="48"/>
      <c r="H7457" s="48"/>
      <c r="I7457" s="209"/>
      <c r="J7457" s="61"/>
    </row>
    <row r="7458" spans="1:10" s="47" customFormat="1" x14ac:dyDescent="0.25">
      <c r="A7458" s="211"/>
      <c r="B7458" s="211"/>
      <c r="C7458" s="210"/>
      <c r="D7458" s="210"/>
      <c r="E7458" s="61"/>
      <c r="F7458" s="48"/>
      <c r="G7458" s="48"/>
      <c r="H7458" s="48"/>
      <c r="I7458" s="209"/>
      <c r="J7458" s="61"/>
    </row>
    <row r="7459" spans="1:10" s="47" customFormat="1" x14ac:dyDescent="0.25">
      <c r="A7459" s="211"/>
      <c r="B7459" s="211"/>
      <c r="C7459" s="210"/>
      <c r="D7459" s="210"/>
      <c r="E7459" s="61"/>
      <c r="F7459" s="48"/>
      <c r="G7459" s="48"/>
      <c r="H7459" s="48"/>
      <c r="I7459" s="209"/>
      <c r="J7459" s="61"/>
    </row>
    <row r="7460" spans="1:10" s="47" customFormat="1" x14ac:dyDescent="0.25">
      <c r="A7460" s="211"/>
      <c r="B7460" s="211"/>
      <c r="C7460" s="210"/>
      <c r="D7460" s="210"/>
      <c r="E7460" s="61"/>
      <c r="F7460" s="48"/>
      <c r="G7460" s="48"/>
      <c r="H7460" s="48"/>
      <c r="I7460" s="209"/>
      <c r="J7460" s="61"/>
    </row>
    <row r="7461" spans="1:10" s="47" customFormat="1" x14ac:dyDescent="0.25">
      <c r="A7461" s="211"/>
      <c r="B7461" s="211"/>
      <c r="C7461" s="210"/>
      <c r="D7461" s="210"/>
      <c r="E7461" s="61"/>
      <c r="F7461" s="48"/>
      <c r="G7461" s="48"/>
      <c r="H7461" s="48"/>
      <c r="I7461" s="209"/>
      <c r="J7461" s="61"/>
    </row>
    <row r="7462" spans="1:10" s="47" customFormat="1" x14ac:dyDescent="0.25">
      <c r="A7462" s="211"/>
      <c r="B7462" s="211"/>
      <c r="C7462" s="210"/>
      <c r="D7462" s="210"/>
      <c r="E7462" s="61"/>
      <c r="F7462" s="48"/>
      <c r="G7462" s="48"/>
      <c r="H7462" s="48"/>
      <c r="I7462" s="209"/>
      <c r="J7462" s="61"/>
    </row>
    <row r="7463" spans="1:10" s="47" customFormat="1" x14ac:dyDescent="0.25">
      <c r="A7463" s="211"/>
      <c r="B7463" s="211"/>
      <c r="C7463" s="210"/>
      <c r="D7463" s="210"/>
      <c r="E7463" s="61"/>
      <c r="F7463" s="48"/>
      <c r="G7463" s="48"/>
      <c r="H7463" s="48"/>
      <c r="I7463" s="209"/>
      <c r="J7463" s="61"/>
    </row>
    <row r="7464" spans="1:10" s="47" customFormat="1" x14ac:dyDescent="0.25">
      <c r="A7464" s="211"/>
      <c r="B7464" s="211"/>
      <c r="C7464" s="210"/>
      <c r="D7464" s="210"/>
      <c r="E7464" s="61"/>
      <c r="F7464" s="48"/>
      <c r="G7464" s="48"/>
      <c r="H7464" s="48"/>
      <c r="I7464" s="209"/>
      <c r="J7464" s="61"/>
    </row>
    <row r="7465" spans="1:10" s="47" customFormat="1" x14ac:dyDescent="0.25">
      <c r="A7465" s="211"/>
      <c r="B7465" s="211"/>
      <c r="C7465" s="210"/>
      <c r="D7465" s="210"/>
      <c r="E7465" s="61"/>
      <c r="F7465" s="48"/>
      <c r="G7465" s="48"/>
      <c r="H7465" s="48"/>
      <c r="I7465" s="209"/>
      <c r="J7465" s="61"/>
    </row>
    <row r="7466" spans="1:10" s="47" customFormat="1" x14ac:dyDescent="0.25">
      <c r="A7466" s="211"/>
      <c r="B7466" s="211"/>
      <c r="C7466" s="210"/>
      <c r="D7466" s="210"/>
      <c r="E7466" s="61"/>
      <c r="F7466" s="48"/>
      <c r="G7466" s="48"/>
      <c r="H7466" s="48"/>
      <c r="I7466" s="209"/>
      <c r="J7466" s="61"/>
    </row>
    <row r="7467" spans="1:10" s="47" customFormat="1" x14ac:dyDescent="0.25">
      <c r="A7467" s="211"/>
      <c r="B7467" s="211"/>
      <c r="C7467" s="210"/>
      <c r="D7467" s="210"/>
      <c r="E7467" s="61"/>
      <c r="F7467" s="48"/>
      <c r="G7467" s="48"/>
      <c r="H7467" s="48"/>
      <c r="I7467" s="209"/>
      <c r="J7467" s="61"/>
    </row>
    <row r="7468" spans="1:10" s="47" customFormat="1" x14ac:dyDescent="0.25">
      <c r="A7468" s="211"/>
      <c r="B7468" s="211"/>
      <c r="C7468" s="210"/>
      <c r="D7468" s="210"/>
      <c r="E7468" s="61"/>
      <c r="F7468" s="48"/>
      <c r="G7468" s="48"/>
      <c r="H7468" s="48"/>
      <c r="I7468" s="209"/>
      <c r="J7468" s="61"/>
    </row>
    <row r="7469" spans="1:10" s="47" customFormat="1" x14ac:dyDescent="0.25">
      <c r="A7469" s="211"/>
      <c r="B7469" s="211"/>
      <c r="C7469" s="210"/>
      <c r="D7469" s="210"/>
      <c r="E7469" s="61"/>
      <c r="F7469" s="48"/>
      <c r="G7469" s="48"/>
      <c r="H7469" s="48"/>
      <c r="I7469" s="209"/>
      <c r="J7469" s="61"/>
    </row>
    <row r="7470" spans="1:10" s="47" customFormat="1" x14ac:dyDescent="0.25">
      <c r="A7470" s="211"/>
      <c r="B7470" s="211"/>
      <c r="C7470" s="210"/>
      <c r="D7470" s="210"/>
      <c r="E7470" s="61"/>
      <c r="F7470" s="48"/>
      <c r="G7470" s="48"/>
      <c r="H7470" s="48"/>
      <c r="I7470" s="209"/>
      <c r="J7470" s="61"/>
    </row>
    <row r="7471" spans="1:10" s="47" customFormat="1" x14ac:dyDescent="0.25">
      <c r="A7471" s="211"/>
      <c r="B7471" s="211"/>
      <c r="C7471" s="210"/>
      <c r="D7471" s="210"/>
      <c r="E7471" s="61"/>
      <c r="F7471" s="48"/>
      <c r="G7471" s="48"/>
      <c r="H7471" s="48"/>
      <c r="I7471" s="209"/>
      <c r="J7471" s="61"/>
    </row>
    <row r="7472" spans="1:10" s="47" customFormat="1" x14ac:dyDescent="0.25">
      <c r="A7472" s="211"/>
      <c r="B7472" s="211"/>
      <c r="C7472" s="210"/>
      <c r="D7472" s="210"/>
      <c r="E7472" s="61"/>
      <c r="F7472" s="48"/>
      <c r="G7472" s="48"/>
      <c r="H7472" s="48"/>
      <c r="I7472" s="209"/>
      <c r="J7472" s="61"/>
    </row>
    <row r="7473" spans="1:10" s="47" customFormat="1" x14ac:dyDescent="0.25">
      <c r="A7473" s="211"/>
      <c r="B7473" s="211"/>
      <c r="C7473" s="210"/>
      <c r="D7473" s="210"/>
      <c r="E7473" s="61"/>
      <c r="F7473" s="48"/>
      <c r="G7473" s="48"/>
      <c r="H7473" s="48"/>
      <c r="I7473" s="209"/>
      <c r="J7473" s="61"/>
    </row>
    <row r="7474" spans="1:10" s="47" customFormat="1" x14ac:dyDescent="0.25">
      <c r="A7474" s="211"/>
      <c r="B7474" s="211"/>
      <c r="C7474" s="210"/>
      <c r="D7474" s="210"/>
      <c r="E7474" s="61"/>
      <c r="F7474" s="48"/>
      <c r="G7474" s="48"/>
      <c r="H7474" s="48"/>
      <c r="I7474" s="209"/>
      <c r="J7474" s="61"/>
    </row>
    <row r="7475" spans="1:10" s="47" customFormat="1" x14ac:dyDescent="0.25">
      <c r="A7475" s="211"/>
      <c r="B7475" s="211"/>
      <c r="C7475" s="210"/>
      <c r="D7475" s="210"/>
      <c r="E7475" s="61"/>
      <c r="F7475" s="48"/>
      <c r="G7475" s="48"/>
      <c r="H7475" s="48"/>
      <c r="I7475" s="209"/>
      <c r="J7475" s="61"/>
    </row>
    <row r="7476" spans="1:10" s="47" customFormat="1" x14ac:dyDescent="0.25">
      <c r="A7476" s="211"/>
      <c r="B7476" s="211"/>
      <c r="C7476" s="210"/>
      <c r="D7476" s="210"/>
      <c r="E7476" s="61"/>
      <c r="F7476" s="48"/>
      <c r="G7476" s="48"/>
      <c r="H7476" s="48"/>
      <c r="I7476" s="209"/>
      <c r="J7476" s="61"/>
    </row>
    <row r="7477" spans="1:10" s="47" customFormat="1" x14ac:dyDescent="0.25">
      <c r="A7477" s="211"/>
      <c r="B7477" s="211"/>
      <c r="C7477" s="210"/>
      <c r="D7477" s="210"/>
      <c r="E7477" s="61"/>
      <c r="F7477" s="48"/>
      <c r="G7477" s="48"/>
      <c r="H7477" s="48"/>
      <c r="I7477" s="209"/>
      <c r="J7477" s="61"/>
    </row>
    <row r="7478" spans="1:10" s="47" customFormat="1" x14ac:dyDescent="0.25">
      <c r="A7478" s="211"/>
      <c r="B7478" s="211"/>
      <c r="C7478" s="210"/>
      <c r="D7478" s="210"/>
      <c r="E7478" s="61"/>
      <c r="F7478" s="48"/>
      <c r="G7478" s="48"/>
      <c r="H7478" s="48"/>
      <c r="I7478" s="209"/>
      <c r="J7478" s="61"/>
    </row>
    <row r="7479" spans="1:10" s="47" customFormat="1" x14ac:dyDescent="0.25">
      <c r="A7479" s="211"/>
      <c r="B7479" s="211"/>
      <c r="C7479" s="210"/>
      <c r="D7479" s="210"/>
      <c r="E7479" s="61"/>
      <c r="F7479" s="48"/>
      <c r="G7479" s="48"/>
      <c r="H7479" s="48"/>
      <c r="I7479" s="209"/>
      <c r="J7479" s="61"/>
    </row>
    <row r="7480" spans="1:10" s="47" customFormat="1" x14ac:dyDescent="0.25">
      <c r="A7480" s="211"/>
      <c r="B7480" s="211"/>
      <c r="C7480" s="210"/>
      <c r="D7480" s="210"/>
      <c r="E7480" s="61"/>
      <c r="F7480" s="48"/>
      <c r="G7480" s="48"/>
      <c r="H7480" s="48"/>
      <c r="I7480" s="209"/>
      <c r="J7480" s="61"/>
    </row>
    <row r="7481" spans="1:10" s="47" customFormat="1" x14ac:dyDescent="0.25">
      <c r="A7481" s="211"/>
      <c r="B7481" s="211"/>
      <c r="C7481" s="210"/>
      <c r="D7481" s="210"/>
      <c r="E7481" s="61"/>
      <c r="F7481" s="48"/>
      <c r="G7481" s="48"/>
      <c r="H7481" s="48"/>
      <c r="I7481" s="209"/>
      <c r="J7481" s="61"/>
    </row>
    <row r="7482" spans="1:10" s="47" customFormat="1" x14ac:dyDescent="0.25">
      <c r="A7482" s="211"/>
      <c r="B7482" s="211"/>
      <c r="C7482" s="210"/>
      <c r="D7482" s="210"/>
      <c r="E7482" s="61"/>
      <c r="F7482" s="48"/>
      <c r="G7482" s="48"/>
      <c r="H7482" s="48"/>
      <c r="I7482" s="209"/>
      <c r="J7482" s="61"/>
    </row>
    <row r="7483" spans="1:10" s="47" customFormat="1" x14ac:dyDescent="0.25">
      <c r="A7483" s="211"/>
      <c r="B7483" s="211"/>
      <c r="C7483" s="210"/>
      <c r="D7483" s="210"/>
      <c r="E7483" s="61"/>
      <c r="F7483" s="48"/>
      <c r="G7483" s="48"/>
      <c r="H7483" s="48"/>
      <c r="I7483" s="209"/>
      <c r="J7483" s="61"/>
    </row>
    <row r="7484" spans="1:10" s="47" customFormat="1" x14ac:dyDescent="0.25">
      <c r="A7484" s="211"/>
      <c r="B7484" s="211"/>
      <c r="C7484" s="210"/>
      <c r="D7484" s="210"/>
      <c r="E7484" s="61"/>
      <c r="F7484" s="48"/>
      <c r="G7484" s="48"/>
      <c r="H7484" s="48"/>
      <c r="I7484" s="209"/>
      <c r="J7484" s="61"/>
    </row>
    <row r="7485" spans="1:10" s="47" customFormat="1" x14ac:dyDescent="0.25">
      <c r="A7485" s="211"/>
      <c r="B7485" s="211"/>
      <c r="C7485" s="210"/>
      <c r="D7485" s="210"/>
      <c r="E7485" s="61"/>
      <c r="F7485" s="48"/>
      <c r="G7485" s="48"/>
      <c r="H7485" s="48"/>
      <c r="I7485" s="209"/>
      <c r="J7485" s="61"/>
    </row>
    <row r="7486" spans="1:10" s="47" customFormat="1" x14ac:dyDescent="0.25">
      <c r="A7486" s="211"/>
      <c r="B7486" s="211"/>
      <c r="C7486" s="210"/>
      <c r="D7486" s="210"/>
      <c r="E7486" s="61"/>
      <c r="F7486" s="48"/>
      <c r="G7486" s="48"/>
      <c r="H7486" s="48"/>
      <c r="I7486" s="209"/>
      <c r="J7486" s="61"/>
    </row>
    <row r="7487" spans="1:10" s="47" customFormat="1" x14ac:dyDescent="0.25">
      <c r="A7487" s="211"/>
      <c r="B7487" s="211"/>
      <c r="C7487" s="210"/>
      <c r="D7487" s="210"/>
      <c r="E7487" s="61"/>
      <c r="F7487" s="48"/>
      <c r="G7487" s="48"/>
      <c r="H7487" s="48"/>
      <c r="I7487" s="209"/>
      <c r="J7487" s="61"/>
    </row>
    <row r="7488" spans="1:10" s="47" customFormat="1" x14ac:dyDescent="0.25">
      <c r="A7488" s="211"/>
      <c r="B7488" s="211"/>
      <c r="C7488" s="210"/>
      <c r="D7488" s="210"/>
      <c r="E7488" s="61"/>
      <c r="F7488" s="48"/>
      <c r="G7488" s="48"/>
      <c r="H7488" s="48"/>
      <c r="I7488" s="209"/>
      <c r="J7488" s="61"/>
    </row>
    <row r="7489" spans="1:10" s="47" customFormat="1" x14ac:dyDescent="0.25">
      <c r="A7489" s="211"/>
      <c r="B7489" s="211"/>
      <c r="C7489" s="210"/>
      <c r="D7489" s="210"/>
      <c r="E7489" s="61"/>
      <c r="F7489" s="48"/>
      <c r="G7489" s="48"/>
      <c r="H7489" s="48"/>
      <c r="I7489" s="209"/>
      <c r="J7489" s="61"/>
    </row>
    <row r="7490" spans="1:10" s="47" customFormat="1" x14ac:dyDescent="0.25">
      <c r="A7490" s="211"/>
      <c r="B7490" s="211"/>
      <c r="C7490" s="210"/>
      <c r="D7490" s="210"/>
      <c r="E7490" s="61"/>
      <c r="F7490" s="48"/>
      <c r="G7490" s="48"/>
      <c r="H7490" s="48"/>
      <c r="I7490" s="209"/>
      <c r="J7490" s="61"/>
    </row>
    <row r="7491" spans="1:10" s="47" customFormat="1" x14ac:dyDescent="0.25">
      <c r="A7491" s="211"/>
      <c r="B7491" s="211"/>
      <c r="C7491" s="210"/>
      <c r="D7491" s="210"/>
      <c r="E7491" s="61"/>
      <c r="F7491" s="48"/>
      <c r="G7491" s="48"/>
      <c r="H7491" s="48"/>
      <c r="I7491" s="209"/>
      <c r="J7491" s="61"/>
    </row>
    <row r="7492" spans="1:10" s="47" customFormat="1" x14ac:dyDescent="0.25">
      <c r="A7492" s="211"/>
      <c r="B7492" s="211"/>
      <c r="C7492" s="210"/>
      <c r="D7492" s="210"/>
      <c r="E7492" s="61"/>
      <c r="F7492" s="48"/>
      <c r="G7492" s="48"/>
      <c r="H7492" s="48"/>
      <c r="I7492" s="209"/>
      <c r="J7492" s="61"/>
    </row>
    <row r="7493" spans="1:10" s="47" customFormat="1" x14ac:dyDescent="0.25">
      <c r="A7493" s="211"/>
      <c r="B7493" s="211"/>
      <c r="C7493" s="210"/>
      <c r="D7493" s="210"/>
      <c r="E7493" s="61"/>
      <c r="F7493" s="48"/>
      <c r="G7493" s="48"/>
      <c r="H7493" s="48"/>
      <c r="I7493" s="209"/>
      <c r="J7493" s="61"/>
    </row>
    <row r="7494" spans="1:10" s="47" customFormat="1" x14ac:dyDescent="0.25">
      <c r="A7494" s="211"/>
      <c r="B7494" s="211"/>
      <c r="C7494" s="210"/>
      <c r="D7494" s="210"/>
      <c r="E7494" s="61"/>
      <c r="F7494" s="48"/>
      <c r="G7494" s="48"/>
      <c r="H7494" s="48"/>
      <c r="I7494" s="209"/>
      <c r="J7494" s="61"/>
    </row>
    <row r="7495" spans="1:10" s="47" customFormat="1" x14ac:dyDescent="0.25">
      <c r="A7495" s="211"/>
      <c r="B7495" s="211"/>
      <c r="C7495" s="210"/>
      <c r="D7495" s="210"/>
      <c r="E7495" s="61"/>
      <c r="F7495" s="48"/>
      <c r="G7495" s="48"/>
      <c r="H7495" s="48"/>
      <c r="I7495" s="209"/>
      <c r="J7495" s="61"/>
    </row>
    <row r="7496" spans="1:10" s="47" customFormat="1" x14ac:dyDescent="0.25">
      <c r="A7496" s="211"/>
      <c r="B7496" s="211"/>
      <c r="C7496" s="210"/>
      <c r="D7496" s="210"/>
      <c r="E7496" s="61"/>
      <c r="F7496" s="48"/>
      <c r="G7496" s="48"/>
      <c r="H7496" s="48"/>
      <c r="I7496" s="209"/>
      <c r="J7496" s="61"/>
    </row>
    <row r="7497" spans="1:10" s="47" customFormat="1" x14ac:dyDescent="0.25">
      <c r="A7497" s="211"/>
      <c r="B7497" s="211"/>
      <c r="C7497" s="210"/>
      <c r="D7497" s="210"/>
      <c r="E7497" s="61"/>
      <c r="F7497" s="48"/>
      <c r="G7497" s="48"/>
      <c r="H7497" s="48"/>
      <c r="I7497" s="209"/>
      <c r="J7497" s="61"/>
    </row>
    <row r="7498" spans="1:10" s="47" customFormat="1" x14ac:dyDescent="0.25">
      <c r="A7498" s="211"/>
      <c r="B7498" s="211"/>
      <c r="C7498" s="210"/>
      <c r="D7498" s="210"/>
      <c r="E7498" s="61"/>
      <c r="F7498" s="48"/>
      <c r="G7498" s="48"/>
      <c r="H7498" s="48"/>
      <c r="I7498" s="209"/>
      <c r="J7498" s="61"/>
    </row>
    <row r="7499" spans="1:10" s="47" customFormat="1" x14ac:dyDescent="0.25">
      <c r="A7499" s="211"/>
      <c r="B7499" s="211"/>
      <c r="C7499" s="210"/>
      <c r="D7499" s="210"/>
      <c r="E7499" s="61"/>
      <c r="F7499" s="48"/>
      <c r="G7499" s="48"/>
      <c r="H7499" s="48"/>
      <c r="I7499" s="209"/>
      <c r="J7499" s="61"/>
    </row>
    <row r="7500" spans="1:10" s="47" customFormat="1" x14ac:dyDescent="0.25">
      <c r="A7500" s="211"/>
      <c r="B7500" s="211"/>
      <c r="C7500" s="210"/>
      <c r="D7500" s="210"/>
      <c r="E7500" s="61"/>
      <c r="F7500" s="48"/>
      <c r="G7500" s="48"/>
      <c r="H7500" s="48"/>
      <c r="I7500" s="209"/>
      <c r="J7500" s="61"/>
    </row>
    <row r="7501" spans="1:10" s="47" customFormat="1" x14ac:dyDescent="0.25">
      <c r="A7501" s="211"/>
      <c r="B7501" s="211"/>
      <c r="C7501" s="210"/>
      <c r="D7501" s="210"/>
      <c r="E7501" s="61"/>
      <c r="F7501" s="48"/>
      <c r="G7501" s="48"/>
      <c r="H7501" s="48"/>
      <c r="I7501" s="209"/>
      <c r="J7501" s="61"/>
    </row>
    <row r="7502" spans="1:10" s="47" customFormat="1" x14ac:dyDescent="0.25">
      <c r="A7502" s="211"/>
      <c r="B7502" s="211"/>
      <c r="C7502" s="210"/>
      <c r="D7502" s="210"/>
      <c r="E7502" s="61"/>
      <c r="F7502" s="48"/>
      <c r="G7502" s="48"/>
      <c r="H7502" s="48"/>
      <c r="I7502" s="209"/>
      <c r="J7502" s="61"/>
    </row>
    <row r="7503" spans="1:10" s="47" customFormat="1" x14ac:dyDescent="0.25">
      <c r="A7503" s="211"/>
      <c r="B7503" s="211"/>
      <c r="C7503" s="210"/>
      <c r="D7503" s="210"/>
      <c r="E7503" s="61"/>
      <c r="F7503" s="48"/>
      <c r="G7503" s="48"/>
      <c r="H7503" s="48"/>
      <c r="I7503" s="209"/>
      <c r="J7503" s="61"/>
    </row>
    <row r="7504" spans="1:10" s="47" customFormat="1" x14ac:dyDescent="0.25">
      <c r="A7504" s="211"/>
      <c r="B7504" s="211"/>
      <c r="C7504" s="210"/>
      <c r="D7504" s="210"/>
      <c r="E7504" s="61"/>
      <c r="F7504" s="48"/>
      <c r="G7504" s="48"/>
      <c r="H7504" s="48"/>
      <c r="I7504" s="209"/>
      <c r="J7504" s="61"/>
    </row>
    <row r="7505" spans="1:10" s="47" customFormat="1" x14ac:dyDescent="0.25">
      <c r="A7505" s="211"/>
      <c r="B7505" s="211"/>
      <c r="C7505" s="210"/>
      <c r="D7505" s="210"/>
      <c r="E7505" s="61"/>
      <c r="F7505" s="48"/>
      <c r="G7505" s="48"/>
      <c r="H7505" s="48"/>
      <c r="I7505" s="209"/>
      <c r="J7505" s="61"/>
    </row>
    <row r="7506" spans="1:10" s="47" customFormat="1" x14ac:dyDescent="0.25">
      <c r="A7506" s="211"/>
      <c r="B7506" s="211"/>
      <c r="C7506" s="210"/>
      <c r="D7506" s="210"/>
      <c r="E7506" s="61"/>
      <c r="F7506" s="48"/>
      <c r="G7506" s="48"/>
      <c r="H7506" s="48"/>
      <c r="I7506" s="209"/>
      <c r="J7506" s="61"/>
    </row>
    <row r="7507" spans="1:10" s="47" customFormat="1" x14ac:dyDescent="0.25">
      <c r="A7507" s="211"/>
      <c r="B7507" s="211"/>
      <c r="C7507" s="210"/>
      <c r="D7507" s="210"/>
      <c r="E7507" s="61"/>
      <c r="F7507" s="48"/>
      <c r="G7507" s="48"/>
      <c r="H7507" s="48"/>
      <c r="I7507" s="209"/>
      <c r="J7507" s="61"/>
    </row>
    <row r="7508" spans="1:10" s="47" customFormat="1" x14ac:dyDescent="0.25">
      <c r="A7508" s="211"/>
      <c r="B7508" s="211"/>
      <c r="C7508" s="210"/>
      <c r="D7508" s="210"/>
      <c r="E7508" s="61"/>
      <c r="F7508" s="48"/>
      <c r="G7508" s="48"/>
      <c r="H7508" s="48"/>
      <c r="I7508" s="209"/>
      <c r="J7508" s="61"/>
    </row>
    <row r="7509" spans="1:10" s="47" customFormat="1" x14ac:dyDescent="0.25">
      <c r="A7509" s="211"/>
      <c r="B7509" s="211"/>
      <c r="C7509" s="210"/>
      <c r="D7509" s="210"/>
      <c r="E7509" s="61"/>
      <c r="F7509" s="48"/>
      <c r="G7509" s="48"/>
      <c r="H7509" s="48"/>
      <c r="I7509" s="209"/>
      <c r="J7509" s="61"/>
    </row>
    <row r="7510" spans="1:10" s="47" customFormat="1" x14ac:dyDescent="0.25">
      <c r="A7510" s="211"/>
      <c r="B7510" s="211"/>
      <c r="C7510" s="210"/>
      <c r="D7510" s="210"/>
      <c r="E7510" s="61"/>
      <c r="F7510" s="48"/>
      <c r="G7510" s="48"/>
      <c r="H7510" s="48"/>
      <c r="I7510" s="209"/>
      <c r="J7510" s="61"/>
    </row>
    <row r="7511" spans="1:10" s="47" customFormat="1" x14ac:dyDescent="0.25">
      <c r="A7511" s="211"/>
      <c r="B7511" s="211"/>
      <c r="C7511" s="210"/>
      <c r="D7511" s="210"/>
      <c r="E7511" s="61"/>
      <c r="F7511" s="48"/>
      <c r="G7511" s="48"/>
      <c r="H7511" s="48"/>
      <c r="I7511" s="209"/>
      <c r="J7511" s="61"/>
    </row>
    <row r="7512" spans="1:10" s="47" customFormat="1" x14ac:dyDescent="0.25">
      <c r="A7512" s="211"/>
      <c r="B7512" s="211"/>
      <c r="C7512" s="210"/>
      <c r="D7512" s="210"/>
      <c r="E7512" s="61"/>
      <c r="F7512" s="48"/>
      <c r="G7512" s="48"/>
      <c r="H7512" s="48"/>
      <c r="I7512" s="209"/>
      <c r="J7512" s="61"/>
    </row>
    <row r="7513" spans="1:10" s="47" customFormat="1" x14ac:dyDescent="0.25">
      <c r="A7513" s="211"/>
      <c r="B7513" s="211"/>
      <c r="C7513" s="210"/>
      <c r="D7513" s="210"/>
      <c r="E7513" s="61"/>
      <c r="F7513" s="48"/>
      <c r="G7513" s="48"/>
      <c r="H7513" s="48"/>
      <c r="I7513" s="209"/>
      <c r="J7513" s="61"/>
    </row>
    <row r="7514" spans="1:10" s="47" customFormat="1" x14ac:dyDescent="0.25">
      <c r="A7514" s="211"/>
      <c r="B7514" s="211"/>
      <c r="C7514" s="210"/>
      <c r="D7514" s="210"/>
      <c r="E7514" s="61"/>
      <c r="F7514" s="48"/>
      <c r="G7514" s="48"/>
      <c r="H7514" s="48"/>
      <c r="I7514" s="209"/>
      <c r="J7514" s="61"/>
    </row>
    <row r="7515" spans="1:10" s="47" customFormat="1" x14ac:dyDescent="0.25">
      <c r="A7515" s="211"/>
      <c r="B7515" s="211"/>
      <c r="C7515" s="210"/>
      <c r="D7515" s="210"/>
      <c r="E7515" s="61"/>
      <c r="F7515" s="48"/>
      <c r="G7515" s="48"/>
      <c r="H7515" s="48"/>
      <c r="I7515" s="209"/>
      <c r="J7515" s="61"/>
    </row>
    <row r="7516" spans="1:10" s="47" customFormat="1" x14ac:dyDescent="0.25">
      <c r="A7516" s="211"/>
      <c r="B7516" s="211"/>
      <c r="C7516" s="210"/>
      <c r="D7516" s="210"/>
      <c r="E7516" s="61"/>
      <c r="F7516" s="48"/>
      <c r="G7516" s="48"/>
      <c r="H7516" s="48"/>
      <c r="I7516" s="209"/>
      <c r="J7516" s="61"/>
    </row>
    <row r="7517" spans="1:10" s="47" customFormat="1" x14ac:dyDescent="0.25">
      <c r="A7517" s="211"/>
      <c r="B7517" s="211"/>
      <c r="C7517" s="210"/>
      <c r="D7517" s="210"/>
      <c r="E7517" s="61"/>
      <c r="F7517" s="48"/>
      <c r="G7517" s="48"/>
      <c r="H7517" s="48"/>
      <c r="I7517" s="209"/>
      <c r="J7517" s="61"/>
    </row>
    <row r="7518" spans="1:10" s="47" customFormat="1" x14ac:dyDescent="0.25">
      <c r="A7518" s="211"/>
      <c r="B7518" s="211"/>
      <c r="C7518" s="210"/>
      <c r="D7518" s="210"/>
      <c r="E7518" s="61"/>
      <c r="F7518" s="48"/>
      <c r="G7518" s="48"/>
      <c r="H7518" s="48"/>
      <c r="I7518" s="209"/>
      <c r="J7518" s="61"/>
    </row>
    <row r="7519" spans="1:10" s="47" customFormat="1" x14ac:dyDescent="0.25">
      <c r="A7519" s="211"/>
      <c r="B7519" s="211"/>
      <c r="C7519" s="210"/>
      <c r="D7519" s="210"/>
      <c r="E7519" s="61"/>
      <c r="F7519" s="48"/>
      <c r="G7519" s="48"/>
      <c r="H7519" s="48"/>
      <c r="I7519" s="209"/>
      <c r="J7519" s="61"/>
    </row>
    <row r="7520" spans="1:10" s="47" customFormat="1" x14ac:dyDescent="0.25">
      <c r="A7520" s="211"/>
      <c r="B7520" s="211"/>
      <c r="C7520" s="210"/>
      <c r="D7520" s="210"/>
      <c r="E7520" s="61"/>
      <c r="F7520" s="48"/>
      <c r="G7520" s="48"/>
      <c r="H7520" s="48"/>
      <c r="I7520" s="209"/>
      <c r="J7520" s="61"/>
    </row>
    <row r="7521" spans="1:10" s="47" customFormat="1" x14ac:dyDescent="0.25">
      <c r="A7521" s="211"/>
      <c r="B7521" s="211"/>
      <c r="C7521" s="210"/>
      <c r="D7521" s="210"/>
      <c r="E7521" s="61"/>
      <c r="F7521" s="48"/>
      <c r="G7521" s="48"/>
      <c r="H7521" s="48"/>
      <c r="I7521" s="209"/>
      <c r="J7521" s="61"/>
    </row>
    <row r="7522" spans="1:10" s="47" customFormat="1" x14ac:dyDescent="0.25">
      <c r="A7522" s="211"/>
      <c r="B7522" s="211"/>
      <c r="C7522" s="210"/>
      <c r="D7522" s="210"/>
      <c r="E7522" s="61"/>
      <c r="F7522" s="48"/>
      <c r="G7522" s="48"/>
      <c r="H7522" s="48"/>
      <c r="I7522" s="209"/>
      <c r="J7522" s="61"/>
    </row>
    <row r="7523" spans="1:10" s="47" customFormat="1" x14ac:dyDescent="0.25">
      <c r="A7523" s="211"/>
      <c r="B7523" s="211"/>
      <c r="C7523" s="210"/>
      <c r="D7523" s="210"/>
      <c r="E7523" s="61"/>
      <c r="F7523" s="48"/>
      <c r="G7523" s="48"/>
      <c r="H7523" s="48"/>
      <c r="I7523" s="209"/>
      <c r="J7523" s="61"/>
    </row>
    <row r="7524" spans="1:10" s="47" customFormat="1" x14ac:dyDescent="0.25">
      <c r="A7524" s="211"/>
      <c r="B7524" s="211"/>
      <c r="C7524" s="210"/>
      <c r="D7524" s="210"/>
      <c r="E7524" s="61"/>
      <c r="F7524" s="48"/>
      <c r="G7524" s="48"/>
      <c r="H7524" s="48"/>
      <c r="I7524" s="209"/>
      <c r="J7524" s="61"/>
    </row>
    <row r="7525" spans="1:10" s="47" customFormat="1" x14ac:dyDescent="0.25">
      <c r="A7525" s="211"/>
      <c r="B7525" s="211"/>
      <c r="C7525" s="210"/>
      <c r="D7525" s="210"/>
      <c r="E7525" s="61"/>
      <c r="F7525" s="48"/>
      <c r="G7525" s="48"/>
      <c r="H7525" s="48"/>
      <c r="I7525" s="209"/>
      <c r="J7525" s="61"/>
    </row>
    <row r="7526" spans="1:10" s="47" customFormat="1" x14ac:dyDescent="0.25">
      <c r="A7526" s="211"/>
      <c r="B7526" s="211"/>
      <c r="C7526" s="210"/>
      <c r="D7526" s="210"/>
      <c r="E7526" s="61"/>
      <c r="F7526" s="48"/>
      <c r="G7526" s="48"/>
      <c r="H7526" s="48"/>
      <c r="I7526" s="209"/>
      <c r="J7526" s="61"/>
    </row>
    <row r="7527" spans="1:10" s="47" customFormat="1" x14ac:dyDescent="0.25">
      <c r="A7527" s="211"/>
      <c r="B7527" s="211"/>
      <c r="C7527" s="210"/>
      <c r="D7527" s="210"/>
      <c r="E7527" s="61"/>
      <c r="F7527" s="48"/>
      <c r="G7527" s="48"/>
      <c r="H7527" s="48"/>
      <c r="I7527" s="209"/>
      <c r="J7527" s="61"/>
    </row>
    <row r="7528" spans="1:10" s="47" customFormat="1" x14ac:dyDescent="0.25">
      <c r="A7528" s="211"/>
      <c r="B7528" s="211"/>
      <c r="C7528" s="210"/>
      <c r="D7528" s="210"/>
      <c r="E7528" s="61"/>
      <c r="F7528" s="48"/>
      <c r="G7528" s="48"/>
      <c r="H7528" s="48"/>
      <c r="I7528" s="209"/>
      <c r="J7528" s="61"/>
    </row>
    <row r="7529" spans="1:10" s="47" customFormat="1" x14ac:dyDescent="0.25">
      <c r="A7529" s="211"/>
      <c r="B7529" s="211"/>
      <c r="C7529" s="210"/>
      <c r="D7529" s="210"/>
      <c r="E7529" s="61"/>
      <c r="F7529" s="48"/>
      <c r="G7529" s="48"/>
      <c r="H7529" s="48"/>
      <c r="I7529" s="209"/>
      <c r="J7529" s="61"/>
    </row>
    <row r="7530" spans="1:10" s="47" customFormat="1" x14ac:dyDescent="0.25">
      <c r="A7530" s="211"/>
      <c r="B7530" s="211"/>
      <c r="C7530" s="210"/>
      <c r="D7530" s="210"/>
      <c r="E7530" s="61"/>
      <c r="F7530" s="48"/>
      <c r="G7530" s="48"/>
      <c r="H7530" s="48"/>
      <c r="I7530" s="209"/>
      <c r="J7530" s="61"/>
    </row>
    <row r="7531" spans="1:10" s="47" customFormat="1" x14ac:dyDescent="0.25">
      <c r="A7531" s="211"/>
      <c r="B7531" s="211"/>
      <c r="C7531" s="210"/>
      <c r="D7531" s="210"/>
      <c r="E7531" s="61"/>
      <c r="F7531" s="48"/>
      <c r="G7531" s="48"/>
      <c r="H7531" s="48"/>
      <c r="I7531" s="209"/>
      <c r="J7531" s="61"/>
    </row>
    <row r="7532" spans="1:10" s="47" customFormat="1" x14ac:dyDescent="0.25">
      <c r="A7532" s="211"/>
      <c r="B7532" s="211"/>
      <c r="C7532" s="210"/>
      <c r="D7532" s="210"/>
      <c r="E7532" s="61"/>
      <c r="F7532" s="48"/>
      <c r="G7532" s="48"/>
      <c r="H7532" s="48"/>
      <c r="I7532" s="209"/>
      <c r="J7532" s="61"/>
    </row>
    <row r="7533" spans="1:10" s="47" customFormat="1" x14ac:dyDescent="0.25">
      <c r="A7533" s="211"/>
      <c r="B7533" s="211"/>
      <c r="C7533" s="210"/>
      <c r="D7533" s="210"/>
      <c r="E7533" s="61"/>
      <c r="F7533" s="48"/>
      <c r="G7533" s="48"/>
      <c r="H7533" s="48"/>
      <c r="I7533" s="209"/>
      <c r="J7533" s="61"/>
    </row>
    <row r="7534" spans="1:10" s="47" customFormat="1" x14ac:dyDescent="0.25">
      <c r="A7534" s="211"/>
      <c r="B7534" s="211"/>
      <c r="C7534" s="210"/>
      <c r="D7534" s="210"/>
      <c r="E7534" s="61"/>
      <c r="F7534" s="48"/>
      <c r="G7534" s="48"/>
      <c r="H7534" s="48"/>
      <c r="I7534" s="209"/>
      <c r="J7534" s="61"/>
    </row>
    <row r="7535" spans="1:10" s="47" customFormat="1" x14ac:dyDescent="0.25">
      <c r="A7535" s="211"/>
      <c r="B7535" s="211"/>
      <c r="C7535" s="210"/>
      <c r="D7535" s="210"/>
      <c r="E7535" s="61"/>
      <c r="F7535" s="48"/>
      <c r="G7535" s="48"/>
      <c r="H7535" s="48"/>
      <c r="I7535" s="209"/>
      <c r="J7535" s="61"/>
    </row>
    <row r="7536" spans="1:10" s="47" customFormat="1" x14ac:dyDescent="0.25">
      <c r="A7536" s="211"/>
      <c r="B7536" s="211"/>
      <c r="C7536" s="210"/>
      <c r="D7536" s="210"/>
      <c r="E7536" s="61"/>
      <c r="F7536" s="48"/>
      <c r="G7536" s="48"/>
      <c r="H7536" s="48"/>
      <c r="I7536" s="209"/>
      <c r="J7536" s="48"/>
    </row>
    <row r="7537" spans="1:10" s="47" customFormat="1" x14ac:dyDescent="0.25">
      <c r="A7537" s="211"/>
      <c r="B7537" s="211"/>
      <c r="C7537" s="210"/>
      <c r="D7537" s="210"/>
      <c r="E7537" s="61"/>
      <c r="F7537" s="48"/>
      <c r="G7537" s="48"/>
      <c r="H7537" s="48"/>
      <c r="I7537" s="209"/>
      <c r="J7537" s="48"/>
    </row>
    <row r="7538" spans="1:10" s="47" customFormat="1" x14ac:dyDescent="0.25">
      <c r="A7538" s="211"/>
      <c r="B7538" s="211"/>
      <c r="C7538" s="210"/>
      <c r="D7538" s="210"/>
      <c r="E7538" s="61"/>
      <c r="F7538" s="48"/>
      <c r="G7538" s="48"/>
      <c r="H7538" s="48"/>
      <c r="I7538" s="209"/>
      <c r="J7538" s="48"/>
    </row>
    <row r="7539" spans="1:10" s="47" customFormat="1" x14ac:dyDescent="0.25">
      <c r="A7539" s="211"/>
      <c r="B7539" s="211"/>
      <c r="C7539" s="210"/>
      <c r="D7539" s="210"/>
      <c r="E7539" s="61"/>
      <c r="F7539" s="48"/>
      <c r="G7539" s="48"/>
      <c r="H7539" s="48"/>
      <c r="I7539" s="209"/>
      <c r="J7539" s="48"/>
    </row>
    <row r="7540" spans="1:10" s="47" customFormat="1" x14ac:dyDescent="0.25">
      <c r="A7540" s="211"/>
      <c r="B7540" s="211"/>
      <c r="C7540" s="210"/>
      <c r="D7540" s="210"/>
      <c r="E7540" s="61"/>
      <c r="F7540" s="48"/>
      <c r="G7540" s="48"/>
      <c r="H7540" s="48"/>
      <c r="I7540" s="209"/>
      <c r="J7540" s="48"/>
    </row>
    <row r="7541" spans="1:10" s="47" customFormat="1" x14ac:dyDescent="0.25">
      <c r="A7541" s="211"/>
      <c r="B7541" s="211"/>
      <c r="C7541" s="210"/>
      <c r="D7541" s="210"/>
      <c r="E7541" s="61"/>
      <c r="F7541" s="48"/>
      <c r="G7541" s="48"/>
      <c r="H7541" s="48"/>
      <c r="I7541" s="209"/>
      <c r="J7541" s="48"/>
    </row>
    <row r="7542" spans="1:10" s="47" customFormat="1" x14ac:dyDescent="0.25">
      <c r="A7542" s="211"/>
      <c r="B7542" s="211"/>
      <c r="C7542" s="210"/>
      <c r="D7542" s="210"/>
      <c r="E7542" s="61"/>
      <c r="F7542" s="48"/>
      <c r="G7542" s="48"/>
      <c r="H7542" s="48"/>
      <c r="I7542" s="209"/>
      <c r="J7542" s="48"/>
    </row>
    <row r="7543" spans="1:10" s="47" customFormat="1" x14ac:dyDescent="0.25">
      <c r="A7543" s="211"/>
      <c r="B7543" s="211"/>
      <c r="C7543" s="210"/>
      <c r="D7543" s="210"/>
      <c r="E7543" s="61"/>
      <c r="F7543" s="48"/>
      <c r="G7543" s="48"/>
      <c r="H7543" s="48"/>
      <c r="I7543" s="209"/>
      <c r="J7543" s="48"/>
    </row>
    <row r="7544" spans="1:10" s="47" customFormat="1" x14ac:dyDescent="0.25">
      <c r="A7544" s="211"/>
      <c r="B7544" s="211"/>
      <c r="C7544" s="210"/>
      <c r="D7544" s="210"/>
      <c r="E7544" s="61"/>
      <c r="F7544" s="48"/>
      <c r="G7544" s="48"/>
      <c r="H7544" s="48"/>
      <c r="I7544" s="209"/>
      <c r="J7544" s="48"/>
    </row>
    <row r="7545" spans="1:10" s="47" customFormat="1" x14ac:dyDescent="0.25">
      <c r="A7545" s="211"/>
      <c r="B7545" s="211"/>
      <c r="C7545" s="210"/>
      <c r="D7545" s="210"/>
      <c r="E7545" s="61"/>
      <c r="F7545" s="48"/>
      <c r="G7545" s="48"/>
      <c r="H7545" s="48"/>
      <c r="I7545" s="209"/>
      <c r="J7545" s="48"/>
    </row>
    <row r="7546" spans="1:10" s="47" customFormat="1" x14ac:dyDescent="0.25">
      <c r="A7546" s="211"/>
      <c r="B7546" s="211"/>
      <c r="C7546" s="210"/>
      <c r="D7546" s="210"/>
      <c r="E7546" s="61"/>
      <c r="F7546" s="48"/>
      <c r="G7546" s="48"/>
      <c r="H7546" s="48"/>
      <c r="I7546" s="209"/>
      <c r="J7546" s="48"/>
    </row>
    <row r="7547" spans="1:10" s="47" customFormat="1" x14ac:dyDescent="0.25">
      <c r="A7547" s="211"/>
      <c r="B7547" s="211"/>
      <c r="C7547" s="210"/>
      <c r="D7547" s="210"/>
      <c r="E7547" s="61"/>
      <c r="F7547" s="48"/>
      <c r="G7547" s="48"/>
      <c r="H7547" s="48"/>
      <c r="I7547" s="209"/>
      <c r="J7547" s="48"/>
    </row>
    <row r="7548" spans="1:10" s="47" customFormat="1" x14ac:dyDescent="0.25">
      <c r="A7548" s="211"/>
      <c r="B7548" s="211"/>
      <c r="C7548" s="210"/>
      <c r="D7548" s="210"/>
      <c r="E7548" s="61"/>
      <c r="F7548" s="48"/>
      <c r="G7548" s="48"/>
      <c r="H7548" s="48"/>
      <c r="I7548" s="209"/>
      <c r="J7548" s="48"/>
    </row>
    <row r="7549" spans="1:10" s="47" customFormat="1" x14ac:dyDescent="0.25">
      <c r="A7549" s="211"/>
      <c r="B7549" s="211"/>
      <c r="C7549" s="210"/>
      <c r="D7549" s="210"/>
      <c r="E7549" s="61"/>
      <c r="F7549" s="48"/>
      <c r="G7549" s="48"/>
      <c r="H7549" s="48"/>
      <c r="I7549" s="209"/>
      <c r="J7549" s="48"/>
    </row>
    <row r="7550" spans="1:10" s="47" customFormat="1" x14ac:dyDescent="0.25">
      <c r="A7550" s="211"/>
      <c r="B7550" s="211"/>
      <c r="C7550" s="210"/>
      <c r="D7550" s="210"/>
      <c r="E7550" s="61"/>
      <c r="F7550" s="48"/>
      <c r="G7550" s="48"/>
      <c r="H7550" s="48"/>
      <c r="I7550" s="209"/>
      <c r="J7550" s="48"/>
    </row>
    <row r="7551" spans="1:10" s="47" customFormat="1" x14ac:dyDescent="0.25">
      <c r="A7551" s="211"/>
      <c r="B7551" s="211"/>
      <c r="C7551" s="210"/>
      <c r="D7551" s="210"/>
      <c r="E7551" s="61"/>
      <c r="F7551" s="48"/>
      <c r="G7551" s="48"/>
      <c r="H7551" s="48"/>
      <c r="I7551" s="209"/>
      <c r="J7551" s="48"/>
    </row>
    <row r="7552" spans="1:10" s="47" customFormat="1" x14ac:dyDescent="0.25">
      <c r="A7552" s="211"/>
      <c r="B7552" s="211"/>
      <c r="C7552" s="210"/>
      <c r="D7552" s="210"/>
      <c r="E7552" s="61"/>
      <c r="F7552" s="48"/>
      <c r="G7552" s="48"/>
      <c r="H7552" s="48"/>
      <c r="I7552" s="209"/>
      <c r="J7552" s="48"/>
    </row>
    <row r="7553" spans="1:10" s="47" customFormat="1" x14ac:dyDescent="0.25">
      <c r="A7553" s="211"/>
      <c r="B7553" s="211"/>
      <c r="C7553" s="210"/>
      <c r="D7553" s="210"/>
      <c r="E7553" s="61"/>
      <c r="F7553" s="48"/>
      <c r="G7553" s="48"/>
      <c r="H7553" s="48"/>
      <c r="I7553" s="209"/>
      <c r="J7553" s="48"/>
    </row>
    <row r="7554" spans="1:10" s="47" customFormat="1" x14ac:dyDescent="0.25">
      <c r="A7554" s="211"/>
      <c r="B7554" s="211"/>
      <c r="C7554" s="210"/>
      <c r="D7554" s="210"/>
      <c r="E7554" s="61"/>
      <c r="F7554" s="48"/>
      <c r="G7554" s="48"/>
      <c r="H7554" s="48"/>
      <c r="I7554" s="209"/>
      <c r="J7554" s="48"/>
    </row>
    <row r="7555" spans="1:10" s="47" customFormat="1" x14ac:dyDescent="0.25">
      <c r="A7555" s="211"/>
      <c r="B7555" s="211"/>
      <c r="C7555" s="210"/>
      <c r="D7555" s="210"/>
      <c r="E7555" s="61"/>
      <c r="F7555" s="48"/>
      <c r="G7555" s="48"/>
      <c r="H7555" s="48"/>
      <c r="I7555" s="209"/>
      <c r="J7555" s="48"/>
    </row>
    <row r="7556" spans="1:10" s="47" customFormat="1" x14ac:dyDescent="0.25">
      <c r="A7556" s="211"/>
      <c r="B7556" s="211"/>
      <c r="C7556" s="210"/>
      <c r="D7556" s="210"/>
      <c r="E7556" s="61"/>
      <c r="F7556" s="48"/>
      <c r="G7556" s="48"/>
      <c r="H7556" s="48"/>
      <c r="I7556" s="209"/>
      <c r="J7556" s="48"/>
    </row>
    <row r="7557" spans="1:10" s="47" customFormat="1" x14ac:dyDescent="0.25">
      <c r="A7557" s="211"/>
      <c r="B7557" s="211"/>
      <c r="C7557" s="210"/>
      <c r="D7557" s="210"/>
      <c r="E7557" s="61"/>
      <c r="F7557" s="48"/>
      <c r="G7557" s="48"/>
      <c r="H7557" s="48"/>
      <c r="I7557" s="209"/>
      <c r="J7557" s="48"/>
    </row>
    <row r="7558" spans="1:10" s="47" customFormat="1" x14ac:dyDescent="0.25">
      <c r="A7558" s="211"/>
      <c r="B7558" s="211"/>
      <c r="C7558" s="210"/>
      <c r="D7558" s="210"/>
      <c r="E7558" s="61"/>
      <c r="F7558" s="48"/>
      <c r="G7558" s="48"/>
      <c r="H7558" s="48"/>
      <c r="I7558" s="209"/>
      <c r="J7558" s="48"/>
    </row>
    <row r="7559" spans="1:10" s="47" customFormat="1" x14ac:dyDescent="0.25">
      <c r="A7559" s="211"/>
      <c r="B7559" s="211"/>
      <c r="C7559" s="210"/>
      <c r="D7559" s="210"/>
      <c r="E7559" s="61"/>
      <c r="F7559" s="48"/>
      <c r="G7559" s="48"/>
      <c r="H7559" s="48"/>
      <c r="I7559" s="209"/>
      <c r="J7559" s="48"/>
    </row>
    <row r="7560" spans="1:10" s="47" customFormat="1" x14ac:dyDescent="0.25">
      <c r="A7560" s="211"/>
      <c r="B7560" s="211"/>
      <c r="C7560" s="210"/>
      <c r="D7560" s="210"/>
      <c r="E7560" s="61"/>
      <c r="F7560" s="48"/>
      <c r="G7560" s="48"/>
      <c r="H7560" s="48"/>
      <c r="I7560" s="209"/>
      <c r="J7560" s="48"/>
    </row>
    <row r="7561" spans="1:10" s="47" customFormat="1" x14ac:dyDescent="0.25">
      <c r="A7561" s="211"/>
      <c r="B7561" s="211"/>
      <c r="C7561" s="210"/>
      <c r="D7561" s="210"/>
      <c r="E7561" s="61"/>
      <c r="F7561" s="48"/>
      <c r="G7561" s="48"/>
      <c r="H7561" s="48"/>
      <c r="I7561" s="209"/>
      <c r="J7561" s="48"/>
    </row>
    <row r="7562" spans="1:10" s="47" customFormat="1" x14ac:dyDescent="0.25">
      <c r="A7562" s="211"/>
      <c r="B7562" s="211"/>
      <c r="C7562" s="210"/>
      <c r="D7562" s="210"/>
      <c r="E7562" s="61"/>
      <c r="F7562" s="48"/>
      <c r="G7562" s="48"/>
      <c r="H7562" s="48"/>
      <c r="I7562" s="209"/>
      <c r="J7562" s="48"/>
    </row>
    <row r="7563" spans="1:10" s="47" customFormat="1" x14ac:dyDescent="0.25">
      <c r="A7563" s="211"/>
      <c r="B7563" s="211"/>
      <c r="C7563" s="210"/>
      <c r="D7563" s="210"/>
      <c r="E7563" s="61"/>
      <c r="F7563" s="48"/>
      <c r="G7563" s="48"/>
      <c r="H7563" s="48"/>
      <c r="I7563" s="209"/>
      <c r="J7563" s="48"/>
    </row>
    <row r="7564" spans="1:10" s="47" customFormat="1" x14ac:dyDescent="0.25">
      <c r="A7564" s="211"/>
      <c r="B7564" s="211"/>
      <c r="C7564" s="210"/>
      <c r="D7564" s="210"/>
      <c r="E7564" s="61"/>
      <c r="F7564" s="48"/>
      <c r="G7564" s="48"/>
      <c r="H7564" s="48"/>
      <c r="I7564" s="209"/>
      <c r="J7564" s="48"/>
    </row>
    <row r="7565" spans="1:10" s="47" customFormat="1" x14ac:dyDescent="0.25">
      <c r="A7565" s="211"/>
      <c r="B7565" s="211"/>
      <c r="C7565" s="210"/>
      <c r="D7565" s="210"/>
      <c r="E7565" s="61"/>
      <c r="F7565" s="48"/>
      <c r="G7565" s="48"/>
      <c r="H7565" s="48"/>
      <c r="I7565" s="209"/>
      <c r="J7565" s="48"/>
    </row>
    <row r="7566" spans="1:10" s="47" customFormat="1" x14ac:dyDescent="0.25">
      <c r="A7566" s="211"/>
      <c r="B7566" s="211"/>
      <c r="C7566" s="210"/>
      <c r="D7566" s="210"/>
      <c r="E7566" s="61"/>
      <c r="F7566" s="48"/>
      <c r="G7566" s="48"/>
      <c r="H7566" s="48"/>
      <c r="I7566" s="209"/>
      <c r="J7566" s="48"/>
    </row>
    <row r="7567" spans="1:10" s="47" customFormat="1" x14ac:dyDescent="0.25">
      <c r="A7567" s="211"/>
      <c r="B7567" s="211"/>
      <c r="C7567" s="210"/>
      <c r="D7567" s="210"/>
      <c r="E7567" s="61"/>
      <c r="F7567" s="48"/>
      <c r="G7567" s="48"/>
      <c r="H7567" s="48"/>
      <c r="I7567" s="209"/>
      <c r="J7567" s="48"/>
    </row>
    <row r="7568" spans="1:10" s="47" customFormat="1" x14ac:dyDescent="0.25">
      <c r="A7568" s="211"/>
      <c r="B7568" s="211"/>
      <c r="C7568" s="210"/>
      <c r="D7568" s="210"/>
      <c r="E7568" s="61"/>
      <c r="F7568" s="48"/>
      <c r="G7568" s="48"/>
      <c r="H7568" s="48"/>
      <c r="I7568" s="209"/>
      <c r="J7568" s="48"/>
    </row>
    <row r="7569" spans="1:10" s="47" customFormat="1" x14ac:dyDescent="0.25">
      <c r="A7569" s="211"/>
      <c r="B7569" s="211"/>
      <c r="C7569" s="210"/>
      <c r="D7569" s="210"/>
      <c r="E7569" s="61"/>
      <c r="F7569" s="48"/>
      <c r="G7569" s="48"/>
      <c r="H7569" s="48"/>
      <c r="I7569" s="209"/>
      <c r="J7569" s="48"/>
    </row>
    <row r="7570" spans="1:10" s="47" customFormat="1" x14ac:dyDescent="0.25">
      <c r="A7570" s="211"/>
      <c r="B7570" s="211"/>
      <c r="C7570" s="210"/>
      <c r="D7570" s="210"/>
      <c r="E7570" s="61"/>
      <c r="F7570" s="48"/>
      <c r="G7570" s="48"/>
      <c r="H7570" s="48"/>
      <c r="I7570" s="209"/>
      <c r="J7570" s="48"/>
    </row>
    <row r="7571" spans="1:10" s="47" customFormat="1" x14ac:dyDescent="0.25">
      <c r="A7571" s="211"/>
      <c r="B7571" s="211"/>
      <c r="C7571" s="210"/>
      <c r="D7571" s="210"/>
      <c r="E7571" s="61"/>
      <c r="F7571" s="48"/>
      <c r="G7571" s="48"/>
      <c r="H7571" s="48"/>
      <c r="I7571" s="209"/>
      <c r="J7571" s="48"/>
    </row>
    <row r="7572" spans="1:10" s="47" customFormat="1" x14ac:dyDescent="0.25">
      <c r="A7572" s="211"/>
      <c r="B7572" s="211"/>
      <c r="C7572" s="210"/>
      <c r="D7572" s="210"/>
      <c r="E7572" s="61"/>
      <c r="F7572" s="48"/>
      <c r="G7572" s="48"/>
      <c r="H7572" s="48"/>
      <c r="I7572" s="209"/>
      <c r="J7572" s="48"/>
    </row>
    <row r="7573" spans="1:10" s="47" customFormat="1" x14ac:dyDescent="0.25">
      <c r="A7573" s="211"/>
      <c r="B7573" s="211"/>
      <c r="C7573" s="210"/>
      <c r="D7573" s="210"/>
      <c r="E7573" s="61"/>
      <c r="F7573" s="48"/>
      <c r="G7573" s="48"/>
      <c r="H7573" s="48"/>
      <c r="I7573" s="209"/>
      <c r="J7573" s="48"/>
    </row>
    <row r="7574" spans="1:10" s="47" customFormat="1" x14ac:dyDescent="0.25">
      <c r="A7574" s="211"/>
      <c r="B7574" s="211"/>
      <c r="C7574" s="210"/>
      <c r="D7574" s="210"/>
      <c r="E7574" s="61"/>
      <c r="F7574" s="48"/>
      <c r="G7574" s="48"/>
      <c r="H7574" s="48"/>
      <c r="I7574" s="209"/>
      <c r="J7574" s="48"/>
    </row>
    <row r="7575" spans="1:10" s="47" customFormat="1" x14ac:dyDescent="0.25">
      <c r="A7575" s="211"/>
      <c r="B7575" s="211"/>
      <c r="C7575" s="210"/>
      <c r="D7575" s="210"/>
      <c r="E7575" s="61"/>
      <c r="F7575" s="48"/>
      <c r="G7575" s="48"/>
      <c r="H7575" s="48"/>
      <c r="I7575" s="209"/>
      <c r="J7575" s="48"/>
    </row>
    <row r="7576" spans="1:10" s="47" customFormat="1" x14ac:dyDescent="0.25">
      <c r="A7576" s="211"/>
      <c r="B7576" s="211"/>
      <c r="C7576" s="210"/>
      <c r="D7576" s="210"/>
      <c r="E7576" s="61"/>
      <c r="F7576" s="48"/>
      <c r="G7576" s="48"/>
      <c r="H7576" s="48"/>
      <c r="I7576" s="209"/>
      <c r="J7576" s="48"/>
    </row>
    <row r="7577" spans="1:10" s="47" customFormat="1" x14ac:dyDescent="0.25">
      <c r="A7577" s="211"/>
      <c r="B7577" s="211"/>
      <c r="C7577" s="210"/>
      <c r="D7577" s="210"/>
      <c r="E7577" s="61"/>
      <c r="F7577" s="48"/>
      <c r="G7577" s="48"/>
      <c r="H7577" s="48"/>
      <c r="I7577" s="209"/>
      <c r="J7577" s="48"/>
    </row>
    <row r="7578" spans="1:10" s="47" customFormat="1" x14ac:dyDescent="0.25">
      <c r="A7578" s="211"/>
      <c r="B7578" s="211"/>
      <c r="C7578" s="210"/>
      <c r="D7578" s="210"/>
      <c r="E7578" s="61"/>
      <c r="F7578" s="48"/>
      <c r="G7578" s="48"/>
      <c r="H7578" s="48"/>
      <c r="I7578" s="209"/>
      <c r="J7578" s="48"/>
    </row>
    <row r="7579" spans="1:10" s="47" customFormat="1" x14ac:dyDescent="0.25">
      <c r="A7579" s="211"/>
      <c r="B7579" s="211"/>
      <c r="C7579" s="210"/>
      <c r="D7579" s="210"/>
      <c r="E7579" s="61"/>
      <c r="F7579" s="48"/>
      <c r="G7579" s="48"/>
      <c r="H7579" s="48"/>
      <c r="I7579" s="209"/>
      <c r="J7579" s="48"/>
    </row>
    <row r="7580" spans="1:10" s="47" customFormat="1" x14ac:dyDescent="0.25">
      <c r="A7580" s="211"/>
      <c r="B7580" s="211"/>
      <c r="C7580" s="210"/>
      <c r="D7580" s="210"/>
      <c r="E7580" s="61"/>
      <c r="F7580" s="48"/>
      <c r="G7580" s="48"/>
      <c r="H7580" s="48"/>
      <c r="I7580" s="209"/>
      <c r="J7580" s="48"/>
    </row>
    <row r="7581" spans="1:10" s="47" customFormat="1" x14ac:dyDescent="0.25">
      <c r="A7581" s="211"/>
      <c r="B7581" s="211"/>
      <c r="C7581" s="210"/>
      <c r="D7581" s="210"/>
      <c r="E7581" s="61"/>
      <c r="F7581" s="48"/>
      <c r="G7581" s="48"/>
      <c r="H7581" s="48"/>
      <c r="I7581" s="209"/>
      <c r="J7581" s="48"/>
    </row>
    <row r="7582" spans="1:10" s="47" customFormat="1" x14ac:dyDescent="0.25">
      <c r="A7582" s="211"/>
      <c r="B7582" s="211"/>
      <c r="C7582" s="210"/>
      <c r="D7582" s="210"/>
      <c r="E7582" s="61"/>
      <c r="F7582" s="48"/>
      <c r="G7582" s="48"/>
      <c r="H7582" s="48"/>
      <c r="I7582" s="209"/>
      <c r="J7582" s="48"/>
    </row>
    <row r="7583" spans="1:10" s="47" customFormat="1" x14ac:dyDescent="0.25">
      <c r="A7583" s="211"/>
      <c r="B7583" s="211"/>
      <c r="C7583" s="210"/>
      <c r="D7583" s="210"/>
      <c r="E7583" s="61"/>
      <c r="F7583" s="48"/>
      <c r="G7583" s="48"/>
      <c r="H7583" s="48"/>
      <c r="I7583" s="209"/>
      <c r="J7583" s="48"/>
    </row>
    <row r="7584" spans="1:10" s="47" customFormat="1" x14ac:dyDescent="0.25">
      <c r="A7584" s="211"/>
      <c r="B7584" s="211"/>
      <c r="C7584" s="210"/>
      <c r="D7584" s="210"/>
      <c r="E7584" s="61"/>
      <c r="F7584" s="48"/>
      <c r="G7584" s="48"/>
      <c r="H7584" s="48"/>
      <c r="I7584" s="209"/>
      <c r="J7584" s="48"/>
    </row>
    <row r="7585" spans="1:10" s="47" customFormat="1" x14ac:dyDescent="0.25">
      <c r="A7585" s="211"/>
      <c r="B7585" s="211"/>
      <c r="C7585" s="210"/>
      <c r="D7585" s="210"/>
      <c r="E7585" s="61"/>
      <c r="F7585" s="48"/>
      <c r="G7585" s="48"/>
      <c r="H7585" s="48"/>
      <c r="I7585" s="209"/>
      <c r="J7585" s="48"/>
    </row>
    <row r="7586" spans="1:10" s="47" customFormat="1" x14ac:dyDescent="0.25">
      <c r="A7586" s="211"/>
      <c r="B7586" s="211"/>
      <c r="C7586" s="210"/>
      <c r="D7586" s="210"/>
      <c r="E7586" s="61"/>
      <c r="F7586" s="48"/>
      <c r="G7586" s="48"/>
      <c r="H7586" s="48"/>
      <c r="I7586" s="209"/>
      <c r="J7586" s="48"/>
    </row>
    <row r="7587" spans="1:10" s="47" customFormat="1" x14ac:dyDescent="0.25">
      <c r="A7587" s="211"/>
      <c r="B7587" s="211"/>
      <c r="C7587" s="210"/>
      <c r="D7587" s="210"/>
      <c r="E7587" s="61"/>
      <c r="F7587" s="48"/>
      <c r="G7587" s="48"/>
      <c r="H7587" s="48"/>
      <c r="I7587" s="209"/>
      <c r="J7587" s="48"/>
    </row>
    <row r="7588" spans="1:10" s="47" customFormat="1" x14ac:dyDescent="0.25">
      <c r="A7588" s="211"/>
      <c r="B7588" s="211"/>
      <c r="C7588" s="210"/>
      <c r="D7588" s="210"/>
      <c r="E7588" s="61"/>
      <c r="F7588" s="48"/>
      <c r="G7588" s="48"/>
      <c r="H7588" s="48"/>
      <c r="I7588" s="209"/>
      <c r="J7588" s="48"/>
    </row>
    <row r="7589" spans="1:10" s="47" customFormat="1" x14ac:dyDescent="0.25">
      <c r="A7589" s="211"/>
      <c r="B7589" s="211"/>
      <c r="C7589" s="210"/>
      <c r="D7589" s="210"/>
      <c r="E7589" s="61"/>
      <c r="F7589" s="48"/>
      <c r="G7589" s="48"/>
      <c r="H7589" s="48"/>
      <c r="I7589" s="209"/>
      <c r="J7589" s="48"/>
    </row>
    <row r="7590" spans="1:10" s="47" customFormat="1" x14ac:dyDescent="0.25">
      <c r="A7590" s="211"/>
      <c r="B7590" s="211"/>
      <c r="C7590" s="210"/>
      <c r="D7590" s="210"/>
      <c r="E7590" s="61"/>
      <c r="F7590" s="48"/>
      <c r="G7590" s="48"/>
      <c r="H7590" s="48"/>
      <c r="I7590" s="209"/>
      <c r="J7590" s="48"/>
    </row>
    <row r="7591" spans="1:10" s="47" customFormat="1" x14ac:dyDescent="0.25">
      <c r="A7591" s="211"/>
      <c r="B7591" s="211"/>
      <c r="C7591" s="210"/>
      <c r="D7591" s="210"/>
      <c r="E7591" s="61"/>
      <c r="F7591" s="48"/>
      <c r="G7591" s="48"/>
      <c r="H7591" s="48"/>
      <c r="I7591" s="209"/>
      <c r="J7591" s="48"/>
    </row>
    <row r="7592" spans="1:10" s="47" customFormat="1" x14ac:dyDescent="0.25">
      <c r="A7592" s="211"/>
      <c r="B7592" s="211"/>
      <c r="C7592" s="210"/>
      <c r="D7592" s="210"/>
      <c r="E7592" s="61"/>
      <c r="F7592" s="48"/>
      <c r="G7592" s="48"/>
      <c r="H7592" s="48"/>
      <c r="I7592" s="209"/>
      <c r="J7592" s="48"/>
    </row>
    <row r="7593" spans="1:10" s="47" customFormat="1" x14ac:dyDescent="0.25">
      <c r="A7593" s="211"/>
      <c r="B7593" s="211"/>
      <c r="C7593" s="210"/>
      <c r="D7593" s="210"/>
      <c r="E7593" s="61"/>
      <c r="F7593" s="48"/>
      <c r="G7593" s="48"/>
      <c r="H7593" s="48"/>
      <c r="I7593" s="209"/>
      <c r="J7593" s="48"/>
    </row>
    <row r="7594" spans="1:10" s="47" customFormat="1" x14ac:dyDescent="0.25">
      <c r="A7594" s="211"/>
      <c r="B7594" s="211"/>
      <c r="C7594" s="210"/>
      <c r="D7594" s="210"/>
      <c r="E7594" s="61"/>
      <c r="F7594" s="48"/>
      <c r="G7594" s="48"/>
      <c r="H7594" s="48"/>
      <c r="I7594" s="209"/>
      <c r="J7594" s="48"/>
    </row>
    <row r="7595" spans="1:10" s="47" customFormat="1" x14ac:dyDescent="0.25">
      <c r="A7595" s="211"/>
      <c r="B7595" s="211"/>
      <c r="C7595" s="210"/>
      <c r="D7595" s="210"/>
      <c r="E7595" s="61"/>
      <c r="F7595" s="48"/>
      <c r="G7595" s="48"/>
      <c r="H7595" s="48"/>
      <c r="I7595" s="209"/>
      <c r="J7595" s="48"/>
    </row>
    <row r="7596" spans="1:10" s="47" customFormat="1" x14ac:dyDescent="0.25">
      <c r="A7596" s="211"/>
      <c r="B7596" s="211"/>
      <c r="C7596" s="210"/>
      <c r="D7596" s="210"/>
      <c r="E7596" s="61"/>
      <c r="F7596" s="48"/>
      <c r="G7596" s="48"/>
      <c r="H7596" s="48"/>
      <c r="I7596" s="209"/>
      <c r="J7596" s="48"/>
    </row>
    <row r="7597" spans="1:10" s="47" customFormat="1" x14ac:dyDescent="0.25">
      <c r="A7597" s="211"/>
      <c r="B7597" s="211"/>
      <c r="C7597" s="210"/>
      <c r="D7597" s="210"/>
      <c r="E7597" s="61"/>
      <c r="F7597" s="48"/>
      <c r="G7597" s="48"/>
      <c r="H7597" s="48"/>
      <c r="I7597" s="209"/>
      <c r="J7597" s="48"/>
    </row>
    <row r="7598" spans="1:10" s="47" customFormat="1" x14ac:dyDescent="0.25">
      <c r="A7598" s="211"/>
      <c r="B7598" s="211"/>
      <c r="C7598" s="210"/>
      <c r="D7598" s="210"/>
      <c r="E7598" s="61"/>
      <c r="F7598" s="48"/>
      <c r="G7598" s="48"/>
      <c r="H7598" s="48"/>
      <c r="I7598" s="209"/>
      <c r="J7598" s="48"/>
    </row>
    <row r="7599" spans="1:10" s="47" customFormat="1" x14ac:dyDescent="0.25">
      <c r="A7599" s="211"/>
      <c r="B7599" s="211"/>
      <c r="C7599" s="210"/>
      <c r="D7599" s="210"/>
      <c r="E7599" s="61"/>
      <c r="F7599" s="48"/>
      <c r="G7599" s="48"/>
      <c r="H7599" s="48"/>
      <c r="I7599" s="209"/>
      <c r="J7599" s="48"/>
    </row>
    <row r="7600" spans="1:10" s="47" customFormat="1" x14ac:dyDescent="0.25">
      <c r="A7600" s="211"/>
      <c r="B7600" s="211"/>
      <c r="C7600" s="210"/>
      <c r="D7600" s="210"/>
      <c r="E7600" s="61"/>
      <c r="F7600" s="48"/>
      <c r="G7600" s="48"/>
      <c r="H7600" s="48"/>
      <c r="I7600" s="209"/>
      <c r="J7600" s="48"/>
    </row>
    <row r="7601" spans="1:10" s="47" customFormat="1" x14ac:dyDescent="0.25">
      <c r="A7601" s="211"/>
      <c r="B7601" s="211"/>
      <c r="C7601" s="210"/>
      <c r="D7601" s="210"/>
      <c r="E7601" s="61"/>
      <c r="F7601" s="48"/>
      <c r="G7601" s="48"/>
      <c r="H7601" s="48"/>
      <c r="I7601" s="209"/>
      <c r="J7601" s="48"/>
    </row>
    <row r="7602" spans="1:10" s="47" customFormat="1" x14ac:dyDescent="0.25">
      <c r="A7602" s="211"/>
      <c r="B7602" s="211"/>
      <c r="C7602" s="210"/>
      <c r="D7602" s="210"/>
      <c r="E7602" s="61"/>
      <c r="F7602" s="48"/>
      <c r="G7602" s="48"/>
      <c r="H7602" s="48"/>
      <c r="I7602" s="209"/>
      <c r="J7602" s="48"/>
    </row>
    <row r="7603" spans="1:10" s="47" customFormat="1" x14ac:dyDescent="0.25">
      <c r="A7603" s="211"/>
      <c r="B7603" s="211"/>
      <c r="C7603" s="210"/>
      <c r="D7603" s="210"/>
      <c r="E7603" s="61"/>
      <c r="F7603" s="48"/>
      <c r="G7603" s="48"/>
      <c r="H7603" s="48"/>
      <c r="I7603" s="209"/>
      <c r="J7603" s="48"/>
    </row>
    <row r="7604" spans="1:10" s="47" customFormat="1" x14ac:dyDescent="0.25">
      <c r="A7604" s="211"/>
      <c r="B7604" s="211"/>
      <c r="C7604" s="210"/>
      <c r="D7604" s="210"/>
      <c r="E7604" s="61"/>
      <c r="F7604" s="48"/>
      <c r="G7604" s="48"/>
      <c r="H7604" s="48"/>
      <c r="I7604" s="209"/>
      <c r="J7604" s="48"/>
    </row>
    <row r="7605" spans="1:10" s="47" customFormat="1" x14ac:dyDescent="0.25">
      <c r="A7605" s="211"/>
      <c r="B7605" s="211"/>
      <c r="C7605" s="210"/>
      <c r="D7605" s="210"/>
      <c r="E7605" s="61"/>
      <c r="F7605" s="48"/>
      <c r="G7605" s="48"/>
      <c r="H7605" s="48"/>
      <c r="I7605" s="209"/>
      <c r="J7605" s="48"/>
    </row>
    <row r="7606" spans="1:10" s="47" customFormat="1" x14ac:dyDescent="0.25">
      <c r="A7606" s="211"/>
      <c r="B7606" s="211"/>
      <c r="C7606" s="210"/>
      <c r="D7606" s="210"/>
      <c r="E7606" s="61"/>
      <c r="F7606" s="48"/>
      <c r="G7606" s="48"/>
      <c r="H7606" s="48"/>
      <c r="I7606" s="209"/>
      <c r="J7606" s="48"/>
    </row>
    <row r="7607" spans="1:10" s="47" customFormat="1" x14ac:dyDescent="0.25">
      <c r="A7607" s="211"/>
      <c r="B7607" s="211"/>
      <c r="C7607" s="210"/>
      <c r="D7607" s="210"/>
      <c r="E7607" s="61"/>
      <c r="F7607" s="48"/>
      <c r="G7607" s="48"/>
      <c r="H7607" s="48"/>
      <c r="I7607" s="209"/>
      <c r="J7607" s="48"/>
    </row>
    <row r="7608" spans="1:10" s="47" customFormat="1" x14ac:dyDescent="0.25">
      <c r="A7608" s="211"/>
      <c r="B7608" s="211"/>
      <c r="C7608" s="210"/>
      <c r="D7608" s="210"/>
      <c r="E7608" s="61"/>
      <c r="F7608" s="48"/>
      <c r="G7608" s="48"/>
      <c r="H7608" s="48"/>
      <c r="I7608" s="209"/>
      <c r="J7608" s="48"/>
    </row>
    <row r="7609" spans="1:10" s="47" customFormat="1" x14ac:dyDescent="0.25">
      <c r="A7609" s="211"/>
      <c r="B7609" s="211"/>
      <c r="C7609" s="210"/>
      <c r="D7609" s="210"/>
      <c r="E7609" s="61"/>
      <c r="F7609" s="48"/>
      <c r="G7609" s="48"/>
      <c r="H7609" s="48"/>
      <c r="I7609" s="209"/>
      <c r="J7609" s="48"/>
    </row>
    <row r="7610" spans="1:10" s="47" customFormat="1" x14ac:dyDescent="0.25">
      <c r="A7610" s="211"/>
      <c r="B7610" s="211"/>
      <c r="C7610" s="210"/>
      <c r="D7610" s="210"/>
      <c r="E7610" s="61"/>
      <c r="F7610" s="48"/>
      <c r="G7610" s="48"/>
      <c r="H7610" s="48"/>
      <c r="I7610" s="209"/>
      <c r="J7610" s="48"/>
    </row>
    <row r="7611" spans="1:10" s="47" customFormat="1" x14ac:dyDescent="0.25">
      <c r="A7611" s="211"/>
      <c r="B7611" s="211"/>
      <c r="C7611" s="210"/>
      <c r="D7611" s="210"/>
      <c r="E7611" s="61"/>
      <c r="F7611" s="48"/>
      <c r="G7611" s="48"/>
      <c r="H7611" s="48"/>
      <c r="I7611" s="209"/>
      <c r="J7611" s="48"/>
    </row>
    <row r="7612" spans="1:10" s="47" customFormat="1" x14ac:dyDescent="0.25">
      <c r="A7612" s="211"/>
      <c r="B7612" s="211"/>
      <c r="C7612" s="210"/>
      <c r="D7612" s="210"/>
      <c r="E7612" s="61"/>
      <c r="F7612" s="48"/>
      <c r="G7612" s="48"/>
      <c r="H7612" s="48"/>
      <c r="I7612" s="209"/>
      <c r="J7612" s="48"/>
    </row>
    <row r="7613" spans="1:10" s="47" customFormat="1" x14ac:dyDescent="0.25">
      <c r="A7613" s="211"/>
      <c r="B7613" s="211"/>
      <c r="C7613" s="210"/>
      <c r="D7613" s="210"/>
      <c r="E7613" s="61"/>
      <c r="F7613" s="48"/>
      <c r="G7613" s="48"/>
      <c r="H7613" s="48"/>
      <c r="I7613" s="209"/>
      <c r="J7613" s="48"/>
    </row>
    <row r="7614" spans="1:10" s="47" customFormat="1" x14ac:dyDescent="0.25">
      <c r="A7614" s="211"/>
      <c r="B7614" s="211"/>
      <c r="C7614" s="210"/>
      <c r="D7614" s="210"/>
      <c r="E7614" s="61"/>
      <c r="F7614" s="48"/>
      <c r="G7614" s="48"/>
      <c r="H7614" s="48"/>
      <c r="I7614" s="209"/>
      <c r="J7614" s="48"/>
    </row>
    <row r="7615" spans="1:10" s="47" customFormat="1" x14ac:dyDescent="0.25">
      <c r="A7615" s="211"/>
      <c r="B7615" s="211"/>
      <c r="C7615" s="210"/>
      <c r="D7615" s="210"/>
      <c r="E7615" s="61"/>
      <c r="F7615" s="48"/>
      <c r="G7615" s="48"/>
      <c r="H7615" s="48"/>
      <c r="I7615" s="209"/>
      <c r="J7615" s="48"/>
    </row>
    <row r="7616" spans="1:10" s="47" customFormat="1" x14ac:dyDescent="0.25">
      <c r="A7616" s="211"/>
      <c r="B7616" s="211"/>
      <c r="C7616" s="210"/>
      <c r="D7616" s="210"/>
      <c r="E7616" s="61"/>
      <c r="F7616" s="48"/>
      <c r="G7616" s="48"/>
      <c r="H7616" s="48"/>
      <c r="I7616" s="209"/>
      <c r="J7616" s="48"/>
    </row>
    <row r="7617" spans="1:10" s="47" customFormat="1" x14ac:dyDescent="0.25">
      <c r="A7617" s="211"/>
      <c r="B7617" s="211"/>
      <c r="C7617" s="210"/>
      <c r="D7617" s="210"/>
      <c r="E7617" s="61"/>
      <c r="F7617" s="48"/>
      <c r="G7617" s="48"/>
      <c r="H7617" s="48"/>
      <c r="I7617" s="209"/>
      <c r="J7617" s="48"/>
    </row>
    <row r="7618" spans="1:10" s="47" customFormat="1" x14ac:dyDescent="0.25">
      <c r="A7618" s="211"/>
      <c r="B7618" s="211"/>
      <c r="C7618" s="210"/>
      <c r="D7618" s="210"/>
      <c r="E7618" s="61"/>
      <c r="F7618" s="48"/>
      <c r="G7618" s="48"/>
      <c r="H7618" s="48"/>
      <c r="I7618" s="209"/>
      <c r="J7618" s="48"/>
    </row>
    <row r="7619" spans="1:10" s="47" customFormat="1" x14ac:dyDescent="0.25">
      <c r="A7619" s="211"/>
      <c r="B7619" s="211"/>
      <c r="C7619" s="210"/>
      <c r="D7619" s="210"/>
      <c r="E7619" s="61"/>
      <c r="F7619" s="48"/>
      <c r="G7619" s="48"/>
      <c r="H7619" s="48"/>
      <c r="I7619" s="209"/>
      <c r="J7619" s="48"/>
    </row>
    <row r="7620" spans="1:10" s="47" customFormat="1" x14ac:dyDescent="0.25">
      <c r="A7620" s="211"/>
      <c r="B7620" s="211"/>
      <c r="C7620" s="210"/>
      <c r="D7620" s="210"/>
      <c r="E7620" s="61"/>
      <c r="F7620" s="48"/>
      <c r="G7620" s="48"/>
      <c r="H7620" s="48"/>
      <c r="I7620" s="209"/>
      <c r="J7620" s="48"/>
    </row>
    <row r="7621" spans="1:10" s="47" customFormat="1" x14ac:dyDescent="0.25">
      <c r="A7621" s="211"/>
      <c r="B7621" s="211"/>
      <c r="C7621" s="210"/>
      <c r="D7621" s="210"/>
      <c r="E7621" s="61"/>
      <c r="F7621" s="48"/>
      <c r="G7621" s="48"/>
      <c r="H7621" s="48"/>
      <c r="I7621" s="209"/>
      <c r="J7621" s="48"/>
    </row>
    <row r="7622" spans="1:10" s="47" customFormat="1" x14ac:dyDescent="0.25">
      <c r="A7622" s="211"/>
      <c r="B7622" s="211"/>
      <c r="C7622" s="210"/>
      <c r="D7622" s="210"/>
      <c r="E7622" s="61"/>
      <c r="F7622" s="48"/>
      <c r="G7622" s="48"/>
      <c r="H7622" s="48"/>
      <c r="I7622" s="209"/>
      <c r="J7622" s="48"/>
    </row>
    <row r="7623" spans="1:10" s="47" customFormat="1" x14ac:dyDescent="0.25">
      <c r="A7623" s="211"/>
      <c r="B7623" s="211"/>
      <c r="C7623" s="210"/>
      <c r="D7623" s="210"/>
      <c r="E7623" s="61"/>
      <c r="F7623" s="48"/>
      <c r="G7623" s="48"/>
      <c r="H7623" s="48"/>
      <c r="I7623" s="209"/>
      <c r="J7623" s="48"/>
    </row>
    <row r="7624" spans="1:10" s="47" customFormat="1" x14ac:dyDescent="0.25">
      <c r="A7624" s="211"/>
      <c r="B7624" s="211"/>
      <c r="C7624" s="210"/>
      <c r="D7624" s="210"/>
      <c r="E7624" s="61"/>
      <c r="F7624" s="48"/>
      <c r="G7624" s="48"/>
      <c r="H7624" s="48"/>
      <c r="I7624" s="209"/>
      <c r="J7624" s="48"/>
    </row>
    <row r="7625" spans="1:10" s="47" customFormat="1" x14ac:dyDescent="0.25">
      <c r="A7625" s="211"/>
      <c r="B7625" s="211"/>
      <c r="C7625" s="210"/>
      <c r="D7625" s="210"/>
      <c r="E7625" s="61"/>
      <c r="F7625" s="48"/>
      <c r="G7625" s="48"/>
      <c r="H7625" s="48"/>
      <c r="I7625" s="209"/>
      <c r="J7625" s="48"/>
    </row>
    <row r="7626" spans="1:10" s="47" customFormat="1" x14ac:dyDescent="0.25">
      <c r="A7626" s="211"/>
      <c r="B7626" s="211"/>
      <c r="C7626" s="210"/>
      <c r="D7626" s="210"/>
      <c r="E7626" s="61"/>
      <c r="F7626" s="48"/>
      <c r="G7626" s="48"/>
      <c r="H7626" s="48"/>
      <c r="I7626" s="209"/>
      <c r="J7626" s="48"/>
    </row>
    <row r="7627" spans="1:10" s="47" customFormat="1" x14ac:dyDescent="0.25">
      <c r="A7627" s="211"/>
      <c r="B7627" s="211"/>
      <c r="C7627" s="210"/>
      <c r="D7627" s="210"/>
      <c r="E7627" s="61"/>
      <c r="F7627" s="48"/>
      <c r="G7627" s="48"/>
      <c r="H7627" s="48"/>
      <c r="I7627" s="209"/>
      <c r="J7627" s="48"/>
    </row>
    <row r="7628" spans="1:10" s="47" customFormat="1" x14ac:dyDescent="0.25">
      <c r="A7628" s="211"/>
      <c r="B7628" s="211"/>
      <c r="C7628" s="210"/>
      <c r="D7628" s="210"/>
      <c r="E7628" s="61"/>
      <c r="F7628" s="48"/>
      <c r="G7628" s="48"/>
      <c r="H7628" s="48"/>
      <c r="I7628" s="209"/>
      <c r="J7628" s="48"/>
    </row>
    <row r="7629" spans="1:10" s="47" customFormat="1" x14ac:dyDescent="0.25">
      <c r="A7629" s="211"/>
      <c r="B7629" s="211"/>
      <c r="C7629" s="210"/>
      <c r="D7629" s="210"/>
      <c r="E7629" s="61"/>
      <c r="F7629" s="48"/>
      <c r="G7629" s="48"/>
      <c r="H7629" s="48"/>
      <c r="I7629" s="209"/>
      <c r="J7629" s="48"/>
    </row>
    <row r="7630" spans="1:10" s="47" customFormat="1" x14ac:dyDescent="0.25">
      <c r="A7630" s="211"/>
      <c r="B7630" s="211"/>
      <c r="C7630" s="210"/>
      <c r="D7630" s="210"/>
      <c r="E7630" s="61"/>
      <c r="F7630" s="48"/>
      <c r="G7630" s="48"/>
      <c r="H7630" s="48"/>
      <c r="I7630" s="209"/>
      <c r="J7630" s="48"/>
    </row>
    <row r="7631" spans="1:10" s="47" customFormat="1" x14ac:dyDescent="0.25">
      <c r="A7631" s="211"/>
      <c r="B7631" s="211"/>
      <c r="C7631" s="210"/>
      <c r="D7631" s="210"/>
      <c r="E7631" s="61"/>
      <c r="F7631" s="48"/>
      <c r="G7631" s="48"/>
      <c r="H7631" s="48"/>
      <c r="I7631" s="209"/>
      <c r="J7631" s="48"/>
    </row>
    <row r="7632" spans="1:10" s="47" customFormat="1" x14ac:dyDescent="0.25">
      <c r="A7632" s="211"/>
      <c r="B7632" s="211"/>
      <c r="C7632" s="210"/>
      <c r="D7632" s="210"/>
      <c r="E7632" s="61"/>
      <c r="F7632" s="48"/>
      <c r="G7632" s="48"/>
      <c r="H7632" s="48"/>
      <c r="I7632" s="209"/>
      <c r="J7632" s="48"/>
    </row>
    <row r="7633" spans="1:10" s="47" customFormat="1" x14ac:dyDescent="0.25">
      <c r="A7633" s="211"/>
      <c r="B7633" s="211"/>
      <c r="C7633" s="210"/>
      <c r="D7633" s="210"/>
      <c r="E7633" s="61"/>
      <c r="F7633" s="48"/>
      <c r="G7633" s="48"/>
      <c r="H7633" s="48"/>
      <c r="I7633" s="209"/>
      <c r="J7633" s="48"/>
    </row>
    <row r="7634" spans="1:10" s="47" customFormat="1" x14ac:dyDescent="0.25">
      <c r="A7634" s="211"/>
      <c r="B7634" s="211"/>
      <c r="C7634" s="210"/>
      <c r="D7634" s="210"/>
      <c r="E7634" s="61"/>
      <c r="F7634" s="48"/>
      <c r="G7634" s="48"/>
      <c r="H7634" s="48"/>
      <c r="I7634" s="209"/>
      <c r="J7634" s="48"/>
    </row>
    <row r="7635" spans="1:10" s="47" customFormat="1" x14ac:dyDescent="0.25">
      <c r="A7635" s="211"/>
      <c r="B7635" s="211"/>
      <c r="C7635" s="210"/>
      <c r="D7635" s="210"/>
      <c r="E7635" s="61"/>
      <c r="F7635" s="48"/>
      <c r="G7635" s="48"/>
      <c r="H7635" s="48"/>
      <c r="I7635" s="209"/>
      <c r="J7635" s="48"/>
    </row>
    <row r="7636" spans="1:10" s="47" customFormat="1" x14ac:dyDescent="0.25">
      <c r="A7636" s="211"/>
      <c r="B7636" s="211"/>
      <c r="C7636" s="210"/>
      <c r="D7636" s="210"/>
      <c r="E7636" s="61"/>
      <c r="F7636" s="48"/>
      <c r="G7636" s="48"/>
      <c r="H7636" s="48"/>
      <c r="I7636" s="209"/>
      <c r="J7636" s="48"/>
    </row>
    <row r="7637" spans="1:10" s="47" customFormat="1" x14ac:dyDescent="0.25">
      <c r="A7637" s="211"/>
      <c r="B7637" s="211"/>
      <c r="C7637" s="210"/>
      <c r="D7637" s="210"/>
      <c r="E7637" s="61"/>
      <c r="F7637" s="48"/>
      <c r="G7637" s="48"/>
      <c r="H7637" s="48"/>
      <c r="I7637" s="209"/>
      <c r="J7637" s="48"/>
    </row>
    <row r="7638" spans="1:10" s="47" customFormat="1" x14ac:dyDescent="0.25">
      <c r="A7638" s="211"/>
      <c r="B7638" s="211"/>
      <c r="C7638" s="210"/>
      <c r="D7638" s="210"/>
      <c r="E7638" s="61"/>
      <c r="F7638" s="48"/>
      <c r="G7638" s="48"/>
      <c r="H7638" s="48"/>
      <c r="I7638" s="209"/>
      <c r="J7638" s="48"/>
    </row>
    <row r="7639" spans="1:10" s="47" customFormat="1" x14ac:dyDescent="0.25">
      <c r="A7639" s="211"/>
      <c r="B7639" s="211"/>
      <c r="C7639" s="210"/>
      <c r="D7639" s="210"/>
      <c r="E7639" s="61"/>
      <c r="F7639" s="48"/>
      <c r="G7639" s="48"/>
      <c r="H7639" s="48"/>
      <c r="I7639" s="209"/>
      <c r="J7639" s="48"/>
    </row>
    <row r="7640" spans="1:10" s="47" customFormat="1" x14ac:dyDescent="0.25">
      <c r="A7640" s="211"/>
      <c r="B7640" s="211"/>
      <c r="C7640" s="210"/>
      <c r="D7640" s="210"/>
      <c r="E7640" s="61"/>
      <c r="F7640" s="48"/>
      <c r="G7640" s="48"/>
      <c r="H7640" s="48"/>
      <c r="I7640" s="209"/>
      <c r="J7640" s="48"/>
    </row>
    <row r="7641" spans="1:10" s="47" customFormat="1" x14ac:dyDescent="0.25">
      <c r="A7641" s="211"/>
      <c r="B7641" s="211"/>
      <c r="C7641" s="210"/>
      <c r="D7641" s="210"/>
      <c r="E7641" s="61"/>
      <c r="F7641" s="48"/>
      <c r="G7641" s="48"/>
      <c r="H7641" s="48"/>
      <c r="I7641" s="209"/>
      <c r="J7641" s="48"/>
    </row>
    <row r="7642" spans="1:10" s="47" customFormat="1" x14ac:dyDescent="0.25">
      <c r="A7642" s="211"/>
      <c r="B7642" s="211"/>
      <c r="C7642" s="210"/>
      <c r="D7642" s="210"/>
      <c r="E7642" s="61"/>
      <c r="F7642" s="48"/>
      <c r="G7642" s="48"/>
      <c r="H7642" s="48"/>
      <c r="I7642" s="209"/>
      <c r="J7642" s="48"/>
    </row>
    <row r="7643" spans="1:10" s="47" customFormat="1" x14ac:dyDescent="0.25">
      <c r="A7643" s="211"/>
      <c r="B7643" s="211"/>
      <c r="C7643" s="210"/>
      <c r="D7643" s="210"/>
      <c r="E7643" s="61"/>
      <c r="F7643" s="48"/>
      <c r="G7643" s="48"/>
      <c r="H7643" s="48"/>
      <c r="I7643" s="209"/>
      <c r="J7643" s="48"/>
    </row>
    <row r="7644" spans="1:10" s="47" customFormat="1" x14ac:dyDescent="0.25">
      <c r="A7644" s="211"/>
      <c r="B7644" s="211"/>
      <c r="C7644" s="210"/>
      <c r="D7644" s="210"/>
      <c r="E7644" s="61"/>
      <c r="F7644" s="48"/>
      <c r="G7644" s="48"/>
      <c r="H7644" s="48"/>
      <c r="I7644" s="209"/>
      <c r="J7644" s="48"/>
    </row>
    <row r="7645" spans="1:10" s="47" customFormat="1" x14ac:dyDescent="0.25">
      <c r="A7645" s="211"/>
      <c r="B7645" s="211"/>
      <c r="C7645" s="210"/>
      <c r="D7645" s="210"/>
      <c r="E7645" s="61"/>
      <c r="F7645" s="48"/>
      <c r="G7645" s="48"/>
      <c r="H7645" s="48"/>
      <c r="I7645" s="209"/>
      <c r="J7645" s="48"/>
    </row>
    <row r="7646" spans="1:10" s="47" customFormat="1" x14ac:dyDescent="0.25">
      <c r="A7646" s="211"/>
      <c r="B7646" s="211"/>
      <c r="C7646" s="210"/>
      <c r="D7646" s="210"/>
      <c r="E7646" s="61"/>
      <c r="F7646" s="48"/>
      <c r="G7646" s="48"/>
      <c r="H7646" s="48"/>
      <c r="I7646" s="209"/>
      <c r="J7646" s="48"/>
    </row>
    <row r="7647" spans="1:10" s="47" customFormat="1" x14ac:dyDescent="0.25">
      <c r="A7647" s="211"/>
      <c r="B7647" s="211"/>
      <c r="C7647" s="210"/>
      <c r="D7647" s="210"/>
      <c r="E7647" s="61"/>
      <c r="F7647" s="48"/>
      <c r="G7647" s="48"/>
      <c r="H7647" s="48"/>
      <c r="I7647" s="209"/>
      <c r="J7647" s="48"/>
    </row>
    <row r="7648" spans="1:10" s="47" customFormat="1" x14ac:dyDescent="0.25">
      <c r="A7648" s="211"/>
      <c r="B7648" s="211"/>
      <c r="C7648" s="210"/>
      <c r="D7648" s="210"/>
      <c r="E7648" s="61"/>
      <c r="F7648" s="48"/>
      <c r="G7648" s="48"/>
      <c r="H7648" s="48"/>
      <c r="I7648" s="209"/>
      <c r="J7648" s="48"/>
    </row>
    <row r="7649" spans="1:10" s="47" customFormat="1" x14ac:dyDescent="0.25">
      <c r="A7649" s="211"/>
      <c r="B7649" s="211"/>
      <c r="C7649" s="210"/>
      <c r="D7649" s="210"/>
      <c r="E7649" s="61"/>
      <c r="F7649" s="48"/>
      <c r="G7649" s="48"/>
      <c r="H7649" s="48"/>
      <c r="I7649" s="209"/>
      <c r="J7649" s="48"/>
    </row>
    <row r="7650" spans="1:10" s="47" customFormat="1" x14ac:dyDescent="0.25">
      <c r="A7650" s="211"/>
      <c r="B7650" s="211"/>
      <c r="C7650" s="210"/>
      <c r="D7650" s="210"/>
      <c r="E7650" s="61"/>
      <c r="F7650" s="48"/>
      <c r="G7650" s="48"/>
      <c r="H7650" s="48"/>
      <c r="I7650" s="209"/>
      <c r="J7650" s="48"/>
    </row>
    <row r="7651" spans="1:10" s="47" customFormat="1" x14ac:dyDescent="0.25">
      <c r="A7651" s="211"/>
      <c r="B7651" s="211"/>
      <c r="C7651" s="210"/>
      <c r="D7651" s="210"/>
      <c r="E7651" s="61"/>
      <c r="F7651" s="48"/>
      <c r="G7651" s="48"/>
      <c r="H7651" s="48"/>
      <c r="I7651" s="209"/>
      <c r="J7651" s="48"/>
    </row>
    <row r="7652" spans="1:10" s="47" customFormat="1" x14ac:dyDescent="0.25">
      <c r="A7652" s="211"/>
      <c r="B7652" s="211"/>
      <c r="C7652" s="210"/>
      <c r="D7652" s="210"/>
      <c r="E7652" s="61"/>
      <c r="F7652" s="48"/>
      <c r="G7652" s="48"/>
      <c r="H7652" s="48"/>
      <c r="I7652" s="209"/>
      <c r="J7652" s="48"/>
    </row>
    <row r="7653" spans="1:10" s="47" customFormat="1" x14ac:dyDescent="0.25">
      <c r="A7653" s="211"/>
      <c r="B7653" s="211"/>
      <c r="C7653" s="210"/>
      <c r="D7653" s="210"/>
      <c r="E7653" s="61"/>
      <c r="F7653" s="48"/>
      <c r="G7653" s="48"/>
      <c r="H7653" s="48"/>
      <c r="I7653" s="209"/>
      <c r="J7653" s="48"/>
    </row>
    <row r="7654" spans="1:10" s="47" customFormat="1" x14ac:dyDescent="0.25">
      <c r="A7654" s="211"/>
      <c r="B7654" s="211"/>
      <c r="C7654" s="210"/>
      <c r="D7654" s="210"/>
      <c r="E7654" s="61"/>
      <c r="F7654" s="48"/>
      <c r="G7654" s="48"/>
      <c r="H7654" s="48"/>
      <c r="I7654" s="209"/>
      <c r="J7654" s="48"/>
    </row>
    <row r="7655" spans="1:10" s="47" customFormat="1" x14ac:dyDescent="0.25">
      <c r="A7655" s="211"/>
      <c r="B7655" s="211"/>
      <c r="C7655" s="210"/>
      <c r="D7655" s="210"/>
      <c r="E7655" s="61"/>
      <c r="F7655" s="48"/>
      <c r="G7655" s="48"/>
      <c r="H7655" s="48"/>
      <c r="I7655" s="209"/>
      <c r="J7655" s="48"/>
    </row>
    <row r="7656" spans="1:10" s="47" customFormat="1" x14ac:dyDescent="0.25">
      <c r="A7656" s="211"/>
      <c r="B7656" s="211"/>
      <c r="C7656" s="210"/>
      <c r="D7656" s="210"/>
      <c r="E7656" s="61"/>
      <c r="F7656" s="48"/>
      <c r="G7656" s="48"/>
      <c r="H7656" s="48"/>
      <c r="I7656" s="209"/>
      <c r="J7656" s="48"/>
    </row>
    <row r="7657" spans="1:10" s="47" customFormat="1" x14ac:dyDescent="0.25">
      <c r="A7657" s="211"/>
      <c r="B7657" s="211"/>
      <c r="C7657" s="210"/>
      <c r="D7657" s="210"/>
      <c r="E7657" s="61"/>
      <c r="F7657" s="48"/>
      <c r="G7657" s="48"/>
      <c r="H7657" s="48"/>
      <c r="I7657" s="209"/>
      <c r="J7657" s="48"/>
    </row>
    <row r="7658" spans="1:10" s="47" customFormat="1" x14ac:dyDescent="0.25">
      <c r="A7658" s="211"/>
      <c r="B7658" s="211"/>
      <c r="C7658" s="210"/>
      <c r="D7658" s="210"/>
      <c r="E7658" s="61"/>
      <c r="F7658" s="48"/>
      <c r="G7658" s="48"/>
      <c r="H7658" s="48"/>
      <c r="I7658" s="209"/>
      <c r="J7658" s="48"/>
    </row>
    <row r="7659" spans="1:10" s="47" customFormat="1" x14ac:dyDescent="0.25">
      <c r="A7659" s="211"/>
      <c r="B7659" s="211"/>
      <c r="C7659" s="210"/>
      <c r="D7659" s="210"/>
      <c r="E7659" s="61"/>
      <c r="F7659" s="48"/>
      <c r="G7659" s="48"/>
      <c r="H7659" s="48"/>
      <c r="I7659" s="209"/>
      <c r="J7659" s="48"/>
    </row>
    <row r="7660" spans="1:10" s="47" customFormat="1" x14ac:dyDescent="0.25">
      <c r="A7660" s="211"/>
      <c r="B7660" s="211"/>
      <c r="C7660" s="210"/>
      <c r="D7660" s="210"/>
      <c r="E7660" s="61"/>
      <c r="F7660" s="48"/>
      <c r="G7660" s="48"/>
      <c r="H7660" s="48"/>
      <c r="I7660" s="209"/>
      <c r="J7660" s="48"/>
    </row>
    <row r="7661" spans="1:10" s="47" customFormat="1" x14ac:dyDescent="0.25">
      <c r="A7661" s="211"/>
      <c r="B7661" s="211"/>
      <c r="C7661" s="210"/>
      <c r="D7661" s="210"/>
      <c r="E7661" s="61"/>
      <c r="F7661" s="48"/>
      <c r="G7661" s="48"/>
      <c r="H7661" s="48"/>
      <c r="I7661" s="209"/>
      <c r="J7661" s="48"/>
    </row>
    <row r="7662" spans="1:10" s="47" customFormat="1" x14ac:dyDescent="0.25">
      <c r="A7662" s="211"/>
      <c r="B7662" s="211"/>
      <c r="C7662" s="210"/>
      <c r="D7662" s="210"/>
      <c r="E7662" s="61"/>
      <c r="F7662" s="48"/>
      <c r="G7662" s="48"/>
      <c r="H7662" s="48"/>
      <c r="I7662" s="209"/>
      <c r="J7662" s="48"/>
    </row>
    <row r="7663" spans="1:10" s="47" customFormat="1" x14ac:dyDescent="0.25">
      <c r="A7663" s="211"/>
      <c r="B7663" s="211"/>
      <c r="C7663" s="210"/>
      <c r="D7663" s="210"/>
      <c r="E7663" s="61"/>
      <c r="F7663" s="48"/>
      <c r="G7663" s="48"/>
      <c r="H7663" s="48"/>
      <c r="I7663" s="209"/>
      <c r="J7663" s="48"/>
    </row>
    <row r="7664" spans="1:10" s="47" customFormat="1" x14ac:dyDescent="0.25">
      <c r="A7664" s="211"/>
      <c r="B7664" s="211"/>
      <c r="C7664" s="210"/>
      <c r="D7664" s="210"/>
      <c r="E7664" s="61"/>
      <c r="F7664" s="48"/>
      <c r="G7664" s="48"/>
      <c r="H7664" s="48"/>
      <c r="I7664" s="209"/>
      <c r="J7664" s="48"/>
    </row>
    <row r="7665" spans="1:10" s="47" customFormat="1" x14ac:dyDescent="0.25">
      <c r="A7665" s="211"/>
      <c r="B7665" s="211"/>
      <c r="C7665" s="210"/>
      <c r="D7665" s="210"/>
      <c r="E7665" s="61"/>
      <c r="F7665" s="48"/>
      <c r="G7665" s="48"/>
      <c r="H7665" s="48"/>
      <c r="I7665" s="209"/>
      <c r="J7665" s="48"/>
    </row>
    <row r="7666" spans="1:10" s="47" customFormat="1" x14ac:dyDescent="0.25">
      <c r="A7666" s="211"/>
      <c r="B7666" s="211"/>
      <c r="C7666" s="210"/>
      <c r="D7666" s="210"/>
      <c r="E7666" s="61"/>
      <c r="F7666" s="48"/>
      <c r="G7666" s="48"/>
      <c r="H7666" s="48"/>
      <c r="I7666" s="209"/>
      <c r="J7666" s="48"/>
    </row>
    <row r="7667" spans="1:10" s="47" customFormat="1" x14ac:dyDescent="0.25">
      <c r="A7667" s="211"/>
      <c r="B7667" s="211"/>
      <c r="C7667" s="210"/>
      <c r="D7667" s="210"/>
      <c r="E7667" s="61"/>
      <c r="F7667" s="48"/>
      <c r="G7667" s="48"/>
      <c r="H7667" s="48"/>
      <c r="I7667" s="209"/>
      <c r="J7667" s="48"/>
    </row>
    <row r="7668" spans="1:10" s="47" customFormat="1" x14ac:dyDescent="0.25">
      <c r="A7668" s="211"/>
      <c r="B7668" s="211"/>
      <c r="C7668" s="210"/>
      <c r="D7668" s="210"/>
      <c r="E7668" s="61"/>
      <c r="F7668" s="48"/>
      <c r="G7668" s="48"/>
      <c r="H7668" s="48"/>
      <c r="I7668" s="209"/>
      <c r="J7668" s="48"/>
    </row>
    <row r="7669" spans="1:10" s="47" customFormat="1" x14ac:dyDescent="0.25">
      <c r="A7669" s="211"/>
      <c r="B7669" s="211"/>
      <c r="C7669" s="210"/>
      <c r="D7669" s="210"/>
      <c r="E7669" s="61"/>
      <c r="F7669" s="48"/>
      <c r="G7669" s="48"/>
      <c r="H7669" s="48"/>
      <c r="I7669" s="209"/>
      <c r="J7669" s="48"/>
    </row>
    <row r="7670" spans="1:10" s="47" customFormat="1" x14ac:dyDescent="0.25">
      <c r="A7670" s="211"/>
      <c r="B7670" s="211"/>
      <c r="C7670" s="210"/>
      <c r="D7670" s="210"/>
      <c r="E7670" s="61"/>
      <c r="F7670" s="48"/>
      <c r="G7670" s="48"/>
      <c r="H7670" s="48"/>
      <c r="I7670" s="209"/>
      <c r="J7670" s="48"/>
    </row>
    <row r="7671" spans="1:10" s="47" customFormat="1" x14ac:dyDescent="0.25">
      <c r="A7671" s="211"/>
      <c r="B7671" s="211"/>
      <c r="C7671" s="210"/>
      <c r="D7671" s="210"/>
      <c r="E7671" s="61"/>
      <c r="F7671" s="48"/>
      <c r="G7671" s="48"/>
      <c r="H7671" s="48"/>
      <c r="I7671" s="209"/>
      <c r="J7671" s="48"/>
    </row>
    <row r="7672" spans="1:10" s="47" customFormat="1" x14ac:dyDescent="0.25">
      <c r="A7672" s="211"/>
      <c r="B7672" s="211"/>
      <c r="C7672" s="210"/>
      <c r="D7672" s="210"/>
      <c r="E7672" s="61"/>
      <c r="F7672" s="48"/>
      <c r="G7672" s="48"/>
      <c r="H7672" s="48"/>
      <c r="I7672" s="209"/>
      <c r="J7672" s="48"/>
    </row>
    <row r="7673" spans="1:10" s="47" customFormat="1" x14ac:dyDescent="0.25">
      <c r="A7673" s="211"/>
      <c r="B7673" s="211"/>
      <c r="C7673" s="210"/>
      <c r="D7673" s="210"/>
      <c r="E7673" s="61"/>
      <c r="F7673" s="48"/>
      <c r="G7673" s="48"/>
      <c r="H7673" s="48"/>
      <c r="I7673" s="209"/>
      <c r="J7673" s="48"/>
    </row>
    <row r="7674" spans="1:10" s="47" customFormat="1" x14ac:dyDescent="0.25">
      <c r="A7674" s="211"/>
      <c r="B7674" s="211"/>
      <c r="C7674" s="210"/>
      <c r="D7674" s="210"/>
      <c r="E7674" s="61"/>
      <c r="F7674" s="48"/>
      <c r="G7674" s="48"/>
      <c r="H7674" s="48"/>
      <c r="I7674" s="209"/>
      <c r="J7674" s="48"/>
    </row>
    <row r="7675" spans="1:10" s="47" customFormat="1" x14ac:dyDescent="0.25">
      <c r="A7675" s="211"/>
      <c r="B7675" s="211"/>
      <c r="C7675" s="210"/>
      <c r="D7675" s="210"/>
      <c r="E7675" s="61"/>
      <c r="F7675" s="48"/>
      <c r="G7675" s="48"/>
      <c r="H7675" s="48"/>
      <c r="I7675" s="209"/>
      <c r="J7675" s="48"/>
    </row>
    <row r="7676" spans="1:10" s="47" customFormat="1" x14ac:dyDescent="0.25">
      <c r="A7676" s="211"/>
      <c r="B7676" s="211"/>
      <c r="C7676" s="210"/>
      <c r="D7676" s="210"/>
      <c r="E7676" s="61"/>
      <c r="F7676" s="48"/>
      <c r="G7676" s="48"/>
      <c r="H7676" s="48"/>
      <c r="I7676" s="209"/>
      <c r="J7676" s="48"/>
    </row>
    <row r="7677" spans="1:10" s="47" customFormat="1" x14ac:dyDescent="0.25">
      <c r="A7677" s="211"/>
      <c r="B7677" s="211"/>
      <c r="C7677" s="210"/>
      <c r="D7677" s="210"/>
      <c r="E7677" s="61"/>
      <c r="F7677" s="48"/>
      <c r="G7677" s="48"/>
      <c r="H7677" s="48"/>
      <c r="I7677" s="209"/>
      <c r="J7677" s="48"/>
    </row>
    <row r="7678" spans="1:10" s="47" customFormat="1" x14ac:dyDescent="0.25">
      <c r="A7678" s="211"/>
      <c r="B7678" s="211"/>
      <c r="C7678" s="210"/>
      <c r="D7678" s="210"/>
      <c r="E7678" s="61"/>
      <c r="F7678" s="48"/>
      <c r="G7678" s="48"/>
      <c r="H7678" s="48"/>
      <c r="I7678" s="209"/>
      <c r="J7678" s="48"/>
    </row>
    <row r="7679" spans="1:10" s="47" customFormat="1" x14ac:dyDescent="0.25">
      <c r="A7679" s="211"/>
      <c r="B7679" s="211"/>
      <c r="C7679" s="210"/>
      <c r="D7679" s="210"/>
      <c r="E7679" s="61"/>
      <c r="F7679" s="48"/>
      <c r="G7679" s="48"/>
      <c r="H7679" s="48"/>
      <c r="I7679" s="209"/>
      <c r="J7679" s="48"/>
    </row>
    <row r="7680" spans="1:10" s="47" customFormat="1" x14ac:dyDescent="0.25">
      <c r="A7680" s="211"/>
      <c r="B7680" s="211"/>
      <c r="C7680" s="210"/>
      <c r="D7680" s="210"/>
      <c r="E7680" s="61"/>
      <c r="F7680" s="48"/>
      <c r="G7680" s="48"/>
      <c r="H7680" s="48"/>
      <c r="I7680" s="209"/>
      <c r="J7680" s="48"/>
    </row>
    <row r="7681" spans="1:10" s="47" customFormat="1" x14ac:dyDescent="0.25">
      <c r="A7681" s="211"/>
      <c r="B7681" s="211"/>
      <c r="C7681" s="210"/>
      <c r="D7681" s="210"/>
      <c r="E7681" s="61"/>
      <c r="F7681" s="48"/>
      <c r="G7681" s="48"/>
      <c r="H7681" s="48"/>
      <c r="I7681" s="209"/>
      <c r="J7681" s="48"/>
    </row>
    <row r="7682" spans="1:10" s="47" customFormat="1" x14ac:dyDescent="0.25">
      <c r="A7682" s="211"/>
      <c r="B7682" s="211"/>
      <c r="C7682" s="210"/>
      <c r="D7682" s="210"/>
      <c r="E7682" s="61"/>
      <c r="F7682" s="48"/>
      <c r="G7682" s="48"/>
      <c r="H7682" s="48"/>
      <c r="I7682" s="209"/>
      <c r="J7682" s="48"/>
    </row>
    <row r="7683" spans="1:10" s="47" customFormat="1" x14ac:dyDescent="0.25">
      <c r="A7683" s="211"/>
      <c r="B7683" s="211"/>
      <c r="C7683" s="210"/>
      <c r="D7683" s="210"/>
      <c r="E7683" s="61"/>
      <c r="F7683" s="48"/>
      <c r="G7683" s="48"/>
      <c r="H7683" s="48"/>
      <c r="I7683" s="209"/>
      <c r="J7683" s="48"/>
    </row>
    <row r="7684" spans="1:10" s="47" customFormat="1" x14ac:dyDescent="0.25">
      <c r="A7684" s="211"/>
      <c r="B7684" s="211"/>
      <c r="C7684" s="210"/>
      <c r="D7684" s="210"/>
      <c r="E7684" s="61"/>
      <c r="F7684" s="48"/>
      <c r="G7684" s="48"/>
      <c r="H7684" s="48"/>
      <c r="I7684" s="209"/>
      <c r="J7684" s="48"/>
    </row>
    <row r="7685" spans="1:10" s="47" customFormat="1" x14ac:dyDescent="0.25">
      <c r="A7685" s="211"/>
      <c r="B7685" s="211"/>
      <c r="C7685" s="210"/>
      <c r="D7685" s="210"/>
      <c r="E7685" s="61"/>
      <c r="F7685" s="48"/>
      <c r="G7685" s="48"/>
      <c r="H7685" s="48"/>
      <c r="I7685" s="209"/>
      <c r="J7685" s="48"/>
    </row>
    <row r="7686" spans="1:10" s="47" customFormat="1" x14ac:dyDescent="0.25">
      <c r="A7686" s="211"/>
      <c r="B7686" s="211"/>
      <c r="C7686" s="210"/>
      <c r="D7686" s="210"/>
      <c r="E7686" s="61"/>
      <c r="F7686" s="48"/>
      <c r="G7686" s="48"/>
      <c r="H7686" s="48"/>
      <c r="I7686" s="209"/>
      <c r="J7686" s="48"/>
    </row>
    <row r="7687" spans="1:10" s="47" customFormat="1" x14ac:dyDescent="0.25">
      <c r="A7687" s="211"/>
      <c r="B7687" s="211"/>
      <c r="C7687" s="210"/>
      <c r="D7687" s="210"/>
      <c r="E7687" s="61"/>
      <c r="F7687" s="48"/>
      <c r="G7687" s="48"/>
      <c r="H7687" s="48"/>
      <c r="I7687" s="209"/>
      <c r="J7687" s="48"/>
    </row>
    <row r="7688" spans="1:10" s="47" customFormat="1" x14ac:dyDescent="0.25">
      <c r="A7688" s="211"/>
      <c r="B7688" s="211"/>
      <c r="C7688" s="210"/>
      <c r="D7688" s="210"/>
      <c r="E7688" s="61"/>
      <c r="F7688" s="48"/>
      <c r="G7688" s="48"/>
      <c r="H7688" s="48"/>
      <c r="I7688" s="209"/>
      <c r="J7688" s="48"/>
    </row>
    <row r="7689" spans="1:10" s="47" customFormat="1" x14ac:dyDescent="0.25">
      <c r="A7689" s="211"/>
      <c r="B7689" s="211"/>
      <c r="C7689" s="210"/>
      <c r="D7689" s="210"/>
      <c r="E7689" s="61"/>
      <c r="F7689" s="48"/>
      <c r="G7689" s="48"/>
      <c r="H7689" s="48"/>
      <c r="I7689" s="209"/>
      <c r="J7689" s="48"/>
    </row>
    <row r="7690" spans="1:10" s="47" customFormat="1" x14ac:dyDescent="0.25">
      <c r="A7690" s="211"/>
      <c r="B7690" s="211"/>
      <c r="C7690" s="210"/>
      <c r="D7690" s="210"/>
      <c r="E7690" s="61"/>
      <c r="F7690" s="48"/>
      <c r="G7690" s="48"/>
      <c r="H7690" s="48"/>
      <c r="I7690" s="209"/>
      <c r="J7690" s="48"/>
    </row>
    <row r="7691" spans="1:10" s="47" customFormat="1" x14ac:dyDescent="0.25">
      <c r="A7691" s="211"/>
      <c r="B7691" s="211"/>
      <c r="C7691" s="210"/>
      <c r="D7691" s="210"/>
      <c r="E7691" s="61"/>
      <c r="F7691" s="48"/>
      <c r="G7691" s="48"/>
      <c r="H7691" s="48"/>
      <c r="I7691" s="209"/>
      <c r="J7691" s="48"/>
    </row>
    <row r="7692" spans="1:10" s="47" customFormat="1" x14ac:dyDescent="0.25">
      <c r="A7692" s="211"/>
      <c r="B7692" s="211"/>
      <c r="C7692" s="210"/>
      <c r="D7692" s="210"/>
      <c r="E7692" s="61"/>
      <c r="F7692" s="48"/>
      <c r="G7692" s="48"/>
      <c r="H7692" s="48"/>
      <c r="I7692" s="209"/>
      <c r="J7692" s="48"/>
    </row>
    <row r="7693" spans="1:10" s="47" customFormat="1" x14ac:dyDescent="0.25">
      <c r="A7693" s="211"/>
      <c r="B7693" s="211"/>
      <c r="C7693" s="210"/>
      <c r="D7693" s="210"/>
      <c r="E7693" s="61"/>
      <c r="F7693" s="48"/>
      <c r="G7693" s="48"/>
      <c r="H7693" s="48"/>
      <c r="I7693" s="209"/>
      <c r="J7693" s="48"/>
    </row>
    <row r="7694" spans="1:10" s="47" customFormat="1" x14ac:dyDescent="0.25">
      <c r="A7694" s="211"/>
      <c r="B7694" s="211"/>
      <c r="C7694" s="210"/>
      <c r="D7694" s="210"/>
      <c r="E7694" s="61"/>
      <c r="F7694" s="48"/>
      <c r="G7694" s="48"/>
      <c r="H7694" s="48"/>
      <c r="I7694" s="209"/>
      <c r="J7694" s="48"/>
    </row>
    <row r="7695" spans="1:10" s="47" customFormat="1" x14ac:dyDescent="0.25">
      <c r="A7695" s="211"/>
      <c r="B7695" s="211"/>
      <c r="C7695" s="210"/>
      <c r="D7695" s="210"/>
      <c r="E7695" s="61"/>
      <c r="F7695" s="48"/>
      <c r="G7695" s="48"/>
      <c r="H7695" s="48"/>
      <c r="I7695" s="209"/>
      <c r="J7695" s="48"/>
    </row>
    <row r="7696" spans="1:10" s="47" customFormat="1" x14ac:dyDescent="0.25">
      <c r="A7696" s="211"/>
      <c r="B7696" s="211"/>
      <c r="C7696" s="210"/>
      <c r="D7696" s="210"/>
      <c r="E7696" s="61"/>
      <c r="F7696" s="48"/>
      <c r="G7696" s="48"/>
      <c r="H7696" s="48"/>
      <c r="I7696" s="209"/>
      <c r="J7696" s="48"/>
    </row>
    <row r="7697" spans="1:10" s="47" customFormat="1" x14ac:dyDescent="0.25">
      <c r="A7697" s="211"/>
      <c r="B7697" s="211"/>
      <c r="C7697" s="210"/>
      <c r="D7697" s="210"/>
      <c r="E7697" s="61"/>
      <c r="F7697" s="48"/>
      <c r="G7697" s="48"/>
      <c r="H7697" s="48"/>
      <c r="I7697" s="209"/>
      <c r="J7697" s="48"/>
    </row>
    <row r="7698" spans="1:10" s="47" customFormat="1" x14ac:dyDescent="0.25">
      <c r="A7698" s="211"/>
      <c r="B7698" s="211"/>
      <c r="C7698" s="210"/>
      <c r="D7698" s="210"/>
      <c r="E7698" s="61"/>
      <c r="F7698" s="48"/>
      <c r="G7698" s="48"/>
      <c r="H7698" s="48"/>
      <c r="I7698" s="209"/>
      <c r="J7698" s="48"/>
    </row>
    <row r="7699" spans="1:10" s="47" customFormat="1" x14ac:dyDescent="0.25">
      <c r="A7699" s="211"/>
      <c r="B7699" s="211"/>
      <c r="C7699" s="210"/>
      <c r="D7699" s="210"/>
      <c r="E7699" s="61"/>
      <c r="F7699" s="48"/>
      <c r="G7699" s="48"/>
      <c r="H7699" s="48"/>
      <c r="I7699" s="209"/>
      <c r="J7699" s="48"/>
    </row>
    <row r="7700" spans="1:10" s="47" customFormat="1" x14ac:dyDescent="0.25">
      <c r="A7700" s="211"/>
      <c r="B7700" s="211"/>
      <c r="C7700" s="210"/>
      <c r="D7700" s="210"/>
      <c r="E7700" s="61"/>
      <c r="F7700" s="48"/>
      <c r="G7700" s="48"/>
      <c r="H7700" s="48"/>
      <c r="I7700" s="209"/>
      <c r="J7700" s="48"/>
    </row>
    <row r="7701" spans="1:10" s="47" customFormat="1" x14ac:dyDescent="0.25">
      <c r="A7701" s="211"/>
      <c r="B7701" s="211"/>
      <c r="C7701" s="210"/>
      <c r="D7701" s="210"/>
      <c r="E7701" s="61"/>
      <c r="F7701" s="48"/>
      <c r="G7701" s="48"/>
      <c r="H7701" s="48"/>
      <c r="I7701" s="209"/>
      <c r="J7701" s="48"/>
    </row>
    <row r="7702" spans="1:10" s="47" customFormat="1" x14ac:dyDescent="0.25">
      <c r="A7702" s="211"/>
      <c r="B7702" s="211"/>
      <c r="C7702" s="210"/>
      <c r="D7702" s="210"/>
      <c r="E7702" s="61"/>
      <c r="F7702" s="48"/>
      <c r="G7702" s="48"/>
      <c r="H7702" s="48"/>
      <c r="I7702" s="209"/>
      <c r="J7702" s="48"/>
    </row>
    <row r="7703" spans="1:10" s="47" customFormat="1" x14ac:dyDescent="0.25">
      <c r="A7703" s="211"/>
      <c r="B7703" s="211"/>
      <c r="C7703" s="210"/>
      <c r="D7703" s="210"/>
      <c r="E7703" s="61"/>
      <c r="F7703" s="48"/>
      <c r="G7703" s="48"/>
      <c r="H7703" s="48"/>
      <c r="I7703" s="209"/>
      <c r="J7703" s="48"/>
    </row>
    <row r="7704" spans="1:10" s="47" customFormat="1" x14ac:dyDescent="0.25">
      <c r="A7704" s="211"/>
      <c r="B7704" s="211"/>
      <c r="C7704" s="210"/>
      <c r="D7704" s="210"/>
      <c r="E7704" s="61"/>
      <c r="F7704" s="48"/>
      <c r="G7704" s="48"/>
      <c r="H7704" s="48"/>
      <c r="I7704" s="209"/>
      <c r="J7704" s="48"/>
    </row>
    <row r="7705" spans="1:10" s="47" customFormat="1" x14ac:dyDescent="0.25">
      <c r="A7705" s="211"/>
      <c r="B7705" s="211"/>
      <c r="C7705" s="210"/>
      <c r="D7705" s="210"/>
      <c r="E7705" s="61"/>
      <c r="F7705" s="48"/>
      <c r="G7705" s="48"/>
      <c r="H7705" s="48"/>
      <c r="I7705" s="209"/>
      <c r="J7705" s="48"/>
    </row>
    <row r="7706" spans="1:10" s="47" customFormat="1" x14ac:dyDescent="0.25">
      <c r="A7706" s="211"/>
      <c r="B7706" s="211"/>
      <c r="C7706" s="210"/>
      <c r="D7706" s="210"/>
      <c r="E7706" s="61"/>
      <c r="F7706" s="48"/>
      <c r="G7706" s="48"/>
      <c r="H7706" s="48"/>
      <c r="I7706" s="209"/>
      <c r="J7706" s="48"/>
    </row>
    <row r="7707" spans="1:10" s="47" customFormat="1" x14ac:dyDescent="0.25">
      <c r="A7707" s="211"/>
      <c r="B7707" s="211"/>
      <c r="C7707" s="210"/>
      <c r="D7707" s="210"/>
      <c r="E7707" s="61"/>
      <c r="F7707" s="48"/>
      <c r="G7707" s="48"/>
      <c r="H7707" s="48"/>
      <c r="I7707" s="209"/>
      <c r="J7707" s="48"/>
    </row>
    <row r="7708" spans="1:10" s="47" customFormat="1" x14ac:dyDescent="0.25">
      <c r="A7708" s="211"/>
      <c r="B7708" s="211"/>
      <c r="C7708" s="210"/>
      <c r="D7708" s="210"/>
      <c r="E7708" s="61"/>
      <c r="F7708" s="48"/>
      <c r="G7708" s="48"/>
      <c r="H7708" s="48"/>
      <c r="I7708" s="209"/>
      <c r="J7708" s="48"/>
    </row>
    <row r="7709" spans="1:10" s="47" customFormat="1" x14ac:dyDescent="0.25">
      <c r="A7709" s="211"/>
      <c r="B7709" s="211"/>
      <c r="C7709" s="210"/>
      <c r="D7709" s="210"/>
      <c r="E7709" s="61"/>
      <c r="F7709" s="48"/>
      <c r="G7709" s="48"/>
      <c r="H7709" s="48"/>
      <c r="I7709" s="209"/>
      <c r="J7709" s="48"/>
    </row>
    <row r="7710" spans="1:10" s="47" customFormat="1" x14ac:dyDescent="0.25">
      <c r="A7710" s="211"/>
      <c r="B7710" s="211"/>
      <c r="C7710" s="210"/>
      <c r="D7710" s="210"/>
      <c r="E7710" s="61"/>
      <c r="F7710" s="48"/>
      <c r="G7710" s="48"/>
      <c r="H7710" s="48"/>
      <c r="I7710" s="209"/>
      <c r="J7710" s="48"/>
    </row>
    <row r="7711" spans="1:10" s="47" customFormat="1" x14ac:dyDescent="0.25">
      <c r="A7711" s="211"/>
      <c r="B7711" s="211"/>
      <c r="C7711" s="210"/>
      <c r="D7711" s="210"/>
      <c r="E7711" s="61"/>
      <c r="F7711" s="48"/>
      <c r="G7711" s="48"/>
      <c r="H7711" s="48"/>
      <c r="I7711" s="209"/>
      <c r="J7711" s="48"/>
    </row>
    <row r="7712" spans="1:10" s="47" customFormat="1" x14ac:dyDescent="0.25">
      <c r="A7712" s="211"/>
      <c r="B7712" s="211"/>
      <c r="C7712" s="210"/>
      <c r="D7712" s="210"/>
      <c r="E7712" s="61"/>
      <c r="F7712" s="48"/>
      <c r="G7712" s="48"/>
      <c r="H7712" s="48"/>
      <c r="I7712" s="209"/>
      <c r="J7712" s="48"/>
    </row>
    <row r="7713" spans="1:10" s="47" customFormat="1" x14ac:dyDescent="0.25">
      <c r="A7713" s="211"/>
      <c r="B7713" s="211"/>
      <c r="C7713" s="210"/>
      <c r="D7713" s="210"/>
      <c r="E7713" s="61"/>
      <c r="F7713" s="48"/>
      <c r="G7713" s="48"/>
      <c r="H7713" s="48"/>
      <c r="I7713" s="209"/>
      <c r="J7713" s="48"/>
    </row>
    <row r="7714" spans="1:10" s="47" customFormat="1" x14ac:dyDescent="0.25">
      <c r="A7714" s="211"/>
      <c r="B7714" s="211"/>
      <c r="C7714" s="210"/>
      <c r="D7714" s="210"/>
      <c r="E7714" s="61"/>
      <c r="F7714" s="48"/>
      <c r="G7714" s="48"/>
      <c r="H7714" s="48"/>
      <c r="I7714" s="209"/>
      <c r="J7714" s="48"/>
    </row>
    <row r="7715" spans="1:10" s="47" customFormat="1" x14ac:dyDescent="0.25">
      <c r="A7715" s="211"/>
      <c r="B7715" s="211"/>
      <c r="C7715" s="210"/>
      <c r="D7715" s="210"/>
      <c r="E7715" s="61"/>
      <c r="F7715" s="48"/>
      <c r="G7715" s="48"/>
      <c r="H7715" s="48"/>
      <c r="I7715" s="209"/>
      <c r="J7715" s="48"/>
    </row>
    <row r="7716" spans="1:10" s="47" customFormat="1" x14ac:dyDescent="0.25">
      <c r="A7716" s="211"/>
      <c r="B7716" s="211"/>
      <c r="C7716" s="210"/>
      <c r="D7716" s="210"/>
      <c r="E7716" s="61"/>
      <c r="F7716" s="48"/>
      <c r="G7716" s="48"/>
      <c r="H7716" s="48"/>
      <c r="I7716" s="209"/>
      <c r="J7716" s="48"/>
    </row>
    <row r="7717" spans="1:10" s="47" customFormat="1" x14ac:dyDescent="0.25">
      <c r="A7717" s="211"/>
      <c r="B7717" s="211"/>
      <c r="C7717" s="210"/>
      <c r="D7717" s="210"/>
      <c r="E7717" s="61"/>
      <c r="F7717" s="48"/>
      <c r="G7717" s="48"/>
      <c r="H7717" s="48"/>
      <c r="I7717" s="209"/>
      <c r="J7717" s="48"/>
    </row>
    <row r="7718" spans="1:10" s="47" customFormat="1" x14ac:dyDescent="0.25">
      <c r="A7718" s="211"/>
      <c r="B7718" s="211"/>
      <c r="C7718" s="210"/>
      <c r="D7718" s="210"/>
      <c r="E7718" s="61"/>
      <c r="F7718" s="48"/>
      <c r="G7718" s="48"/>
      <c r="H7718" s="48"/>
      <c r="I7718" s="209"/>
      <c r="J7718" s="48"/>
    </row>
    <row r="7719" spans="1:10" s="47" customFormat="1" x14ac:dyDescent="0.25">
      <c r="A7719" s="211"/>
      <c r="B7719" s="211"/>
      <c r="C7719" s="210"/>
      <c r="D7719" s="210"/>
      <c r="E7719" s="61"/>
      <c r="F7719" s="48"/>
      <c r="G7719" s="48"/>
      <c r="H7719" s="48"/>
      <c r="I7719" s="209"/>
      <c r="J7719" s="48"/>
    </row>
    <row r="7720" spans="1:10" s="47" customFormat="1" x14ac:dyDescent="0.25">
      <c r="A7720" s="211"/>
      <c r="B7720" s="211"/>
      <c r="C7720" s="210"/>
      <c r="D7720" s="210"/>
      <c r="E7720" s="61"/>
      <c r="F7720" s="48"/>
      <c r="G7720" s="48"/>
      <c r="H7720" s="48"/>
      <c r="I7720" s="209"/>
      <c r="J7720" s="48"/>
    </row>
    <row r="7721" spans="1:10" s="47" customFormat="1" x14ac:dyDescent="0.25">
      <c r="A7721" s="211"/>
      <c r="B7721" s="211"/>
      <c r="C7721" s="210"/>
      <c r="D7721" s="210"/>
      <c r="E7721" s="61"/>
      <c r="F7721" s="48"/>
      <c r="G7721" s="48"/>
      <c r="H7721" s="48"/>
      <c r="I7721" s="209"/>
      <c r="J7721" s="48"/>
    </row>
    <row r="7722" spans="1:10" s="47" customFormat="1" x14ac:dyDescent="0.25">
      <c r="A7722" s="211"/>
      <c r="B7722" s="211"/>
      <c r="C7722" s="210"/>
      <c r="D7722" s="210"/>
      <c r="E7722" s="61"/>
      <c r="F7722" s="48"/>
      <c r="G7722" s="48"/>
      <c r="H7722" s="48"/>
      <c r="I7722" s="209"/>
      <c r="J7722" s="48"/>
    </row>
    <row r="7723" spans="1:10" s="47" customFormat="1" x14ac:dyDescent="0.25">
      <c r="A7723" s="211"/>
      <c r="B7723" s="211"/>
      <c r="C7723" s="210"/>
      <c r="D7723" s="210"/>
      <c r="E7723" s="61"/>
      <c r="F7723" s="48"/>
      <c r="G7723" s="48"/>
      <c r="H7723" s="48"/>
      <c r="I7723" s="209"/>
      <c r="J7723" s="48"/>
    </row>
    <row r="7724" spans="1:10" s="47" customFormat="1" x14ac:dyDescent="0.25">
      <c r="A7724" s="211"/>
      <c r="B7724" s="211"/>
      <c r="C7724" s="210"/>
      <c r="D7724" s="210"/>
      <c r="E7724" s="61"/>
      <c r="F7724" s="48"/>
      <c r="G7724" s="48"/>
      <c r="H7724" s="48"/>
      <c r="I7724" s="209"/>
      <c r="J7724" s="48"/>
    </row>
    <row r="7725" spans="1:10" s="47" customFormat="1" x14ac:dyDescent="0.25">
      <c r="A7725" s="211"/>
      <c r="B7725" s="211"/>
      <c r="C7725" s="210"/>
      <c r="D7725" s="210"/>
      <c r="E7725" s="61"/>
      <c r="F7725" s="48"/>
      <c r="G7725" s="48"/>
      <c r="H7725" s="48"/>
      <c r="I7725" s="209"/>
      <c r="J7725" s="48"/>
    </row>
    <row r="7726" spans="1:10" s="47" customFormat="1" x14ac:dyDescent="0.25">
      <c r="A7726" s="211"/>
      <c r="B7726" s="211"/>
      <c r="C7726" s="210"/>
      <c r="D7726" s="210"/>
      <c r="E7726" s="61"/>
      <c r="F7726" s="48"/>
      <c r="G7726" s="48"/>
      <c r="H7726" s="48"/>
      <c r="I7726" s="209"/>
      <c r="J7726" s="48"/>
    </row>
    <row r="7727" spans="1:10" s="47" customFormat="1" x14ac:dyDescent="0.25">
      <c r="A7727" s="211"/>
      <c r="B7727" s="211"/>
      <c r="C7727" s="210"/>
      <c r="D7727" s="210"/>
      <c r="E7727" s="61"/>
      <c r="F7727" s="48"/>
      <c r="G7727" s="48"/>
      <c r="H7727" s="48"/>
      <c r="I7727" s="209"/>
      <c r="J7727" s="48"/>
    </row>
    <row r="7728" spans="1:10" s="47" customFormat="1" x14ac:dyDescent="0.25">
      <c r="A7728" s="211"/>
      <c r="B7728" s="211"/>
      <c r="C7728" s="210"/>
      <c r="D7728" s="210"/>
      <c r="E7728" s="61"/>
      <c r="F7728" s="48"/>
      <c r="G7728" s="48"/>
      <c r="H7728" s="48"/>
      <c r="I7728" s="209"/>
      <c r="J7728" s="48"/>
    </row>
    <row r="7729" spans="1:10" s="47" customFormat="1" x14ac:dyDescent="0.25">
      <c r="A7729" s="211"/>
      <c r="B7729" s="211"/>
      <c r="C7729" s="210"/>
      <c r="D7729" s="210"/>
      <c r="E7729" s="61"/>
      <c r="F7729" s="48"/>
      <c r="G7729" s="48"/>
      <c r="H7729" s="48"/>
      <c r="I7729" s="209"/>
      <c r="J7729" s="48"/>
    </row>
    <row r="7730" spans="1:10" s="47" customFormat="1" x14ac:dyDescent="0.25">
      <c r="A7730" s="211"/>
      <c r="B7730" s="211"/>
      <c r="C7730" s="210"/>
      <c r="D7730" s="210"/>
      <c r="E7730" s="61"/>
      <c r="F7730" s="48"/>
      <c r="G7730" s="48"/>
      <c r="H7730" s="48"/>
      <c r="I7730" s="209"/>
      <c r="J7730" s="48"/>
    </row>
    <row r="7731" spans="1:10" s="47" customFormat="1" x14ac:dyDescent="0.25">
      <c r="A7731" s="211"/>
      <c r="B7731" s="211"/>
      <c r="C7731" s="210"/>
      <c r="D7731" s="210"/>
      <c r="E7731" s="61"/>
      <c r="F7731" s="48"/>
      <c r="G7731" s="48"/>
      <c r="H7731" s="48"/>
      <c r="I7731" s="209"/>
      <c r="J7731" s="48"/>
    </row>
    <row r="7732" spans="1:10" s="47" customFormat="1" x14ac:dyDescent="0.25">
      <c r="A7732" s="211"/>
      <c r="B7732" s="211"/>
      <c r="C7732" s="210"/>
      <c r="D7732" s="210"/>
      <c r="E7732" s="61"/>
      <c r="F7732" s="48"/>
      <c r="G7732" s="48"/>
      <c r="H7732" s="48"/>
      <c r="I7732" s="209"/>
      <c r="J7732" s="48"/>
    </row>
    <row r="7733" spans="1:10" s="47" customFormat="1" x14ac:dyDescent="0.25">
      <c r="A7733" s="211"/>
      <c r="B7733" s="211"/>
      <c r="C7733" s="210"/>
      <c r="D7733" s="210"/>
      <c r="E7733" s="61"/>
      <c r="F7733" s="48"/>
      <c r="G7733" s="48"/>
      <c r="H7733" s="48"/>
      <c r="I7733" s="209"/>
      <c r="J7733" s="48"/>
    </row>
    <row r="7734" spans="1:10" s="47" customFormat="1" x14ac:dyDescent="0.25">
      <c r="A7734" s="211"/>
      <c r="B7734" s="211"/>
      <c r="C7734" s="210"/>
      <c r="D7734" s="210"/>
      <c r="E7734" s="61"/>
      <c r="F7734" s="48"/>
      <c r="G7734" s="48"/>
      <c r="H7734" s="48"/>
      <c r="I7734" s="209"/>
      <c r="J7734" s="48"/>
    </row>
    <row r="7735" spans="1:10" s="47" customFormat="1" x14ac:dyDescent="0.25">
      <c r="A7735" s="211"/>
      <c r="B7735" s="211"/>
      <c r="C7735" s="210"/>
      <c r="D7735" s="210"/>
      <c r="E7735" s="61"/>
      <c r="F7735" s="48"/>
      <c r="G7735" s="48"/>
      <c r="H7735" s="48"/>
      <c r="I7735" s="209"/>
      <c r="J7735" s="48"/>
    </row>
    <row r="7736" spans="1:10" s="47" customFormat="1" x14ac:dyDescent="0.25">
      <c r="A7736" s="211"/>
      <c r="B7736" s="211"/>
      <c r="C7736" s="210"/>
      <c r="D7736" s="210"/>
      <c r="E7736" s="61"/>
      <c r="F7736" s="48"/>
      <c r="G7736" s="48"/>
      <c r="H7736" s="48"/>
      <c r="I7736" s="209"/>
      <c r="J7736" s="48"/>
    </row>
    <row r="7737" spans="1:10" s="47" customFormat="1" x14ac:dyDescent="0.25">
      <c r="A7737" s="211"/>
      <c r="B7737" s="211"/>
      <c r="C7737" s="210"/>
      <c r="D7737" s="210"/>
      <c r="E7737" s="61"/>
      <c r="F7737" s="48"/>
      <c r="G7737" s="48"/>
      <c r="H7737" s="48"/>
      <c r="I7737" s="209"/>
      <c r="J7737" s="48"/>
    </row>
    <row r="7738" spans="1:10" s="47" customFormat="1" x14ac:dyDescent="0.25">
      <c r="A7738" s="211"/>
      <c r="B7738" s="211"/>
      <c r="C7738" s="210"/>
      <c r="D7738" s="210"/>
      <c r="E7738" s="61"/>
      <c r="F7738" s="48"/>
      <c r="G7738" s="48"/>
      <c r="H7738" s="48"/>
      <c r="I7738" s="209"/>
      <c r="J7738" s="48"/>
    </row>
    <row r="7739" spans="1:10" s="47" customFormat="1" x14ac:dyDescent="0.25">
      <c r="A7739" s="211"/>
      <c r="B7739" s="211"/>
      <c r="C7739" s="210"/>
      <c r="D7739" s="210"/>
      <c r="E7739" s="61"/>
      <c r="F7739" s="48"/>
      <c r="G7739" s="48"/>
      <c r="H7739" s="48"/>
      <c r="I7739" s="209"/>
      <c r="J7739" s="48"/>
    </row>
    <row r="7740" spans="1:10" s="47" customFormat="1" x14ac:dyDescent="0.25">
      <c r="A7740" s="211"/>
      <c r="B7740" s="211"/>
      <c r="C7740" s="210"/>
      <c r="D7740" s="210"/>
      <c r="E7740" s="61"/>
      <c r="F7740" s="48"/>
      <c r="G7740" s="48"/>
      <c r="H7740" s="48"/>
      <c r="I7740" s="209"/>
      <c r="J7740" s="48"/>
    </row>
    <row r="7741" spans="1:10" s="47" customFormat="1" x14ac:dyDescent="0.25">
      <c r="A7741" s="211"/>
      <c r="B7741" s="211"/>
      <c r="C7741" s="210"/>
      <c r="D7741" s="210"/>
      <c r="E7741" s="61"/>
      <c r="F7741" s="48"/>
      <c r="G7741" s="48"/>
      <c r="H7741" s="48"/>
      <c r="I7741" s="209"/>
      <c r="J7741" s="48"/>
    </row>
    <row r="7742" spans="1:10" s="47" customFormat="1" x14ac:dyDescent="0.25">
      <c r="A7742" s="211"/>
      <c r="B7742" s="211"/>
      <c r="C7742" s="210"/>
      <c r="D7742" s="210"/>
      <c r="E7742" s="61"/>
      <c r="F7742" s="48"/>
      <c r="G7742" s="48"/>
      <c r="H7742" s="48"/>
      <c r="I7742" s="209"/>
      <c r="J7742" s="48"/>
    </row>
    <row r="7743" spans="1:10" s="47" customFormat="1" x14ac:dyDescent="0.25">
      <c r="A7743" s="211"/>
      <c r="B7743" s="211"/>
      <c r="C7743" s="210"/>
      <c r="D7743" s="210"/>
      <c r="E7743" s="61"/>
      <c r="F7743" s="48"/>
      <c r="G7743" s="48"/>
      <c r="H7743" s="48"/>
      <c r="I7743" s="209"/>
      <c r="J7743" s="48"/>
    </row>
    <row r="7744" spans="1:10" s="47" customFormat="1" x14ac:dyDescent="0.25">
      <c r="A7744" s="211"/>
      <c r="B7744" s="211"/>
      <c r="C7744" s="210"/>
      <c r="D7744" s="210"/>
      <c r="E7744" s="61"/>
      <c r="F7744" s="48"/>
      <c r="G7744" s="48"/>
      <c r="H7744" s="48"/>
      <c r="I7744" s="209"/>
      <c r="J7744" s="48"/>
    </row>
    <row r="7745" spans="1:10" s="47" customFormat="1" x14ac:dyDescent="0.25">
      <c r="A7745" s="211"/>
      <c r="B7745" s="211"/>
      <c r="C7745" s="210"/>
      <c r="D7745" s="210"/>
      <c r="E7745" s="61"/>
      <c r="F7745" s="48"/>
      <c r="G7745" s="48"/>
      <c r="H7745" s="48"/>
      <c r="I7745" s="209"/>
      <c r="J7745" s="48"/>
    </row>
    <row r="7746" spans="1:10" s="47" customFormat="1" x14ac:dyDescent="0.25">
      <c r="A7746" s="211"/>
      <c r="B7746" s="211"/>
      <c r="C7746" s="210"/>
      <c r="D7746" s="210"/>
      <c r="E7746" s="61"/>
      <c r="F7746" s="48"/>
      <c r="G7746" s="48"/>
      <c r="H7746" s="48"/>
      <c r="I7746" s="209"/>
      <c r="J7746" s="48"/>
    </row>
    <row r="7747" spans="1:10" s="47" customFormat="1" x14ac:dyDescent="0.25">
      <c r="A7747" s="211"/>
      <c r="B7747" s="211"/>
      <c r="C7747" s="210"/>
      <c r="D7747" s="210"/>
      <c r="E7747" s="61"/>
      <c r="F7747" s="48"/>
      <c r="G7747" s="48"/>
      <c r="H7747" s="48"/>
      <c r="I7747" s="209"/>
      <c r="J7747" s="48"/>
    </row>
    <row r="7748" spans="1:10" s="47" customFormat="1" x14ac:dyDescent="0.25">
      <c r="A7748" s="211"/>
      <c r="B7748" s="211"/>
      <c r="C7748" s="210"/>
      <c r="D7748" s="210"/>
      <c r="E7748" s="61"/>
      <c r="F7748" s="48"/>
      <c r="G7748" s="48"/>
      <c r="H7748" s="48"/>
      <c r="I7748" s="209"/>
      <c r="J7748" s="48"/>
    </row>
    <row r="7749" spans="1:10" s="47" customFormat="1" x14ac:dyDescent="0.25">
      <c r="A7749" s="211"/>
      <c r="B7749" s="211"/>
      <c r="C7749" s="210"/>
      <c r="D7749" s="210"/>
      <c r="E7749" s="61"/>
      <c r="F7749" s="48"/>
      <c r="G7749" s="48"/>
      <c r="H7749" s="48"/>
      <c r="I7749" s="209"/>
      <c r="J7749" s="48"/>
    </row>
    <row r="7750" spans="1:10" s="47" customFormat="1" x14ac:dyDescent="0.25">
      <c r="A7750" s="211"/>
      <c r="B7750" s="211"/>
      <c r="C7750" s="210"/>
      <c r="D7750" s="210"/>
      <c r="E7750" s="61"/>
      <c r="F7750" s="48"/>
      <c r="G7750" s="48"/>
      <c r="H7750" s="48"/>
      <c r="I7750" s="209"/>
      <c r="J7750" s="48"/>
    </row>
    <row r="7751" spans="1:10" s="47" customFormat="1" x14ac:dyDescent="0.25">
      <c r="A7751" s="211"/>
      <c r="B7751" s="211"/>
      <c r="C7751" s="210"/>
      <c r="D7751" s="210"/>
      <c r="E7751" s="61"/>
      <c r="F7751" s="48"/>
      <c r="G7751" s="48"/>
      <c r="H7751" s="48"/>
      <c r="I7751" s="209"/>
      <c r="J7751" s="48"/>
    </row>
    <row r="7752" spans="1:10" s="47" customFormat="1" x14ac:dyDescent="0.25">
      <c r="A7752" s="211"/>
      <c r="B7752" s="211"/>
      <c r="C7752" s="210"/>
      <c r="D7752" s="210"/>
      <c r="E7752" s="61"/>
      <c r="F7752" s="48"/>
      <c r="G7752" s="48"/>
      <c r="H7752" s="48"/>
      <c r="I7752" s="209"/>
      <c r="J7752" s="48"/>
    </row>
    <row r="7753" spans="1:10" s="47" customFormat="1" x14ac:dyDescent="0.25">
      <c r="A7753" s="211"/>
      <c r="B7753" s="211"/>
      <c r="C7753" s="210"/>
      <c r="D7753" s="210"/>
      <c r="E7753" s="61"/>
      <c r="F7753" s="48"/>
      <c r="G7753" s="48"/>
      <c r="H7753" s="48"/>
      <c r="I7753" s="209"/>
      <c r="J7753" s="48"/>
    </row>
    <row r="7754" spans="1:10" s="47" customFormat="1" x14ac:dyDescent="0.25">
      <c r="A7754" s="211"/>
      <c r="B7754" s="211"/>
      <c r="C7754" s="210"/>
      <c r="D7754" s="210"/>
      <c r="E7754" s="61"/>
      <c r="F7754" s="48"/>
      <c r="G7754" s="48"/>
      <c r="H7754" s="48"/>
      <c r="I7754" s="209"/>
      <c r="J7754" s="48"/>
    </row>
    <row r="7755" spans="1:10" s="47" customFormat="1" x14ac:dyDescent="0.25">
      <c r="A7755" s="211"/>
      <c r="B7755" s="211"/>
      <c r="C7755" s="210"/>
      <c r="D7755" s="210"/>
      <c r="E7755" s="61"/>
      <c r="F7755" s="48"/>
      <c r="G7755" s="48"/>
      <c r="H7755" s="48"/>
      <c r="I7755" s="209"/>
      <c r="J7755" s="48"/>
    </row>
    <row r="7756" spans="1:10" s="47" customFormat="1" x14ac:dyDescent="0.25">
      <c r="A7756" s="211"/>
      <c r="B7756" s="211"/>
      <c r="C7756" s="210"/>
      <c r="D7756" s="210"/>
      <c r="E7756" s="61"/>
      <c r="F7756" s="48"/>
      <c r="G7756" s="48"/>
      <c r="H7756" s="48"/>
      <c r="I7756" s="209"/>
      <c r="J7756" s="48"/>
    </row>
    <row r="7757" spans="1:10" s="47" customFormat="1" x14ac:dyDescent="0.25">
      <c r="A7757" s="211"/>
      <c r="B7757" s="211"/>
      <c r="C7757" s="210"/>
      <c r="D7757" s="210"/>
      <c r="E7757" s="61"/>
      <c r="F7757" s="48"/>
      <c r="G7757" s="48"/>
      <c r="H7757" s="48"/>
      <c r="I7757" s="209"/>
      <c r="J7757" s="48"/>
    </row>
    <row r="7758" spans="1:10" s="47" customFormat="1" x14ac:dyDescent="0.25">
      <c r="A7758" s="211"/>
      <c r="B7758" s="211"/>
      <c r="C7758" s="210"/>
      <c r="D7758" s="210"/>
      <c r="E7758" s="61"/>
      <c r="F7758" s="48"/>
      <c r="G7758" s="48"/>
      <c r="H7758" s="48"/>
      <c r="I7758" s="209"/>
      <c r="J7758" s="48"/>
    </row>
    <row r="7759" spans="1:10" s="47" customFormat="1" x14ac:dyDescent="0.25">
      <c r="A7759" s="211"/>
      <c r="B7759" s="211"/>
      <c r="C7759" s="210"/>
      <c r="D7759" s="210"/>
      <c r="E7759" s="61"/>
      <c r="F7759" s="48"/>
      <c r="G7759" s="48"/>
      <c r="H7759" s="48"/>
      <c r="I7759" s="209"/>
      <c r="J7759" s="48"/>
    </row>
    <row r="7760" spans="1:10" s="47" customFormat="1" x14ac:dyDescent="0.25">
      <c r="A7760" s="211"/>
      <c r="B7760" s="211"/>
      <c r="C7760" s="210"/>
      <c r="D7760" s="210"/>
      <c r="E7760" s="61"/>
      <c r="F7760" s="48"/>
      <c r="G7760" s="48"/>
      <c r="H7760" s="48"/>
      <c r="I7760" s="209"/>
      <c r="J7760" s="48"/>
    </row>
    <row r="7761" spans="1:10" s="47" customFormat="1" x14ac:dyDescent="0.25">
      <c r="A7761" s="211"/>
      <c r="B7761" s="211"/>
      <c r="C7761" s="210"/>
      <c r="D7761" s="210"/>
      <c r="E7761" s="61"/>
      <c r="F7761" s="48"/>
      <c r="G7761" s="48"/>
      <c r="H7761" s="48"/>
      <c r="I7761" s="209"/>
      <c r="J7761" s="48"/>
    </row>
    <row r="7762" spans="1:10" s="47" customFormat="1" x14ac:dyDescent="0.25">
      <c r="A7762" s="211"/>
      <c r="B7762" s="211"/>
      <c r="C7762" s="210"/>
      <c r="D7762" s="210"/>
      <c r="E7762" s="61"/>
      <c r="F7762" s="48"/>
      <c r="G7762" s="48"/>
      <c r="H7762" s="48"/>
      <c r="I7762" s="209"/>
      <c r="J7762" s="48"/>
    </row>
    <row r="7763" spans="1:10" s="47" customFormat="1" x14ac:dyDescent="0.25">
      <c r="A7763" s="211"/>
      <c r="B7763" s="211"/>
      <c r="C7763" s="210"/>
      <c r="D7763" s="210"/>
      <c r="E7763" s="61"/>
      <c r="F7763" s="48"/>
      <c r="G7763" s="48"/>
      <c r="H7763" s="48"/>
      <c r="I7763" s="209"/>
      <c r="J7763" s="48"/>
    </row>
    <row r="7764" spans="1:10" s="47" customFormat="1" x14ac:dyDescent="0.25">
      <c r="A7764" s="211"/>
      <c r="B7764" s="211"/>
      <c r="C7764" s="210"/>
      <c r="D7764" s="210"/>
      <c r="E7764" s="61"/>
      <c r="F7764" s="48"/>
      <c r="G7764" s="48"/>
      <c r="H7764" s="48"/>
      <c r="I7764" s="209"/>
      <c r="J7764" s="48"/>
    </row>
    <row r="7765" spans="1:10" s="47" customFormat="1" x14ac:dyDescent="0.25">
      <c r="A7765" s="211"/>
      <c r="B7765" s="211"/>
      <c r="C7765" s="210"/>
      <c r="D7765" s="210"/>
      <c r="E7765" s="61"/>
      <c r="F7765" s="48"/>
      <c r="G7765" s="48"/>
      <c r="H7765" s="48"/>
      <c r="I7765" s="209"/>
      <c r="J7765" s="48"/>
    </row>
    <row r="7766" spans="1:10" s="47" customFormat="1" x14ac:dyDescent="0.25">
      <c r="A7766" s="211"/>
      <c r="B7766" s="211"/>
      <c r="C7766" s="210"/>
      <c r="D7766" s="210"/>
      <c r="E7766" s="61"/>
      <c r="F7766" s="48"/>
      <c r="G7766" s="48"/>
      <c r="H7766" s="48"/>
      <c r="I7766" s="209"/>
      <c r="J7766" s="48"/>
    </row>
    <row r="7767" spans="1:10" s="47" customFormat="1" x14ac:dyDescent="0.25">
      <c r="A7767" s="211"/>
      <c r="B7767" s="211"/>
      <c r="C7767" s="210"/>
      <c r="D7767" s="210"/>
      <c r="E7767" s="61"/>
      <c r="F7767" s="48"/>
      <c r="G7767" s="48"/>
      <c r="H7767" s="48"/>
      <c r="I7767" s="209"/>
      <c r="J7767" s="48"/>
    </row>
    <row r="7768" spans="1:10" s="47" customFormat="1" x14ac:dyDescent="0.25">
      <c r="A7768" s="211"/>
      <c r="B7768" s="211"/>
      <c r="C7768" s="210"/>
      <c r="D7768" s="210"/>
      <c r="E7768" s="61"/>
      <c r="F7768" s="48"/>
      <c r="G7768" s="48"/>
      <c r="H7768" s="48"/>
      <c r="I7768" s="209"/>
      <c r="J7768" s="48"/>
    </row>
    <row r="7769" spans="1:10" s="47" customFormat="1" x14ac:dyDescent="0.25">
      <c r="A7769" s="211"/>
      <c r="B7769" s="211"/>
      <c r="C7769" s="210"/>
      <c r="D7769" s="210"/>
      <c r="E7769" s="61"/>
      <c r="F7769" s="48"/>
      <c r="G7769" s="48"/>
      <c r="H7769" s="48"/>
      <c r="I7769" s="209"/>
      <c r="J7769" s="48"/>
    </row>
    <row r="7770" spans="1:10" s="47" customFormat="1" x14ac:dyDescent="0.25">
      <c r="A7770" s="211"/>
      <c r="B7770" s="211"/>
      <c r="C7770" s="210"/>
      <c r="D7770" s="210"/>
      <c r="E7770" s="61"/>
      <c r="F7770" s="48"/>
      <c r="G7770" s="48"/>
      <c r="H7770" s="48"/>
      <c r="I7770" s="209"/>
      <c r="J7770" s="48"/>
    </row>
    <row r="7771" spans="1:10" s="47" customFormat="1" x14ac:dyDescent="0.25">
      <c r="A7771" s="211"/>
      <c r="B7771" s="211"/>
      <c r="C7771" s="210"/>
      <c r="D7771" s="210"/>
      <c r="E7771" s="61"/>
      <c r="F7771" s="48"/>
      <c r="G7771" s="48"/>
      <c r="H7771" s="48"/>
      <c r="I7771" s="209"/>
      <c r="J7771" s="48"/>
    </row>
    <row r="7772" spans="1:10" s="47" customFormat="1" x14ac:dyDescent="0.25">
      <c r="A7772" s="211"/>
      <c r="B7772" s="211"/>
      <c r="C7772" s="210"/>
      <c r="D7772" s="210"/>
      <c r="E7772" s="61"/>
      <c r="F7772" s="48"/>
      <c r="G7772" s="48"/>
      <c r="H7772" s="48"/>
      <c r="I7772" s="209"/>
      <c r="J7772" s="48"/>
    </row>
    <row r="7773" spans="1:10" s="47" customFormat="1" x14ac:dyDescent="0.25">
      <c r="A7773" s="211"/>
      <c r="B7773" s="211"/>
      <c r="C7773" s="210"/>
      <c r="D7773" s="210"/>
      <c r="E7773" s="61"/>
      <c r="F7773" s="48"/>
      <c r="G7773" s="48"/>
      <c r="H7773" s="48"/>
      <c r="I7773" s="209"/>
      <c r="J7773" s="48"/>
    </row>
    <row r="7774" spans="1:10" s="47" customFormat="1" x14ac:dyDescent="0.25">
      <c r="A7774" s="211"/>
      <c r="B7774" s="211"/>
      <c r="C7774" s="210"/>
      <c r="D7774" s="210"/>
      <c r="E7774" s="61"/>
      <c r="F7774" s="48"/>
      <c r="G7774" s="48"/>
      <c r="H7774" s="48"/>
      <c r="I7774" s="209"/>
      <c r="J7774" s="48"/>
    </row>
    <row r="7775" spans="1:10" s="47" customFormat="1" x14ac:dyDescent="0.25">
      <c r="A7775" s="211"/>
      <c r="B7775" s="211"/>
      <c r="C7775" s="210"/>
      <c r="D7775" s="210"/>
      <c r="E7775" s="61"/>
      <c r="F7775" s="48"/>
      <c r="G7775" s="48"/>
      <c r="H7775" s="48"/>
      <c r="I7775" s="209"/>
      <c r="J7775" s="48"/>
    </row>
    <row r="7776" spans="1:10" s="47" customFormat="1" x14ac:dyDescent="0.25">
      <c r="A7776" s="211"/>
      <c r="B7776" s="211"/>
      <c r="C7776" s="210"/>
      <c r="D7776" s="210"/>
      <c r="E7776" s="61"/>
      <c r="F7776" s="48"/>
      <c r="G7776" s="48"/>
      <c r="H7776" s="48"/>
      <c r="I7776" s="209"/>
      <c r="J7776" s="48"/>
    </row>
    <row r="7777" spans="1:10" s="47" customFormat="1" x14ac:dyDescent="0.25">
      <c r="A7777" s="211"/>
      <c r="B7777" s="211"/>
      <c r="C7777" s="210"/>
      <c r="D7777" s="210"/>
      <c r="E7777" s="61"/>
      <c r="F7777" s="48"/>
      <c r="G7777" s="48"/>
      <c r="H7777" s="48"/>
      <c r="I7777" s="209"/>
      <c r="J7777" s="48"/>
    </row>
    <row r="7778" spans="1:10" s="47" customFormat="1" x14ac:dyDescent="0.25">
      <c r="A7778" s="211"/>
      <c r="B7778" s="211"/>
      <c r="C7778" s="210"/>
      <c r="D7778" s="210"/>
      <c r="E7778" s="61"/>
      <c r="F7778" s="48"/>
      <c r="G7778" s="48"/>
      <c r="H7778" s="48"/>
      <c r="I7778" s="209"/>
      <c r="J7778" s="48"/>
    </row>
    <row r="7779" spans="1:10" s="47" customFormat="1" x14ac:dyDescent="0.25">
      <c r="A7779" s="211"/>
      <c r="B7779" s="211"/>
      <c r="C7779" s="210"/>
      <c r="D7779" s="210"/>
      <c r="E7779" s="61"/>
      <c r="F7779" s="48"/>
      <c r="G7779" s="48"/>
      <c r="H7779" s="48"/>
      <c r="I7779" s="209"/>
      <c r="J7779" s="48"/>
    </row>
    <row r="7780" spans="1:10" s="47" customFormat="1" x14ac:dyDescent="0.25">
      <c r="A7780" s="211"/>
      <c r="B7780" s="211"/>
      <c r="C7780" s="210"/>
      <c r="D7780" s="210"/>
      <c r="E7780" s="61"/>
      <c r="F7780" s="48"/>
      <c r="G7780" s="48"/>
      <c r="H7780" s="48"/>
      <c r="I7780" s="209"/>
      <c r="J7780" s="48"/>
    </row>
    <row r="7781" spans="1:10" s="47" customFormat="1" x14ac:dyDescent="0.25">
      <c r="A7781" s="211"/>
      <c r="B7781" s="211"/>
      <c r="C7781" s="210"/>
      <c r="D7781" s="210"/>
      <c r="E7781" s="61"/>
      <c r="F7781" s="48"/>
      <c r="G7781" s="48"/>
      <c r="H7781" s="48"/>
      <c r="I7781" s="209"/>
      <c r="J7781" s="48"/>
    </row>
    <row r="7782" spans="1:10" s="47" customFormat="1" x14ac:dyDescent="0.25">
      <c r="A7782" s="211"/>
      <c r="B7782" s="211"/>
      <c r="C7782" s="210"/>
      <c r="D7782" s="210"/>
      <c r="E7782" s="61"/>
      <c r="F7782" s="48"/>
      <c r="G7782" s="48"/>
      <c r="H7782" s="48"/>
      <c r="I7782" s="209"/>
      <c r="J7782" s="48"/>
    </row>
    <row r="7783" spans="1:10" s="47" customFormat="1" x14ac:dyDescent="0.25">
      <c r="A7783" s="211"/>
      <c r="B7783" s="211"/>
      <c r="C7783" s="210"/>
      <c r="D7783" s="210"/>
      <c r="E7783" s="61"/>
      <c r="F7783" s="48"/>
      <c r="G7783" s="48"/>
      <c r="H7783" s="48"/>
      <c r="I7783" s="209"/>
      <c r="J7783" s="48"/>
    </row>
    <row r="7784" spans="1:10" s="47" customFormat="1" x14ac:dyDescent="0.25">
      <c r="A7784" s="211"/>
      <c r="B7784" s="211"/>
      <c r="C7784" s="210"/>
      <c r="D7784" s="210"/>
      <c r="E7784" s="61"/>
      <c r="F7784" s="48"/>
      <c r="G7784" s="48"/>
      <c r="H7784" s="48"/>
      <c r="I7784" s="209"/>
      <c r="J7784" s="48"/>
    </row>
    <row r="7785" spans="1:10" s="47" customFormat="1" x14ac:dyDescent="0.25">
      <c r="A7785" s="211"/>
      <c r="B7785" s="211"/>
      <c r="C7785" s="210"/>
      <c r="D7785" s="210"/>
      <c r="E7785" s="61"/>
      <c r="F7785" s="48"/>
      <c r="G7785" s="48"/>
      <c r="H7785" s="48"/>
      <c r="I7785" s="209"/>
      <c r="J7785" s="48"/>
    </row>
    <row r="7786" spans="1:10" s="47" customFormat="1" x14ac:dyDescent="0.25">
      <c r="A7786" s="211"/>
      <c r="B7786" s="211"/>
      <c r="C7786" s="210"/>
      <c r="D7786" s="210"/>
      <c r="E7786" s="61"/>
      <c r="F7786" s="48"/>
      <c r="G7786" s="48"/>
      <c r="H7786" s="48"/>
      <c r="I7786" s="209"/>
      <c r="J7786" s="48"/>
    </row>
    <row r="7787" spans="1:10" s="47" customFormat="1" x14ac:dyDescent="0.25">
      <c r="A7787" s="211"/>
      <c r="B7787" s="211"/>
      <c r="C7787" s="210"/>
      <c r="D7787" s="210"/>
      <c r="E7787" s="61"/>
      <c r="F7787" s="48"/>
      <c r="G7787" s="48"/>
      <c r="H7787" s="48"/>
      <c r="I7787" s="209"/>
      <c r="J7787" s="48"/>
    </row>
    <row r="7788" spans="1:10" s="47" customFormat="1" x14ac:dyDescent="0.25">
      <c r="A7788" s="211"/>
      <c r="B7788" s="211"/>
      <c r="C7788" s="210"/>
      <c r="D7788" s="210"/>
      <c r="E7788" s="61"/>
      <c r="F7788" s="48"/>
      <c r="G7788" s="48"/>
      <c r="H7788" s="48"/>
      <c r="I7788" s="209"/>
      <c r="J7788" s="48"/>
    </row>
    <row r="7789" spans="1:10" s="47" customFormat="1" x14ac:dyDescent="0.25">
      <c r="A7789" s="211"/>
      <c r="B7789" s="211"/>
      <c r="C7789" s="210"/>
      <c r="D7789" s="210"/>
      <c r="E7789" s="61"/>
      <c r="F7789" s="48"/>
      <c r="G7789" s="48"/>
      <c r="H7789" s="48"/>
      <c r="I7789" s="209"/>
      <c r="J7789" s="48"/>
    </row>
    <row r="7790" spans="1:10" s="47" customFormat="1" x14ac:dyDescent="0.25">
      <c r="A7790" s="211"/>
      <c r="B7790" s="211"/>
      <c r="C7790" s="210"/>
      <c r="D7790" s="210"/>
      <c r="E7790" s="61"/>
      <c r="F7790" s="48"/>
      <c r="G7790" s="48"/>
      <c r="H7790" s="48"/>
      <c r="I7790" s="209"/>
      <c r="J7790" s="48"/>
    </row>
    <row r="7791" spans="1:10" s="47" customFormat="1" x14ac:dyDescent="0.25">
      <c r="A7791" s="211"/>
      <c r="B7791" s="211"/>
      <c r="C7791" s="210"/>
      <c r="D7791" s="210"/>
      <c r="E7791" s="61"/>
      <c r="F7791" s="48"/>
      <c r="G7791" s="48"/>
      <c r="H7791" s="48"/>
      <c r="I7791" s="209"/>
      <c r="J7791" s="48"/>
    </row>
    <row r="7792" spans="1:10" s="47" customFormat="1" x14ac:dyDescent="0.25">
      <c r="A7792" s="211"/>
      <c r="B7792" s="211"/>
      <c r="C7792" s="210"/>
      <c r="D7792" s="210"/>
      <c r="E7792" s="61"/>
      <c r="F7792" s="48"/>
      <c r="G7792" s="48"/>
      <c r="H7792" s="48"/>
      <c r="I7792" s="209"/>
      <c r="J7792" s="48"/>
    </row>
    <row r="7793" spans="1:10" s="47" customFormat="1" x14ac:dyDescent="0.25">
      <c r="A7793" s="211"/>
      <c r="B7793" s="211"/>
      <c r="C7793" s="210"/>
      <c r="D7793" s="210"/>
      <c r="E7793" s="61"/>
      <c r="F7793" s="48"/>
      <c r="G7793" s="48"/>
      <c r="H7793" s="48"/>
      <c r="I7793" s="209"/>
      <c r="J7793" s="48"/>
    </row>
    <row r="7794" spans="1:10" s="47" customFormat="1" x14ac:dyDescent="0.25">
      <c r="A7794" s="211"/>
      <c r="B7794" s="211"/>
      <c r="C7794" s="210"/>
      <c r="D7794" s="210"/>
      <c r="E7794" s="61"/>
      <c r="F7794" s="48"/>
      <c r="G7794" s="48"/>
      <c r="H7794" s="48"/>
      <c r="I7794" s="209"/>
      <c r="J7794" s="48"/>
    </row>
    <row r="7795" spans="1:10" s="47" customFormat="1" x14ac:dyDescent="0.25">
      <c r="A7795" s="211"/>
      <c r="B7795" s="211"/>
      <c r="C7795" s="210"/>
      <c r="D7795" s="210"/>
      <c r="E7795" s="61"/>
      <c r="F7795" s="48"/>
      <c r="G7795" s="48"/>
      <c r="H7795" s="48"/>
      <c r="I7795" s="209"/>
      <c r="J7795" s="48"/>
    </row>
    <row r="7796" spans="1:10" s="47" customFormat="1" x14ac:dyDescent="0.25">
      <c r="A7796" s="211"/>
      <c r="B7796" s="211"/>
      <c r="C7796" s="210"/>
      <c r="D7796" s="210"/>
      <c r="E7796" s="61"/>
      <c r="F7796" s="48"/>
      <c r="G7796" s="48"/>
      <c r="H7796" s="48"/>
      <c r="I7796" s="209"/>
      <c r="J7796" s="48"/>
    </row>
    <row r="7797" spans="1:10" s="47" customFormat="1" x14ac:dyDescent="0.25">
      <c r="A7797" s="211"/>
      <c r="B7797" s="211"/>
      <c r="C7797" s="210"/>
      <c r="D7797" s="210"/>
      <c r="E7797" s="61"/>
      <c r="F7797" s="48"/>
      <c r="G7797" s="48"/>
      <c r="H7797" s="48"/>
      <c r="I7797" s="209"/>
      <c r="J7797" s="48"/>
    </row>
    <row r="7798" spans="1:10" s="47" customFormat="1" x14ac:dyDescent="0.25">
      <c r="A7798" s="211"/>
      <c r="B7798" s="211"/>
      <c r="C7798" s="210"/>
      <c r="D7798" s="210"/>
      <c r="E7798" s="61"/>
      <c r="F7798" s="48"/>
      <c r="G7798" s="48"/>
      <c r="H7798" s="48"/>
      <c r="I7798" s="209"/>
      <c r="J7798" s="48"/>
    </row>
    <row r="7799" spans="1:10" s="47" customFormat="1" x14ac:dyDescent="0.25">
      <c r="A7799" s="211"/>
      <c r="B7799" s="211"/>
      <c r="C7799" s="210"/>
      <c r="D7799" s="210"/>
      <c r="E7799" s="61"/>
      <c r="F7799" s="48"/>
      <c r="G7799" s="48"/>
      <c r="H7799" s="48"/>
      <c r="I7799" s="209"/>
      <c r="J7799" s="48"/>
    </row>
    <row r="7800" spans="1:10" s="47" customFormat="1" x14ac:dyDescent="0.25">
      <c r="A7800" s="211"/>
      <c r="B7800" s="211"/>
      <c r="C7800" s="210"/>
      <c r="D7800" s="210"/>
      <c r="E7800" s="61"/>
      <c r="F7800" s="48"/>
      <c r="G7800" s="48"/>
      <c r="H7800" s="48"/>
      <c r="I7800" s="209"/>
      <c r="J7800" s="48"/>
    </row>
    <row r="7801" spans="1:10" s="47" customFormat="1" x14ac:dyDescent="0.25">
      <c r="A7801" s="211"/>
      <c r="B7801" s="211"/>
      <c r="C7801" s="210"/>
      <c r="D7801" s="210"/>
      <c r="E7801" s="61"/>
      <c r="F7801" s="48"/>
      <c r="G7801" s="48"/>
      <c r="H7801" s="48"/>
      <c r="I7801" s="209"/>
      <c r="J7801" s="48"/>
    </row>
    <row r="7802" spans="1:10" s="47" customFormat="1" x14ac:dyDescent="0.25">
      <c r="A7802" s="211"/>
      <c r="B7802" s="211"/>
      <c r="C7802" s="210"/>
      <c r="D7802" s="210"/>
      <c r="E7802" s="61"/>
      <c r="F7802" s="48"/>
      <c r="G7802" s="48"/>
      <c r="H7802" s="48"/>
      <c r="I7802" s="209"/>
      <c r="J7802" s="48"/>
    </row>
    <row r="7803" spans="1:10" s="47" customFormat="1" x14ac:dyDescent="0.25">
      <c r="A7803" s="211"/>
      <c r="B7803" s="211"/>
      <c r="C7803" s="210"/>
      <c r="D7803" s="210"/>
      <c r="E7803" s="61"/>
      <c r="F7803" s="48"/>
      <c r="G7803" s="48"/>
      <c r="H7803" s="48"/>
      <c r="I7803" s="209"/>
      <c r="J7803" s="48"/>
    </row>
    <row r="7804" spans="1:10" s="47" customFormat="1" x14ac:dyDescent="0.25">
      <c r="A7804" s="211"/>
      <c r="B7804" s="211"/>
      <c r="C7804" s="210"/>
      <c r="D7804" s="210"/>
      <c r="E7804" s="61"/>
      <c r="F7804" s="48"/>
      <c r="G7804" s="48"/>
      <c r="H7804" s="48"/>
      <c r="I7804" s="209"/>
      <c r="J7804" s="48"/>
    </row>
    <row r="7805" spans="1:10" s="47" customFormat="1" x14ac:dyDescent="0.25">
      <c r="A7805" s="211"/>
      <c r="B7805" s="211"/>
      <c r="C7805" s="210"/>
      <c r="D7805" s="210"/>
      <c r="E7805" s="61"/>
      <c r="F7805" s="48"/>
      <c r="G7805" s="48"/>
      <c r="H7805" s="48"/>
      <c r="I7805" s="209"/>
      <c r="J7805" s="48"/>
    </row>
    <row r="7806" spans="1:10" s="47" customFormat="1" x14ac:dyDescent="0.25">
      <c r="A7806" s="211"/>
      <c r="B7806" s="211"/>
      <c r="C7806" s="210"/>
      <c r="D7806" s="210"/>
      <c r="E7806" s="61"/>
      <c r="F7806" s="48"/>
      <c r="G7806" s="48"/>
      <c r="H7806" s="48"/>
      <c r="I7806" s="209"/>
      <c r="J7806" s="48"/>
    </row>
    <row r="7807" spans="1:10" s="47" customFormat="1" x14ac:dyDescent="0.25">
      <c r="A7807" s="211"/>
      <c r="B7807" s="211"/>
      <c r="C7807" s="210"/>
      <c r="D7807" s="210"/>
      <c r="E7807" s="61"/>
      <c r="F7807" s="48"/>
      <c r="G7807" s="48"/>
      <c r="H7807" s="48"/>
      <c r="I7807" s="209"/>
      <c r="J7807" s="48"/>
    </row>
    <row r="7808" spans="1:10" s="47" customFormat="1" x14ac:dyDescent="0.25">
      <c r="A7808" s="211"/>
      <c r="B7808" s="211"/>
      <c r="C7808" s="210"/>
      <c r="D7808" s="210"/>
      <c r="E7808" s="61"/>
      <c r="F7808" s="48"/>
      <c r="G7808" s="48"/>
      <c r="H7808" s="48"/>
      <c r="I7808" s="209"/>
      <c r="J7808" s="48"/>
    </row>
    <row r="7809" spans="1:10" s="47" customFormat="1" x14ac:dyDescent="0.25">
      <c r="A7809" s="211"/>
      <c r="B7809" s="211"/>
      <c r="C7809" s="210"/>
      <c r="D7809" s="210"/>
      <c r="E7809" s="61"/>
      <c r="F7809" s="48"/>
      <c r="G7809" s="48"/>
      <c r="H7809" s="48"/>
      <c r="I7809" s="209"/>
      <c r="J7809" s="48"/>
    </row>
    <row r="7810" spans="1:10" s="47" customFormat="1" x14ac:dyDescent="0.25">
      <c r="A7810" s="211"/>
      <c r="B7810" s="211"/>
      <c r="C7810" s="210"/>
      <c r="D7810" s="210"/>
      <c r="E7810" s="61"/>
      <c r="F7810" s="48"/>
      <c r="G7810" s="48"/>
      <c r="H7810" s="48"/>
      <c r="I7810" s="209"/>
      <c r="J7810" s="48"/>
    </row>
    <row r="7811" spans="1:10" s="47" customFormat="1" x14ac:dyDescent="0.25">
      <c r="A7811" s="211"/>
      <c r="B7811" s="211"/>
      <c r="C7811" s="210"/>
      <c r="D7811" s="210"/>
      <c r="E7811" s="61"/>
      <c r="F7811" s="48"/>
      <c r="G7811" s="48"/>
      <c r="H7811" s="48"/>
      <c r="I7811" s="209"/>
      <c r="J7811" s="48"/>
    </row>
    <row r="7812" spans="1:10" s="47" customFormat="1" x14ac:dyDescent="0.25">
      <c r="A7812" s="211"/>
      <c r="B7812" s="211"/>
      <c r="C7812" s="210"/>
      <c r="D7812" s="210"/>
      <c r="E7812" s="61"/>
      <c r="F7812" s="48"/>
      <c r="G7812" s="48"/>
      <c r="H7812" s="48"/>
      <c r="I7812" s="209"/>
      <c r="J7812" s="48"/>
    </row>
    <row r="7813" spans="1:10" s="47" customFormat="1" x14ac:dyDescent="0.25">
      <c r="A7813" s="211"/>
      <c r="B7813" s="211"/>
      <c r="C7813" s="210"/>
      <c r="D7813" s="210"/>
      <c r="E7813" s="61"/>
      <c r="F7813" s="48"/>
      <c r="G7813" s="48"/>
      <c r="H7813" s="48"/>
      <c r="I7813" s="209"/>
      <c r="J7813" s="48"/>
    </row>
    <row r="7814" spans="1:10" s="47" customFormat="1" x14ac:dyDescent="0.25">
      <c r="A7814" s="211"/>
      <c r="B7814" s="211"/>
      <c r="C7814" s="210"/>
      <c r="D7814" s="210"/>
      <c r="E7814" s="61"/>
      <c r="F7814" s="48"/>
      <c r="G7814" s="48"/>
      <c r="H7814" s="48"/>
      <c r="I7814" s="209"/>
      <c r="J7814" s="48"/>
    </row>
    <row r="7815" spans="1:10" s="47" customFormat="1" x14ac:dyDescent="0.25">
      <c r="A7815" s="211"/>
      <c r="B7815" s="211"/>
      <c r="C7815" s="210"/>
      <c r="D7815" s="210"/>
      <c r="E7815" s="61"/>
      <c r="F7815" s="48"/>
      <c r="G7815" s="48"/>
      <c r="H7815" s="48"/>
      <c r="I7815" s="209"/>
      <c r="J7815" s="48"/>
    </row>
    <row r="7816" spans="1:10" s="47" customFormat="1" x14ac:dyDescent="0.25">
      <c r="A7816" s="211"/>
      <c r="B7816" s="211"/>
      <c r="C7816" s="210"/>
      <c r="D7816" s="210"/>
      <c r="E7816" s="61"/>
      <c r="F7816" s="48"/>
      <c r="G7816" s="48"/>
      <c r="H7816" s="48"/>
      <c r="I7816" s="209"/>
      <c r="J7816" s="48"/>
    </row>
    <row r="7817" spans="1:10" s="47" customFormat="1" x14ac:dyDescent="0.25">
      <c r="A7817" s="211"/>
      <c r="B7817" s="211"/>
      <c r="C7817" s="210"/>
      <c r="D7817" s="210"/>
      <c r="E7817" s="61"/>
      <c r="F7817" s="48"/>
      <c r="G7817" s="48"/>
      <c r="H7817" s="48"/>
      <c r="I7817" s="209"/>
      <c r="J7817" s="48"/>
    </row>
    <row r="7818" spans="1:10" s="47" customFormat="1" x14ac:dyDescent="0.25">
      <c r="A7818" s="211"/>
      <c r="B7818" s="211"/>
      <c r="C7818" s="210"/>
      <c r="D7818" s="210"/>
      <c r="E7818" s="61"/>
      <c r="F7818" s="48"/>
      <c r="G7818" s="48"/>
      <c r="H7818" s="48"/>
      <c r="I7818" s="209"/>
      <c r="J7818" s="48"/>
    </row>
    <row r="7819" spans="1:10" s="47" customFormat="1" x14ac:dyDescent="0.25">
      <c r="A7819" s="211"/>
      <c r="B7819" s="211"/>
      <c r="C7819" s="210"/>
      <c r="D7819" s="210"/>
      <c r="E7819" s="61"/>
      <c r="F7819" s="48"/>
      <c r="G7819" s="48"/>
      <c r="H7819" s="48"/>
      <c r="I7819" s="209"/>
      <c r="J7819" s="48"/>
    </row>
    <row r="7820" spans="1:10" s="47" customFormat="1" x14ac:dyDescent="0.25">
      <c r="A7820" s="211"/>
      <c r="B7820" s="211"/>
      <c r="C7820" s="210"/>
      <c r="D7820" s="210"/>
      <c r="E7820" s="61"/>
      <c r="F7820" s="48"/>
      <c r="G7820" s="48"/>
      <c r="H7820" s="48"/>
      <c r="I7820" s="209"/>
      <c r="J7820" s="48"/>
    </row>
    <row r="7821" spans="1:10" s="47" customFormat="1" x14ac:dyDescent="0.25">
      <c r="A7821" s="211"/>
      <c r="B7821" s="211"/>
      <c r="C7821" s="210"/>
      <c r="D7821" s="210"/>
      <c r="E7821" s="61"/>
      <c r="F7821" s="48"/>
      <c r="G7821" s="48"/>
      <c r="H7821" s="48"/>
      <c r="I7821" s="209"/>
      <c r="J7821" s="48"/>
    </row>
    <row r="7822" spans="1:10" s="47" customFormat="1" x14ac:dyDescent="0.25">
      <c r="A7822" s="211"/>
      <c r="B7822" s="211"/>
      <c r="C7822" s="210"/>
      <c r="D7822" s="210"/>
      <c r="E7822" s="61"/>
      <c r="F7822" s="48"/>
      <c r="G7822" s="48"/>
      <c r="H7822" s="48"/>
      <c r="I7822" s="209"/>
      <c r="J7822" s="48"/>
    </row>
    <row r="7823" spans="1:10" s="47" customFormat="1" x14ac:dyDescent="0.25">
      <c r="A7823" s="211"/>
      <c r="B7823" s="211"/>
      <c r="C7823" s="210"/>
      <c r="D7823" s="210"/>
      <c r="E7823" s="61"/>
      <c r="F7823" s="48"/>
      <c r="G7823" s="48"/>
      <c r="H7823" s="48"/>
      <c r="I7823" s="209"/>
      <c r="J7823" s="48"/>
    </row>
    <row r="7824" spans="1:10" s="47" customFormat="1" x14ac:dyDescent="0.25">
      <c r="A7824" s="211"/>
      <c r="B7824" s="211"/>
      <c r="C7824" s="210"/>
      <c r="D7824" s="210"/>
      <c r="E7824" s="61"/>
      <c r="F7824" s="48"/>
      <c r="G7824" s="48"/>
      <c r="H7824" s="48"/>
      <c r="I7824" s="209"/>
      <c r="J7824" s="48"/>
    </row>
    <row r="7825" spans="1:10" s="47" customFormat="1" x14ac:dyDescent="0.25">
      <c r="A7825" s="211"/>
      <c r="B7825" s="211"/>
      <c r="C7825" s="210"/>
      <c r="D7825" s="210"/>
      <c r="E7825" s="61"/>
      <c r="F7825" s="48"/>
      <c r="G7825" s="48"/>
      <c r="H7825" s="48"/>
      <c r="I7825" s="209"/>
      <c r="J7825" s="48"/>
    </row>
    <row r="7826" spans="1:10" s="47" customFormat="1" x14ac:dyDescent="0.25">
      <c r="A7826" s="211"/>
      <c r="B7826" s="211"/>
      <c r="C7826" s="210"/>
      <c r="D7826" s="210"/>
      <c r="E7826" s="61"/>
      <c r="F7826" s="48"/>
      <c r="G7826" s="48"/>
      <c r="H7826" s="48"/>
      <c r="I7826" s="209"/>
      <c r="J7826" s="48"/>
    </row>
    <row r="7827" spans="1:10" s="47" customFormat="1" x14ac:dyDescent="0.25">
      <c r="A7827" s="211"/>
      <c r="B7827" s="211"/>
      <c r="C7827" s="210"/>
      <c r="D7827" s="210"/>
      <c r="E7827" s="61"/>
      <c r="F7827" s="48"/>
      <c r="G7827" s="48"/>
      <c r="H7827" s="48"/>
      <c r="I7827" s="209"/>
      <c r="J7827" s="48"/>
    </row>
    <row r="7828" spans="1:10" s="47" customFormat="1" x14ac:dyDescent="0.25">
      <c r="A7828" s="211"/>
      <c r="B7828" s="211"/>
      <c r="C7828" s="210"/>
      <c r="D7828" s="210"/>
      <c r="E7828" s="61"/>
      <c r="F7828" s="48"/>
      <c r="G7828" s="48"/>
      <c r="H7828" s="48"/>
      <c r="I7828" s="209"/>
      <c r="J7828" s="48"/>
    </row>
    <row r="7829" spans="1:10" s="47" customFormat="1" x14ac:dyDescent="0.25">
      <c r="A7829" s="211"/>
      <c r="B7829" s="211"/>
      <c r="C7829" s="210"/>
      <c r="D7829" s="210"/>
      <c r="E7829" s="61"/>
      <c r="F7829" s="48"/>
      <c r="G7829" s="48"/>
      <c r="H7829" s="48"/>
      <c r="I7829" s="209"/>
      <c r="J7829" s="48"/>
    </row>
    <row r="7830" spans="1:10" s="47" customFormat="1" x14ac:dyDescent="0.25">
      <c r="A7830" s="211"/>
      <c r="B7830" s="211"/>
      <c r="C7830" s="210"/>
      <c r="D7830" s="210"/>
      <c r="E7830" s="61"/>
      <c r="F7830" s="48"/>
      <c r="G7830" s="48"/>
      <c r="H7830" s="48"/>
      <c r="I7830" s="209"/>
      <c r="J7830" s="48"/>
    </row>
    <row r="7831" spans="1:10" s="47" customFormat="1" x14ac:dyDescent="0.25">
      <c r="A7831" s="211"/>
      <c r="B7831" s="211"/>
      <c r="C7831" s="210"/>
      <c r="D7831" s="210"/>
      <c r="E7831" s="61"/>
      <c r="F7831" s="48"/>
      <c r="G7831" s="48"/>
      <c r="H7831" s="48"/>
      <c r="I7831" s="209"/>
      <c r="J7831" s="48"/>
    </row>
    <row r="7832" spans="1:10" s="47" customFormat="1" x14ac:dyDescent="0.25">
      <c r="A7832" s="211"/>
      <c r="B7832" s="211"/>
      <c r="C7832" s="210"/>
      <c r="D7832" s="210"/>
      <c r="E7832" s="61"/>
      <c r="F7832" s="48"/>
      <c r="G7832" s="48"/>
      <c r="H7832" s="48"/>
      <c r="I7832" s="209"/>
      <c r="J7832" s="48"/>
    </row>
    <row r="7833" spans="1:10" s="47" customFormat="1" x14ac:dyDescent="0.25">
      <c r="A7833" s="211"/>
      <c r="B7833" s="211"/>
      <c r="C7833" s="210"/>
      <c r="D7833" s="210"/>
      <c r="E7833" s="61"/>
      <c r="F7833" s="48"/>
      <c r="G7833" s="48"/>
      <c r="H7833" s="48"/>
      <c r="I7833" s="209"/>
      <c r="J7833" s="48"/>
    </row>
    <row r="7834" spans="1:10" s="47" customFormat="1" x14ac:dyDescent="0.25">
      <c r="A7834" s="211"/>
      <c r="B7834" s="211"/>
      <c r="C7834" s="210"/>
      <c r="D7834" s="210"/>
      <c r="E7834" s="61"/>
      <c r="F7834" s="48"/>
      <c r="G7834" s="48"/>
      <c r="H7834" s="48"/>
      <c r="I7834" s="209"/>
      <c r="J7834" s="48"/>
    </row>
    <row r="7835" spans="1:10" s="47" customFormat="1" x14ac:dyDescent="0.25">
      <c r="A7835" s="211"/>
      <c r="B7835" s="211"/>
      <c r="C7835" s="210"/>
      <c r="D7835" s="210"/>
      <c r="E7835" s="61"/>
      <c r="F7835" s="48"/>
      <c r="G7835" s="48"/>
      <c r="H7835" s="48"/>
      <c r="I7835" s="209"/>
      <c r="J7835" s="48"/>
    </row>
    <row r="7836" spans="1:10" s="47" customFormat="1" x14ac:dyDescent="0.25">
      <c r="A7836" s="211"/>
      <c r="B7836" s="211"/>
      <c r="C7836" s="210"/>
      <c r="D7836" s="210"/>
      <c r="E7836" s="61"/>
      <c r="F7836" s="48"/>
      <c r="G7836" s="48"/>
      <c r="H7836" s="48"/>
      <c r="I7836" s="209"/>
      <c r="J7836" s="48"/>
    </row>
    <row r="7837" spans="1:10" s="47" customFormat="1" x14ac:dyDescent="0.25">
      <c r="A7837" s="211"/>
      <c r="B7837" s="211"/>
      <c r="C7837" s="210"/>
      <c r="D7837" s="210"/>
      <c r="E7837" s="61"/>
      <c r="F7837" s="48"/>
      <c r="G7837" s="48"/>
      <c r="H7837" s="48"/>
      <c r="I7837" s="209"/>
      <c r="J7837" s="48"/>
    </row>
    <row r="7838" spans="1:10" s="47" customFormat="1" x14ac:dyDescent="0.25">
      <c r="A7838" s="211"/>
      <c r="B7838" s="211"/>
      <c r="C7838" s="210"/>
      <c r="D7838" s="210"/>
      <c r="E7838" s="61"/>
      <c r="F7838" s="48"/>
      <c r="G7838" s="48"/>
      <c r="H7838" s="48"/>
      <c r="I7838" s="209"/>
      <c r="J7838" s="48"/>
    </row>
    <row r="7839" spans="1:10" s="47" customFormat="1" x14ac:dyDescent="0.25">
      <c r="A7839" s="211"/>
      <c r="B7839" s="211"/>
      <c r="C7839" s="210"/>
      <c r="D7839" s="210"/>
      <c r="E7839" s="61"/>
      <c r="F7839" s="48"/>
      <c r="G7839" s="48"/>
      <c r="H7839" s="48"/>
      <c r="I7839" s="209"/>
      <c r="J7839" s="48"/>
    </row>
    <row r="7840" spans="1:10" s="47" customFormat="1" x14ac:dyDescent="0.25">
      <c r="A7840" s="211"/>
      <c r="B7840" s="211"/>
      <c r="C7840" s="210"/>
      <c r="D7840" s="210"/>
      <c r="E7840" s="61"/>
      <c r="F7840" s="48"/>
      <c r="G7840" s="48"/>
      <c r="H7840" s="48"/>
      <c r="I7840" s="209"/>
      <c r="J7840" s="48"/>
    </row>
    <row r="7841" spans="1:10" s="47" customFormat="1" x14ac:dyDescent="0.25">
      <c r="A7841" s="211"/>
      <c r="B7841" s="211"/>
      <c r="C7841" s="210"/>
      <c r="D7841" s="210"/>
      <c r="E7841" s="61"/>
      <c r="F7841" s="48"/>
      <c r="G7841" s="48"/>
      <c r="H7841" s="48"/>
      <c r="I7841" s="209"/>
      <c r="J7841" s="48"/>
    </row>
    <row r="7842" spans="1:10" s="47" customFormat="1" x14ac:dyDescent="0.25">
      <c r="A7842" s="211"/>
      <c r="B7842" s="211"/>
      <c r="C7842" s="210"/>
      <c r="D7842" s="210"/>
      <c r="E7842" s="61"/>
      <c r="F7842" s="48"/>
      <c r="G7842" s="48"/>
      <c r="H7842" s="48"/>
      <c r="I7842" s="209"/>
      <c r="J7842" s="48"/>
    </row>
    <row r="7843" spans="1:10" s="47" customFormat="1" x14ac:dyDescent="0.25">
      <c r="A7843" s="211"/>
      <c r="B7843" s="211"/>
      <c r="C7843" s="210"/>
      <c r="D7843" s="210"/>
      <c r="E7843" s="61"/>
      <c r="F7843" s="48"/>
      <c r="G7843" s="48"/>
      <c r="H7843" s="48"/>
      <c r="I7843" s="209"/>
      <c r="J7843" s="48"/>
    </row>
    <row r="7844" spans="1:10" s="47" customFormat="1" x14ac:dyDescent="0.25">
      <c r="A7844" s="211"/>
      <c r="B7844" s="211"/>
      <c r="C7844" s="210"/>
      <c r="D7844" s="210"/>
      <c r="E7844" s="61"/>
      <c r="F7844" s="48"/>
      <c r="G7844" s="48"/>
      <c r="H7844" s="48"/>
      <c r="I7844" s="209"/>
      <c r="J7844" s="48"/>
    </row>
    <row r="7845" spans="1:10" s="47" customFormat="1" x14ac:dyDescent="0.25">
      <c r="A7845" s="211"/>
      <c r="B7845" s="211"/>
      <c r="C7845" s="210"/>
      <c r="D7845" s="210"/>
      <c r="E7845" s="61"/>
      <c r="F7845" s="48"/>
      <c r="G7845" s="48"/>
      <c r="H7845" s="48"/>
      <c r="I7845" s="209"/>
      <c r="J7845" s="48"/>
    </row>
    <row r="7846" spans="1:10" s="47" customFormat="1" x14ac:dyDescent="0.25">
      <c r="A7846" s="211"/>
      <c r="B7846" s="211"/>
      <c r="C7846" s="210"/>
      <c r="D7846" s="210"/>
      <c r="E7846" s="61"/>
      <c r="F7846" s="48"/>
      <c r="G7846" s="48"/>
      <c r="H7846" s="48"/>
      <c r="I7846" s="209"/>
      <c r="J7846" s="48"/>
    </row>
    <row r="7847" spans="1:10" s="47" customFormat="1" x14ac:dyDescent="0.25">
      <c r="A7847" s="211"/>
      <c r="B7847" s="211"/>
      <c r="C7847" s="210"/>
      <c r="D7847" s="210"/>
      <c r="E7847" s="61"/>
      <c r="F7847" s="48"/>
      <c r="G7847" s="48"/>
      <c r="H7847" s="48"/>
      <c r="I7847" s="209"/>
      <c r="J7847" s="48"/>
    </row>
    <row r="7848" spans="1:10" s="47" customFormat="1" x14ac:dyDescent="0.25">
      <c r="A7848" s="211"/>
      <c r="B7848" s="211"/>
      <c r="C7848" s="210"/>
      <c r="D7848" s="210"/>
      <c r="E7848" s="61"/>
      <c r="F7848" s="48"/>
      <c r="G7848" s="48"/>
      <c r="H7848" s="48"/>
      <c r="I7848" s="209"/>
      <c r="J7848" s="48"/>
    </row>
    <row r="7849" spans="1:10" s="47" customFormat="1" x14ac:dyDescent="0.25">
      <c r="A7849" s="211"/>
      <c r="B7849" s="211"/>
      <c r="C7849" s="210"/>
      <c r="D7849" s="210"/>
      <c r="E7849" s="61"/>
      <c r="F7849" s="48"/>
      <c r="G7849" s="48"/>
      <c r="H7849" s="48"/>
      <c r="I7849" s="209"/>
      <c r="J7849" s="48"/>
    </row>
    <row r="7850" spans="1:10" s="47" customFormat="1" x14ac:dyDescent="0.25">
      <c r="A7850" s="211"/>
      <c r="B7850" s="211"/>
      <c r="C7850" s="210"/>
      <c r="D7850" s="210"/>
      <c r="E7850" s="61"/>
      <c r="F7850" s="48"/>
      <c r="G7850" s="48"/>
      <c r="H7850" s="48"/>
      <c r="I7850" s="209"/>
      <c r="J7850" s="48"/>
    </row>
    <row r="7851" spans="1:10" s="47" customFormat="1" x14ac:dyDescent="0.25">
      <c r="A7851" s="211"/>
      <c r="B7851" s="211"/>
      <c r="C7851" s="210"/>
      <c r="D7851" s="210"/>
      <c r="E7851" s="61"/>
      <c r="F7851" s="48"/>
      <c r="G7851" s="48"/>
      <c r="H7851" s="48"/>
      <c r="I7851" s="209"/>
      <c r="J7851" s="48"/>
    </row>
    <row r="7852" spans="1:10" s="47" customFormat="1" x14ac:dyDescent="0.25">
      <c r="A7852" s="211"/>
      <c r="B7852" s="211"/>
      <c r="C7852" s="210"/>
      <c r="D7852" s="210"/>
      <c r="E7852" s="61"/>
      <c r="F7852" s="48"/>
      <c r="G7852" s="48"/>
      <c r="H7852" s="48"/>
      <c r="I7852" s="209"/>
      <c r="J7852" s="48"/>
    </row>
    <row r="7853" spans="1:10" s="47" customFormat="1" x14ac:dyDescent="0.25">
      <c r="A7853" s="211"/>
      <c r="B7853" s="211"/>
      <c r="C7853" s="210"/>
      <c r="D7853" s="210"/>
      <c r="E7853" s="61"/>
      <c r="F7853" s="48"/>
      <c r="G7853" s="48"/>
      <c r="H7853" s="48"/>
      <c r="I7853" s="209"/>
      <c r="J7853" s="48"/>
    </row>
    <row r="7854" spans="1:10" s="47" customFormat="1" x14ac:dyDescent="0.25">
      <c r="A7854" s="211"/>
      <c r="B7854" s="211"/>
      <c r="C7854" s="210"/>
      <c r="D7854" s="210"/>
      <c r="E7854" s="61"/>
      <c r="F7854" s="48"/>
      <c r="G7854" s="48"/>
      <c r="H7854" s="48"/>
      <c r="I7854" s="209"/>
      <c r="J7854" s="48"/>
    </row>
    <row r="7855" spans="1:10" s="47" customFormat="1" x14ac:dyDescent="0.25">
      <c r="A7855" s="211"/>
      <c r="B7855" s="211"/>
      <c r="C7855" s="210"/>
      <c r="D7855" s="210"/>
      <c r="E7855" s="61"/>
      <c r="F7855" s="48"/>
      <c r="G7855" s="48"/>
      <c r="H7855" s="48"/>
      <c r="I7855" s="209"/>
      <c r="J7855" s="48"/>
    </row>
    <row r="7856" spans="1:10" s="47" customFormat="1" x14ac:dyDescent="0.25">
      <c r="A7856" s="211"/>
      <c r="B7856" s="211"/>
      <c r="C7856" s="210"/>
      <c r="D7856" s="210"/>
      <c r="E7856" s="61"/>
      <c r="F7856" s="48"/>
      <c r="G7856" s="48"/>
      <c r="H7856" s="48"/>
      <c r="I7856" s="209"/>
      <c r="J7856" s="48"/>
    </row>
    <row r="7857" spans="1:10" s="47" customFormat="1" x14ac:dyDescent="0.25">
      <c r="A7857" s="211"/>
      <c r="B7857" s="211"/>
      <c r="C7857" s="210"/>
      <c r="D7857" s="210"/>
      <c r="E7857" s="61"/>
      <c r="F7857" s="48"/>
      <c r="G7857" s="48"/>
      <c r="H7857" s="48"/>
      <c r="I7857" s="209"/>
      <c r="J7857" s="48"/>
    </row>
    <row r="7858" spans="1:10" s="47" customFormat="1" x14ac:dyDescent="0.25">
      <c r="A7858" s="211"/>
      <c r="B7858" s="211"/>
      <c r="C7858" s="210"/>
      <c r="D7858" s="210"/>
      <c r="E7858" s="61"/>
      <c r="F7858" s="48"/>
      <c r="G7858" s="48"/>
      <c r="H7858" s="48"/>
      <c r="I7858" s="209"/>
      <c r="J7858" s="48"/>
    </row>
    <row r="7859" spans="1:10" s="47" customFormat="1" x14ac:dyDescent="0.25">
      <c r="A7859" s="211"/>
      <c r="B7859" s="211"/>
      <c r="C7859" s="210"/>
      <c r="D7859" s="210"/>
      <c r="E7859" s="61"/>
      <c r="F7859" s="48"/>
      <c r="G7859" s="48"/>
      <c r="H7859" s="48"/>
      <c r="I7859" s="209"/>
      <c r="J7859" s="48"/>
    </row>
    <row r="7860" spans="1:10" s="47" customFormat="1" x14ac:dyDescent="0.25">
      <c r="A7860" s="211"/>
      <c r="B7860" s="211"/>
      <c r="C7860" s="210"/>
      <c r="D7860" s="210"/>
      <c r="E7860" s="61"/>
      <c r="F7860" s="48"/>
      <c r="G7860" s="48"/>
      <c r="H7860" s="48"/>
      <c r="I7860" s="209"/>
      <c r="J7860" s="48"/>
    </row>
    <row r="7861" spans="1:10" s="47" customFormat="1" x14ac:dyDescent="0.25">
      <c r="A7861" s="211"/>
      <c r="B7861" s="211"/>
      <c r="C7861" s="210"/>
      <c r="D7861" s="210"/>
      <c r="E7861" s="61"/>
      <c r="F7861" s="48"/>
      <c r="G7861" s="48"/>
      <c r="H7861" s="48"/>
      <c r="I7861" s="209"/>
      <c r="J7861" s="48"/>
    </row>
    <row r="7862" spans="1:10" s="47" customFormat="1" x14ac:dyDescent="0.25">
      <c r="A7862" s="211"/>
      <c r="B7862" s="211"/>
      <c r="C7862" s="210"/>
      <c r="D7862" s="210"/>
      <c r="E7862" s="61"/>
      <c r="F7862" s="48"/>
      <c r="G7862" s="48"/>
      <c r="H7862" s="48"/>
      <c r="I7862" s="209"/>
      <c r="J7862" s="48"/>
    </row>
    <row r="7863" spans="1:10" s="47" customFormat="1" x14ac:dyDescent="0.25">
      <c r="A7863" s="211"/>
      <c r="B7863" s="211"/>
      <c r="C7863" s="210"/>
      <c r="D7863" s="210"/>
      <c r="E7863" s="61"/>
      <c r="F7863" s="48"/>
      <c r="G7863" s="48"/>
      <c r="H7863" s="48"/>
      <c r="I7863" s="209"/>
      <c r="J7863" s="48"/>
    </row>
    <row r="7864" spans="1:10" s="47" customFormat="1" x14ac:dyDescent="0.25">
      <c r="A7864" s="211"/>
      <c r="B7864" s="211"/>
      <c r="C7864" s="210"/>
      <c r="D7864" s="210"/>
      <c r="E7864" s="61"/>
      <c r="F7864" s="48"/>
      <c r="G7864" s="48"/>
      <c r="H7864" s="48"/>
      <c r="I7864" s="209"/>
      <c r="J7864" s="48"/>
    </row>
    <row r="7865" spans="1:10" s="47" customFormat="1" x14ac:dyDescent="0.25">
      <c r="A7865" s="211"/>
      <c r="B7865" s="211"/>
      <c r="C7865" s="210"/>
      <c r="D7865" s="210"/>
      <c r="E7865" s="61"/>
      <c r="F7865" s="48"/>
      <c r="G7865" s="48"/>
      <c r="H7865" s="48"/>
      <c r="I7865" s="209"/>
      <c r="J7865" s="48"/>
    </row>
    <row r="7866" spans="1:10" s="47" customFormat="1" x14ac:dyDescent="0.25">
      <c r="A7866" s="211"/>
      <c r="B7866" s="211"/>
      <c r="C7866" s="210"/>
      <c r="D7866" s="210"/>
      <c r="E7866" s="61"/>
      <c r="F7866" s="48"/>
      <c r="G7866" s="48"/>
      <c r="H7866" s="48"/>
      <c r="I7866" s="209"/>
      <c r="J7866" s="48"/>
    </row>
    <row r="7867" spans="1:10" s="47" customFormat="1" x14ac:dyDescent="0.25">
      <c r="A7867" s="211"/>
      <c r="B7867" s="211"/>
      <c r="C7867" s="210"/>
      <c r="D7867" s="210"/>
      <c r="E7867" s="61"/>
      <c r="F7867" s="48"/>
      <c r="G7867" s="48"/>
      <c r="H7867" s="48"/>
      <c r="I7867" s="209"/>
      <c r="J7867" s="48"/>
    </row>
    <row r="7868" spans="1:10" s="47" customFormat="1" x14ac:dyDescent="0.25">
      <c r="A7868" s="211"/>
      <c r="B7868" s="211"/>
      <c r="C7868" s="210"/>
      <c r="D7868" s="210"/>
      <c r="E7868" s="61"/>
      <c r="F7868" s="48"/>
      <c r="G7868" s="48"/>
      <c r="H7868" s="48"/>
      <c r="I7868" s="209"/>
      <c r="J7868" s="48"/>
    </row>
    <row r="7869" spans="1:10" s="47" customFormat="1" x14ac:dyDescent="0.25">
      <c r="A7869" s="211"/>
      <c r="B7869" s="211"/>
      <c r="C7869" s="210"/>
      <c r="D7869" s="210"/>
      <c r="E7869" s="61"/>
      <c r="F7869" s="48"/>
      <c r="G7869" s="48"/>
      <c r="H7869" s="48"/>
      <c r="I7869" s="209"/>
      <c r="J7869" s="48"/>
    </row>
    <row r="7870" spans="1:10" s="47" customFormat="1" x14ac:dyDescent="0.25">
      <c r="A7870" s="211"/>
      <c r="B7870" s="211"/>
      <c r="C7870" s="210"/>
      <c r="D7870" s="210"/>
      <c r="E7870" s="61"/>
      <c r="F7870" s="48"/>
      <c r="G7870" s="48"/>
      <c r="H7870" s="48"/>
      <c r="I7870" s="209"/>
      <c r="J7870" s="48"/>
    </row>
    <row r="7871" spans="1:10" s="47" customFormat="1" x14ac:dyDescent="0.25">
      <c r="A7871" s="211"/>
      <c r="B7871" s="211"/>
      <c r="C7871" s="210"/>
      <c r="D7871" s="210"/>
      <c r="E7871" s="61"/>
      <c r="F7871" s="48"/>
      <c r="G7871" s="48"/>
      <c r="H7871" s="48"/>
      <c r="I7871" s="209"/>
      <c r="J7871" s="48"/>
    </row>
    <row r="7872" spans="1:10" s="47" customFormat="1" x14ac:dyDescent="0.25">
      <c r="A7872" s="211"/>
      <c r="B7872" s="211"/>
      <c r="C7872" s="210"/>
      <c r="D7872" s="210"/>
      <c r="E7872" s="61"/>
      <c r="F7872" s="48"/>
      <c r="G7872" s="48"/>
      <c r="H7872" s="48"/>
      <c r="I7872" s="209"/>
      <c r="J7872" s="48"/>
    </row>
    <row r="7873" spans="1:10" s="47" customFormat="1" x14ac:dyDescent="0.25">
      <c r="A7873" s="211"/>
      <c r="B7873" s="211"/>
      <c r="C7873" s="210"/>
      <c r="D7873" s="210"/>
      <c r="E7873" s="61"/>
      <c r="F7873" s="48"/>
      <c r="G7873" s="48"/>
      <c r="H7873" s="48"/>
      <c r="I7873" s="209"/>
      <c r="J7873" s="48"/>
    </row>
    <row r="7874" spans="1:10" s="47" customFormat="1" x14ac:dyDescent="0.25">
      <c r="A7874" s="211"/>
      <c r="B7874" s="211"/>
      <c r="C7874" s="210"/>
      <c r="D7874" s="210"/>
      <c r="E7874" s="61"/>
      <c r="F7874" s="48"/>
      <c r="G7874" s="48"/>
      <c r="H7874" s="48"/>
      <c r="I7874" s="209"/>
      <c r="J7874" s="48"/>
    </row>
    <row r="7875" spans="1:10" s="47" customFormat="1" x14ac:dyDescent="0.25">
      <c r="A7875" s="211"/>
      <c r="B7875" s="211"/>
      <c r="C7875" s="210"/>
      <c r="D7875" s="210"/>
      <c r="E7875" s="61"/>
      <c r="F7875" s="48"/>
      <c r="G7875" s="48"/>
      <c r="H7875" s="48"/>
      <c r="I7875" s="209"/>
      <c r="J7875" s="48"/>
    </row>
    <row r="7876" spans="1:10" s="47" customFormat="1" x14ac:dyDescent="0.25">
      <c r="A7876" s="211"/>
      <c r="B7876" s="211"/>
      <c r="C7876" s="210"/>
      <c r="D7876" s="210"/>
      <c r="E7876" s="61"/>
      <c r="F7876" s="48"/>
      <c r="G7876" s="48"/>
      <c r="H7876" s="48"/>
      <c r="I7876" s="209"/>
      <c r="J7876" s="48"/>
    </row>
    <row r="7877" spans="1:10" s="47" customFormat="1" x14ac:dyDescent="0.25">
      <c r="A7877" s="211"/>
      <c r="B7877" s="211"/>
      <c r="C7877" s="210"/>
      <c r="D7877" s="210"/>
      <c r="E7877" s="61"/>
      <c r="F7877" s="48"/>
      <c r="G7877" s="48"/>
      <c r="H7877" s="48"/>
      <c r="I7877" s="209"/>
      <c r="J7877" s="48"/>
    </row>
    <row r="7878" spans="1:10" s="47" customFormat="1" x14ac:dyDescent="0.25">
      <c r="A7878" s="211"/>
      <c r="B7878" s="211"/>
      <c r="C7878" s="210"/>
      <c r="D7878" s="210"/>
      <c r="E7878" s="61"/>
      <c r="F7878" s="48"/>
      <c r="G7878" s="48"/>
      <c r="H7878" s="48"/>
      <c r="I7878" s="209"/>
      <c r="J7878" s="48"/>
    </row>
    <row r="7879" spans="1:10" s="47" customFormat="1" x14ac:dyDescent="0.25">
      <c r="A7879" s="211"/>
      <c r="B7879" s="211"/>
      <c r="C7879" s="210"/>
      <c r="D7879" s="210"/>
      <c r="E7879" s="61"/>
      <c r="F7879" s="48"/>
      <c r="G7879" s="48"/>
      <c r="H7879" s="48"/>
      <c r="I7879" s="209"/>
      <c r="J7879" s="48"/>
    </row>
    <row r="7880" spans="1:10" s="47" customFormat="1" x14ac:dyDescent="0.25">
      <c r="A7880" s="211"/>
      <c r="B7880" s="211"/>
      <c r="C7880" s="210"/>
      <c r="D7880" s="210"/>
      <c r="E7880" s="61"/>
      <c r="F7880" s="48"/>
      <c r="G7880" s="48"/>
      <c r="H7880" s="48"/>
      <c r="I7880" s="209"/>
      <c r="J7880" s="48"/>
    </row>
    <row r="7881" spans="1:10" s="47" customFormat="1" x14ac:dyDescent="0.25">
      <c r="A7881" s="211"/>
      <c r="B7881" s="211"/>
      <c r="C7881" s="210"/>
      <c r="D7881" s="210"/>
      <c r="E7881" s="61"/>
      <c r="F7881" s="48"/>
      <c r="G7881" s="48"/>
      <c r="H7881" s="48"/>
      <c r="I7881" s="209"/>
      <c r="J7881" s="48"/>
    </row>
    <row r="7882" spans="1:10" s="47" customFormat="1" x14ac:dyDescent="0.25">
      <c r="A7882" s="211"/>
      <c r="B7882" s="211"/>
      <c r="C7882" s="210"/>
      <c r="D7882" s="210"/>
      <c r="E7882" s="61"/>
      <c r="F7882" s="48"/>
      <c r="G7882" s="48"/>
      <c r="H7882" s="48"/>
      <c r="I7882" s="209"/>
      <c r="J7882" s="48"/>
    </row>
    <row r="7883" spans="1:10" s="47" customFormat="1" x14ac:dyDescent="0.25">
      <c r="A7883" s="211"/>
      <c r="B7883" s="211"/>
      <c r="C7883" s="210"/>
      <c r="D7883" s="210"/>
      <c r="E7883" s="61"/>
      <c r="F7883" s="48"/>
      <c r="G7883" s="48"/>
      <c r="H7883" s="48"/>
      <c r="I7883" s="209"/>
      <c r="J7883" s="48"/>
    </row>
    <row r="7884" spans="1:10" s="47" customFormat="1" x14ac:dyDescent="0.25">
      <c r="A7884" s="211"/>
      <c r="B7884" s="211"/>
      <c r="C7884" s="210"/>
      <c r="D7884" s="210"/>
      <c r="E7884" s="61"/>
      <c r="F7884" s="48"/>
      <c r="G7884" s="48"/>
      <c r="H7884" s="48"/>
      <c r="I7884" s="209"/>
      <c r="J7884" s="48"/>
    </row>
    <row r="7885" spans="1:10" s="47" customFormat="1" x14ac:dyDescent="0.25">
      <c r="A7885" s="211"/>
      <c r="B7885" s="211"/>
      <c r="C7885" s="210"/>
      <c r="D7885" s="210"/>
      <c r="E7885" s="61"/>
      <c r="F7885" s="48"/>
      <c r="G7885" s="48"/>
      <c r="H7885" s="48"/>
      <c r="I7885" s="209"/>
      <c r="J7885" s="48"/>
    </row>
    <row r="7886" spans="1:10" s="47" customFormat="1" x14ac:dyDescent="0.25">
      <c r="A7886" s="211"/>
      <c r="B7886" s="211"/>
      <c r="C7886" s="210"/>
      <c r="D7886" s="210"/>
      <c r="E7886" s="61"/>
      <c r="F7886" s="48"/>
      <c r="G7886" s="48"/>
      <c r="H7886" s="48"/>
      <c r="I7886" s="209"/>
      <c r="J7886" s="48"/>
    </row>
    <row r="7887" spans="1:10" s="47" customFormat="1" x14ac:dyDescent="0.25">
      <c r="A7887" s="211"/>
      <c r="B7887" s="211"/>
      <c r="C7887" s="210"/>
      <c r="D7887" s="210"/>
      <c r="E7887" s="61"/>
      <c r="F7887" s="48"/>
      <c r="G7887" s="48"/>
      <c r="H7887" s="48"/>
      <c r="I7887" s="209"/>
      <c r="J7887" s="48"/>
    </row>
    <row r="7888" spans="1:10" s="47" customFormat="1" x14ac:dyDescent="0.25">
      <c r="A7888" s="211"/>
      <c r="B7888" s="211"/>
      <c r="C7888" s="210"/>
      <c r="D7888" s="210"/>
      <c r="E7888" s="61"/>
      <c r="F7888" s="48"/>
      <c r="G7888" s="48"/>
      <c r="H7888" s="48"/>
      <c r="I7888" s="209"/>
      <c r="J7888" s="48"/>
    </row>
    <row r="7889" spans="1:10" s="47" customFormat="1" x14ac:dyDescent="0.25">
      <c r="A7889" s="211"/>
      <c r="B7889" s="211"/>
      <c r="C7889" s="210"/>
      <c r="D7889" s="210"/>
      <c r="E7889" s="61"/>
      <c r="F7889" s="48"/>
      <c r="G7889" s="48"/>
      <c r="H7889" s="48"/>
      <c r="I7889" s="209"/>
      <c r="J7889" s="48"/>
    </row>
    <row r="7890" spans="1:10" s="47" customFormat="1" x14ac:dyDescent="0.25">
      <c r="A7890" s="211"/>
      <c r="B7890" s="211"/>
      <c r="C7890" s="210"/>
      <c r="D7890" s="210"/>
      <c r="E7890" s="61"/>
      <c r="F7890" s="48"/>
      <c r="G7890" s="48"/>
      <c r="H7890" s="48"/>
      <c r="I7890" s="209"/>
      <c r="J7890" s="48"/>
    </row>
    <row r="7891" spans="1:10" s="47" customFormat="1" x14ac:dyDescent="0.25">
      <c r="A7891" s="211"/>
      <c r="B7891" s="211"/>
      <c r="C7891" s="210"/>
      <c r="D7891" s="210"/>
      <c r="E7891" s="61"/>
      <c r="F7891" s="48"/>
      <c r="G7891" s="48"/>
      <c r="H7891" s="48"/>
      <c r="I7891" s="209"/>
      <c r="J7891" s="48"/>
    </row>
    <row r="7892" spans="1:10" s="47" customFormat="1" x14ac:dyDescent="0.25">
      <c r="A7892" s="211"/>
      <c r="B7892" s="211"/>
      <c r="C7892" s="210"/>
      <c r="D7892" s="210"/>
      <c r="E7892" s="61"/>
      <c r="F7892" s="48"/>
      <c r="G7892" s="48"/>
      <c r="H7892" s="48"/>
      <c r="I7892" s="209"/>
      <c r="J7892" s="48"/>
    </row>
    <row r="7893" spans="1:10" s="47" customFormat="1" x14ac:dyDescent="0.25">
      <c r="A7893" s="211"/>
      <c r="B7893" s="211"/>
      <c r="C7893" s="210"/>
      <c r="D7893" s="210"/>
      <c r="E7893" s="61"/>
      <c r="F7893" s="48"/>
      <c r="G7893" s="48"/>
      <c r="H7893" s="48"/>
      <c r="I7893" s="209"/>
      <c r="J7893" s="48"/>
    </row>
    <row r="7894" spans="1:10" s="47" customFormat="1" x14ac:dyDescent="0.25">
      <c r="A7894" s="211"/>
      <c r="B7894" s="211"/>
      <c r="C7894" s="210"/>
      <c r="D7894" s="210"/>
      <c r="E7894" s="61"/>
      <c r="F7894" s="48"/>
      <c r="G7894" s="48"/>
      <c r="H7894" s="48"/>
      <c r="I7894" s="209"/>
      <c r="J7894" s="48"/>
    </row>
    <row r="7895" spans="1:10" s="47" customFormat="1" x14ac:dyDescent="0.25">
      <c r="A7895" s="211"/>
      <c r="B7895" s="211"/>
      <c r="C7895" s="210"/>
      <c r="D7895" s="210"/>
      <c r="E7895" s="61"/>
      <c r="F7895" s="48"/>
      <c r="G7895" s="48"/>
      <c r="H7895" s="48"/>
      <c r="I7895" s="209"/>
      <c r="J7895" s="48"/>
    </row>
    <row r="7896" spans="1:10" s="47" customFormat="1" x14ac:dyDescent="0.25">
      <c r="A7896" s="211"/>
      <c r="B7896" s="211"/>
      <c r="C7896" s="210"/>
      <c r="D7896" s="210"/>
      <c r="E7896" s="61"/>
      <c r="F7896" s="48"/>
      <c r="G7896" s="48"/>
      <c r="H7896" s="48"/>
      <c r="I7896" s="209"/>
      <c r="J7896" s="48"/>
    </row>
    <row r="7897" spans="1:10" s="47" customFormat="1" x14ac:dyDescent="0.25">
      <c r="A7897" s="211"/>
      <c r="B7897" s="211"/>
      <c r="C7897" s="210"/>
      <c r="D7897" s="210"/>
      <c r="E7897" s="61"/>
      <c r="F7897" s="48"/>
      <c r="G7897" s="48"/>
      <c r="H7897" s="48"/>
      <c r="I7897" s="209"/>
      <c r="J7897" s="48"/>
    </row>
    <row r="7898" spans="1:10" s="47" customFormat="1" x14ac:dyDescent="0.25">
      <c r="A7898" s="211"/>
      <c r="B7898" s="211"/>
      <c r="C7898" s="210"/>
      <c r="D7898" s="210"/>
      <c r="E7898" s="61"/>
      <c r="F7898" s="48"/>
      <c r="G7898" s="48"/>
      <c r="H7898" s="48"/>
      <c r="I7898" s="209"/>
      <c r="J7898" s="48"/>
    </row>
    <row r="7899" spans="1:10" s="47" customFormat="1" x14ac:dyDescent="0.25">
      <c r="A7899" s="211"/>
      <c r="B7899" s="211"/>
      <c r="C7899" s="210"/>
      <c r="D7899" s="210"/>
      <c r="E7899" s="61"/>
      <c r="F7899" s="48"/>
      <c r="G7899" s="48"/>
      <c r="H7899" s="48"/>
      <c r="I7899" s="209"/>
      <c r="J7899" s="48"/>
    </row>
    <row r="7900" spans="1:10" s="47" customFormat="1" x14ac:dyDescent="0.25">
      <c r="A7900" s="211"/>
      <c r="B7900" s="211"/>
      <c r="C7900" s="210"/>
      <c r="D7900" s="210"/>
      <c r="E7900" s="61"/>
      <c r="F7900" s="48"/>
      <c r="G7900" s="48"/>
      <c r="H7900" s="48"/>
      <c r="I7900" s="209"/>
      <c r="J7900" s="48"/>
    </row>
    <row r="7901" spans="1:10" s="47" customFormat="1" x14ac:dyDescent="0.25">
      <c r="A7901" s="211"/>
      <c r="B7901" s="211"/>
      <c r="C7901" s="210"/>
      <c r="D7901" s="210"/>
      <c r="E7901" s="61"/>
      <c r="F7901" s="48"/>
      <c r="G7901" s="48"/>
      <c r="H7901" s="48"/>
      <c r="I7901" s="209"/>
      <c r="J7901" s="48"/>
    </row>
    <row r="7902" spans="1:10" s="47" customFormat="1" x14ac:dyDescent="0.25">
      <c r="A7902" s="211"/>
      <c r="B7902" s="211"/>
      <c r="C7902" s="210"/>
      <c r="D7902" s="210"/>
      <c r="E7902" s="61"/>
      <c r="F7902" s="48"/>
      <c r="G7902" s="48"/>
      <c r="H7902" s="48"/>
      <c r="I7902" s="209"/>
      <c r="J7902" s="48"/>
    </row>
    <row r="7903" spans="1:10" s="47" customFormat="1" x14ac:dyDescent="0.25">
      <c r="A7903" s="211"/>
      <c r="B7903" s="211"/>
      <c r="C7903" s="210"/>
      <c r="D7903" s="210"/>
      <c r="E7903" s="61"/>
      <c r="F7903" s="48"/>
      <c r="G7903" s="48"/>
      <c r="H7903" s="48"/>
      <c r="I7903" s="209"/>
      <c r="J7903" s="48"/>
    </row>
    <row r="7904" spans="1:10" s="47" customFormat="1" x14ac:dyDescent="0.25">
      <c r="A7904" s="211"/>
      <c r="B7904" s="211"/>
      <c r="C7904" s="210"/>
      <c r="D7904" s="210"/>
      <c r="E7904" s="61"/>
      <c r="F7904" s="48"/>
      <c r="G7904" s="48"/>
      <c r="H7904" s="48"/>
      <c r="I7904" s="209"/>
      <c r="J7904" s="48"/>
    </row>
    <row r="7905" spans="1:10" s="47" customFormat="1" x14ac:dyDescent="0.25">
      <c r="A7905" s="211"/>
      <c r="B7905" s="211"/>
      <c r="C7905" s="210"/>
      <c r="D7905" s="210"/>
      <c r="E7905" s="61"/>
      <c r="F7905" s="48"/>
      <c r="G7905" s="48"/>
      <c r="H7905" s="48"/>
      <c r="I7905" s="209"/>
      <c r="J7905" s="48"/>
    </row>
    <row r="7906" spans="1:10" s="47" customFormat="1" x14ac:dyDescent="0.25">
      <c r="A7906" s="211"/>
      <c r="B7906" s="211"/>
      <c r="C7906" s="210"/>
      <c r="D7906" s="210"/>
      <c r="E7906" s="61"/>
      <c r="F7906" s="48"/>
      <c r="G7906" s="48"/>
      <c r="H7906" s="48"/>
      <c r="I7906" s="209"/>
      <c r="J7906" s="48"/>
    </row>
    <row r="7907" spans="1:10" s="47" customFormat="1" x14ac:dyDescent="0.25">
      <c r="A7907" s="211"/>
      <c r="B7907" s="211"/>
      <c r="C7907" s="210"/>
      <c r="D7907" s="210"/>
      <c r="E7907" s="61"/>
      <c r="F7907" s="48"/>
      <c r="G7907" s="48"/>
      <c r="H7907" s="48"/>
      <c r="I7907" s="209"/>
      <c r="J7907" s="48"/>
    </row>
    <row r="7908" spans="1:10" s="47" customFormat="1" x14ac:dyDescent="0.25">
      <c r="A7908" s="211"/>
      <c r="B7908" s="211"/>
      <c r="C7908" s="210"/>
      <c r="D7908" s="210"/>
      <c r="E7908" s="61"/>
      <c r="F7908" s="48"/>
      <c r="G7908" s="48"/>
      <c r="H7908" s="48"/>
      <c r="I7908" s="209"/>
      <c r="J7908" s="48"/>
    </row>
    <row r="7909" spans="1:10" s="47" customFormat="1" x14ac:dyDescent="0.25">
      <c r="A7909" s="211"/>
      <c r="B7909" s="211"/>
      <c r="C7909" s="210"/>
      <c r="D7909" s="210"/>
      <c r="E7909" s="61"/>
      <c r="F7909" s="48"/>
      <c r="G7909" s="48"/>
      <c r="H7909" s="48"/>
      <c r="I7909" s="209"/>
      <c r="J7909" s="48"/>
    </row>
    <row r="7910" spans="1:10" s="47" customFormat="1" x14ac:dyDescent="0.25">
      <c r="A7910" s="211"/>
      <c r="B7910" s="211"/>
      <c r="C7910" s="210"/>
      <c r="D7910" s="210"/>
      <c r="E7910" s="61"/>
      <c r="F7910" s="48"/>
      <c r="G7910" s="48"/>
      <c r="H7910" s="48"/>
      <c r="I7910" s="209"/>
      <c r="J7910" s="48"/>
    </row>
    <row r="7911" spans="1:10" s="47" customFormat="1" x14ac:dyDescent="0.25">
      <c r="A7911" s="211"/>
      <c r="B7911" s="211"/>
      <c r="C7911" s="210"/>
      <c r="D7911" s="210"/>
      <c r="E7911" s="61"/>
      <c r="F7911" s="48"/>
      <c r="G7911" s="48"/>
      <c r="H7911" s="48"/>
      <c r="I7911" s="209"/>
      <c r="J7911" s="48"/>
    </row>
    <row r="7912" spans="1:10" s="47" customFormat="1" x14ac:dyDescent="0.25">
      <c r="A7912" s="211"/>
      <c r="B7912" s="211"/>
      <c r="C7912" s="210"/>
      <c r="D7912" s="210"/>
      <c r="E7912" s="61"/>
      <c r="F7912" s="48"/>
      <c r="G7912" s="48"/>
      <c r="H7912" s="48"/>
      <c r="I7912" s="209"/>
      <c r="J7912" s="48"/>
    </row>
    <row r="7913" spans="1:10" s="47" customFormat="1" x14ac:dyDescent="0.25">
      <c r="A7913" s="211"/>
      <c r="B7913" s="211"/>
      <c r="C7913" s="210"/>
      <c r="D7913" s="210"/>
      <c r="E7913" s="61"/>
      <c r="F7913" s="48"/>
      <c r="G7913" s="48"/>
      <c r="H7913" s="48"/>
      <c r="I7913" s="209"/>
      <c r="J7913" s="48"/>
    </row>
    <row r="7914" spans="1:10" s="47" customFormat="1" x14ac:dyDescent="0.25">
      <c r="A7914" s="211"/>
      <c r="B7914" s="211"/>
      <c r="C7914" s="210"/>
      <c r="D7914" s="210"/>
      <c r="E7914" s="61"/>
      <c r="F7914" s="48"/>
      <c r="G7914" s="48"/>
      <c r="H7914" s="48"/>
      <c r="I7914" s="209"/>
      <c r="J7914" s="48"/>
    </row>
    <row r="7915" spans="1:10" s="47" customFormat="1" x14ac:dyDescent="0.25">
      <c r="A7915" s="211"/>
      <c r="B7915" s="211"/>
      <c r="C7915" s="210"/>
      <c r="D7915" s="210"/>
      <c r="E7915" s="61"/>
      <c r="F7915" s="48"/>
      <c r="G7915" s="48"/>
      <c r="H7915" s="48"/>
      <c r="I7915" s="209"/>
      <c r="J7915" s="48"/>
    </row>
    <row r="7916" spans="1:10" s="47" customFormat="1" x14ac:dyDescent="0.25">
      <c r="A7916" s="211"/>
      <c r="B7916" s="211"/>
      <c r="C7916" s="210"/>
      <c r="D7916" s="210"/>
      <c r="E7916" s="61"/>
      <c r="F7916" s="48"/>
      <c r="G7916" s="48"/>
      <c r="H7916" s="48"/>
      <c r="I7916" s="209"/>
      <c r="J7916" s="48"/>
    </row>
    <row r="7917" spans="1:10" s="47" customFormat="1" x14ac:dyDescent="0.25">
      <c r="A7917" s="211"/>
      <c r="B7917" s="211"/>
      <c r="C7917" s="210"/>
      <c r="D7917" s="210"/>
      <c r="E7917" s="61"/>
      <c r="F7917" s="48"/>
      <c r="G7917" s="48"/>
      <c r="H7917" s="48"/>
      <c r="I7917" s="209"/>
      <c r="J7917" s="48"/>
    </row>
    <row r="7918" spans="1:10" s="47" customFormat="1" x14ac:dyDescent="0.25">
      <c r="A7918" s="211"/>
      <c r="B7918" s="211"/>
      <c r="C7918" s="210"/>
      <c r="D7918" s="210"/>
      <c r="E7918" s="61"/>
      <c r="F7918" s="48"/>
      <c r="G7918" s="48"/>
      <c r="H7918" s="48"/>
      <c r="I7918" s="209"/>
      <c r="J7918" s="48"/>
    </row>
    <row r="7919" spans="1:10" s="47" customFormat="1" x14ac:dyDescent="0.25">
      <c r="A7919" s="211"/>
      <c r="B7919" s="211"/>
      <c r="C7919" s="210"/>
      <c r="D7919" s="210"/>
      <c r="E7919" s="61"/>
      <c r="F7919" s="48"/>
      <c r="G7919" s="48"/>
      <c r="H7919" s="48"/>
      <c r="I7919" s="209"/>
      <c r="J7919" s="48"/>
    </row>
    <row r="7920" spans="1:10" s="47" customFormat="1" x14ac:dyDescent="0.25">
      <c r="A7920" s="211"/>
      <c r="B7920" s="211"/>
      <c r="C7920" s="210"/>
      <c r="D7920" s="210"/>
      <c r="E7920" s="61"/>
      <c r="F7920" s="48"/>
      <c r="G7920" s="48"/>
      <c r="H7920" s="48"/>
      <c r="I7920" s="209"/>
      <c r="J7920" s="48"/>
    </row>
    <row r="7921" spans="1:10" s="47" customFormat="1" x14ac:dyDescent="0.25">
      <c r="A7921" s="211"/>
      <c r="B7921" s="211"/>
      <c r="C7921" s="210"/>
      <c r="D7921" s="210"/>
      <c r="E7921" s="61"/>
      <c r="F7921" s="48"/>
      <c r="G7921" s="48"/>
      <c r="H7921" s="48"/>
      <c r="I7921" s="209"/>
      <c r="J7921" s="48"/>
    </row>
    <row r="7922" spans="1:10" s="47" customFormat="1" x14ac:dyDescent="0.25">
      <c r="A7922" s="211"/>
      <c r="B7922" s="211"/>
      <c r="C7922" s="210"/>
      <c r="D7922" s="210"/>
      <c r="E7922" s="61"/>
      <c r="F7922" s="48"/>
      <c r="G7922" s="48"/>
      <c r="H7922" s="48"/>
      <c r="I7922" s="209"/>
      <c r="J7922" s="48"/>
    </row>
    <row r="7923" spans="1:10" s="47" customFormat="1" x14ac:dyDescent="0.25">
      <c r="A7923" s="211"/>
      <c r="B7923" s="211"/>
      <c r="C7923" s="210"/>
      <c r="D7923" s="210"/>
      <c r="E7923" s="61"/>
      <c r="F7923" s="48"/>
      <c r="G7923" s="48"/>
      <c r="H7923" s="48"/>
      <c r="I7923" s="209"/>
      <c r="J7923" s="48"/>
    </row>
    <row r="7924" spans="1:10" s="47" customFormat="1" x14ac:dyDescent="0.25">
      <c r="A7924" s="211"/>
      <c r="B7924" s="211"/>
      <c r="C7924" s="210"/>
      <c r="D7924" s="210"/>
      <c r="E7924" s="61"/>
      <c r="F7924" s="48"/>
      <c r="G7924" s="48"/>
      <c r="H7924" s="48"/>
      <c r="I7924" s="209"/>
      <c r="J7924" s="48"/>
    </row>
    <row r="7925" spans="1:10" s="47" customFormat="1" x14ac:dyDescent="0.25">
      <c r="A7925" s="211"/>
      <c r="B7925" s="211"/>
      <c r="C7925" s="210"/>
      <c r="D7925" s="210"/>
      <c r="E7925" s="61"/>
      <c r="F7925" s="48"/>
      <c r="G7925" s="48"/>
      <c r="H7925" s="48"/>
      <c r="I7925" s="209"/>
      <c r="J7925" s="48"/>
    </row>
    <row r="7926" spans="1:10" s="47" customFormat="1" x14ac:dyDescent="0.25">
      <c r="A7926" s="211"/>
      <c r="B7926" s="211"/>
      <c r="C7926" s="210"/>
      <c r="D7926" s="210"/>
      <c r="E7926" s="61"/>
      <c r="F7926" s="48"/>
      <c r="G7926" s="48"/>
      <c r="H7926" s="48"/>
      <c r="I7926" s="209"/>
      <c r="J7926" s="48"/>
    </row>
    <row r="7927" spans="1:10" s="47" customFormat="1" x14ac:dyDescent="0.25">
      <c r="A7927" s="211"/>
      <c r="B7927" s="211"/>
      <c r="C7927" s="210"/>
      <c r="D7927" s="210"/>
      <c r="E7927" s="61"/>
      <c r="F7927" s="48"/>
      <c r="G7927" s="48"/>
      <c r="H7927" s="48"/>
      <c r="I7927" s="209"/>
      <c r="J7927" s="48"/>
    </row>
    <row r="7928" spans="1:10" s="47" customFormat="1" x14ac:dyDescent="0.25">
      <c r="A7928" s="211"/>
      <c r="B7928" s="211"/>
      <c r="C7928" s="210"/>
      <c r="D7928" s="210"/>
      <c r="E7928" s="61"/>
      <c r="F7928" s="48"/>
      <c r="G7928" s="48"/>
      <c r="H7928" s="48"/>
      <c r="I7928" s="209"/>
      <c r="J7928" s="48"/>
    </row>
    <row r="7929" spans="1:10" s="47" customFormat="1" x14ac:dyDescent="0.25">
      <c r="A7929" s="211"/>
      <c r="B7929" s="211"/>
      <c r="C7929" s="210"/>
      <c r="D7929" s="210"/>
      <c r="E7929" s="61"/>
      <c r="F7929" s="48"/>
      <c r="G7929" s="48"/>
      <c r="H7929" s="48"/>
      <c r="I7929" s="209"/>
      <c r="J7929" s="48"/>
    </row>
    <row r="7930" spans="1:10" s="47" customFormat="1" x14ac:dyDescent="0.25">
      <c r="A7930" s="211"/>
      <c r="B7930" s="211"/>
      <c r="C7930" s="210"/>
      <c r="D7930" s="210"/>
      <c r="E7930" s="61"/>
      <c r="F7930" s="48"/>
      <c r="G7930" s="48"/>
      <c r="H7930" s="48"/>
      <c r="I7930" s="209"/>
      <c r="J7930" s="48"/>
    </row>
    <row r="7931" spans="1:10" s="47" customFormat="1" x14ac:dyDescent="0.25">
      <c r="A7931" s="211"/>
      <c r="B7931" s="211"/>
      <c r="C7931" s="210"/>
      <c r="D7931" s="210"/>
      <c r="E7931" s="61"/>
      <c r="F7931" s="48"/>
      <c r="G7931" s="48"/>
      <c r="H7931" s="48"/>
      <c r="I7931" s="209"/>
      <c r="J7931" s="48"/>
    </row>
    <row r="7932" spans="1:10" s="47" customFormat="1" x14ac:dyDescent="0.25">
      <c r="A7932" s="211"/>
      <c r="B7932" s="211"/>
      <c r="C7932" s="210"/>
      <c r="D7932" s="210"/>
      <c r="E7932" s="61"/>
      <c r="F7932" s="48"/>
      <c r="G7932" s="48"/>
      <c r="H7932" s="48"/>
      <c r="I7932" s="209"/>
      <c r="J7932" s="48"/>
    </row>
    <row r="7933" spans="1:10" s="47" customFormat="1" x14ac:dyDescent="0.25">
      <c r="A7933" s="211"/>
      <c r="B7933" s="211"/>
      <c r="C7933" s="210"/>
      <c r="D7933" s="210"/>
      <c r="E7933" s="61"/>
      <c r="F7933" s="48"/>
      <c r="G7933" s="48"/>
      <c r="H7933" s="48"/>
      <c r="I7933" s="209"/>
      <c r="J7933" s="48"/>
    </row>
    <row r="7934" spans="1:10" s="47" customFormat="1" x14ac:dyDescent="0.25">
      <c r="A7934" s="211"/>
      <c r="B7934" s="211"/>
      <c r="C7934" s="210"/>
      <c r="D7934" s="210"/>
      <c r="E7934" s="61"/>
      <c r="F7934" s="48"/>
      <c r="G7934" s="48"/>
      <c r="H7934" s="48"/>
      <c r="I7934" s="209"/>
      <c r="J7934" s="48"/>
    </row>
    <row r="7935" spans="1:10" s="47" customFormat="1" x14ac:dyDescent="0.25">
      <c r="A7935" s="211"/>
      <c r="B7935" s="211"/>
      <c r="C7935" s="210"/>
      <c r="D7935" s="210"/>
      <c r="E7935" s="61"/>
      <c r="F7935" s="48"/>
      <c r="G7935" s="48"/>
      <c r="H7935" s="48"/>
      <c r="I7935" s="209"/>
      <c r="J7935" s="48"/>
    </row>
    <row r="7936" spans="1:10" s="47" customFormat="1" x14ac:dyDescent="0.25">
      <c r="A7936" s="211"/>
      <c r="B7936" s="211"/>
      <c r="C7936" s="210"/>
      <c r="D7936" s="210"/>
      <c r="E7936" s="61"/>
      <c r="F7936" s="48"/>
      <c r="G7936" s="48"/>
      <c r="H7936" s="48"/>
      <c r="I7936" s="209"/>
      <c r="J7936" s="48"/>
    </row>
    <row r="7937" spans="1:10" s="47" customFormat="1" x14ac:dyDescent="0.25">
      <c r="A7937" s="211"/>
      <c r="B7937" s="211"/>
      <c r="C7937" s="210"/>
      <c r="D7937" s="210"/>
      <c r="E7937" s="61"/>
      <c r="F7937" s="48"/>
      <c r="G7937" s="48"/>
      <c r="H7937" s="48"/>
      <c r="I7937" s="209"/>
      <c r="J7937" s="48"/>
    </row>
    <row r="7938" spans="1:10" s="47" customFormat="1" x14ac:dyDescent="0.25">
      <c r="A7938" s="211"/>
      <c r="B7938" s="211"/>
      <c r="C7938" s="210"/>
      <c r="D7938" s="210"/>
      <c r="E7938" s="61"/>
      <c r="F7938" s="48"/>
      <c r="G7938" s="48"/>
      <c r="H7938" s="48"/>
      <c r="I7938" s="209"/>
      <c r="J7938" s="48"/>
    </row>
    <row r="7939" spans="1:10" s="47" customFormat="1" x14ac:dyDescent="0.25">
      <c r="A7939" s="211"/>
      <c r="B7939" s="211"/>
      <c r="C7939" s="210"/>
      <c r="D7939" s="210"/>
      <c r="E7939" s="61"/>
      <c r="F7939" s="48"/>
      <c r="G7939" s="48"/>
      <c r="H7939" s="48"/>
      <c r="I7939" s="209"/>
      <c r="J7939" s="48"/>
    </row>
    <row r="7940" spans="1:10" s="47" customFormat="1" x14ac:dyDescent="0.25">
      <c r="A7940" s="211"/>
      <c r="B7940" s="211"/>
      <c r="C7940" s="210"/>
      <c r="D7940" s="210"/>
      <c r="E7940" s="61"/>
      <c r="F7940" s="48"/>
      <c r="G7940" s="48"/>
      <c r="H7940" s="48"/>
      <c r="I7940" s="209"/>
      <c r="J7940" s="48"/>
    </row>
    <row r="7941" spans="1:10" s="47" customFormat="1" x14ac:dyDescent="0.25">
      <c r="A7941" s="211"/>
      <c r="B7941" s="211"/>
      <c r="C7941" s="210"/>
      <c r="D7941" s="210"/>
      <c r="E7941" s="61"/>
      <c r="F7941" s="48"/>
      <c r="G7941" s="48"/>
      <c r="H7941" s="48"/>
      <c r="I7941" s="209"/>
      <c r="J7941" s="48"/>
    </row>
    <row r="7942" spans="1:10" s="47" customFormat="1" x14ac:dyDescent="0.25">
      <c r="A7942" s="211"/>
      <c r="B7942" s="211"/>
      <c r="C7942" s="210"/>
      <c r="D7942" s="210"/>
      <c r="E7942" s="61"/>
      <c r="F7942" s="48"/>
      <c r="G7942" s="48"/>
      <c r="H7942" s="48"/>
      <c r="I7942" s="209"/>
      <c r="J7942" s="48"/>
    </row>
    <row r="7943" spans="1:10" s="47" customFormat="1" x14ac:dyDescent="0.25">
      <c r="A7943" s="211"/>
      <c r="B7943" s="211"/>
      <c r="C7943" s="210"/>
      <c r="D7943" s="210"/>
      <c r="E7943" s="61"/>
      <c r="F7943" s="48"/>
      <c r="G7943" s="48"/>
      <c r="H7943" s="48"/>
      <c r="I7943" s="209"/>
      <c r="J7943" s="48"/>
    </row>
    <row r="7944" spans="1:10" s="47" customFormat="1" x14ac:dyDescent="0.25">
      <c r="A7944" s="211"/>
      <c r="B7944" s="211"/>
      <c r="C7944" s="210"/>
      <c r="D7944" s="210"/>
      <c r="E7944" s="61"/>
      <c r="F7944" s="48"/>
      <c r="G7944" s="48"/>
      <c r="H7944" s="48"/>
      <c r="I7944" s="209"/>
      <c r="J7944" s="48"/>
    </row>
    <row r="7945" spans="1:10" s="47" customFormat="1" x14ac:dyDescent="0.25">
      <c r="A7945" s="211"/>
      <c r="B7945" s="211"/>
      <c r="C7945" s="210"/>
      <c r="D7945" s="210"/>
      <c r="E7945" s="61"/>
      <c r="F7945" s="48"/>
      <c r="G7945" s="48"/>
      <c r="H7945" s="48"/>
      <c r="I7945" s="209"/>
      <c r="J7945" s="48"/>
    </row>
    <row r="7946" spans="1:10" s="47" customFormat="1" x14ac:dyDescent="0.25">
      <c r="A7946" s="211"/>
      <c r="B7946" s="211"/>
      <c r="C7946" s="210"/>
      <c r="D7946" s="210"/>
      <c r="E7946" s="61"/>
      <c r="F7946" s="48"/>
      <c r="G7946" s="48"/>
      <c r="H7946" s="48"/>
      <c r="I7946" s="209"/>
      <c r="J7946" s="48"/>
    </row>
    <row r="7947" spans="1:10" s="47" customFormat="1" x14ac:dyDescent="0.25">
      <c r="A7947" s="211"/>
      <c r="B7947" s="211"/>
      <c r="C7947" s="210"/>
      <c r="D7947" s="210"/>
      <c r="E7947" s="61"/>
      <c r="F7947" s="48"/>
      <c r="G7947" s="48"/>
      <c r="H7947" s="48"/>
      <c r="I7947" s="209"/>
      <c r="J7947" s="48"/>
    </row>
    <row r="7948" spans="1:10" s="47" customFormat="1" x14ac:dyDescent="0.25">
      <c r="A7948" s="211"/>
      <c r="B7948" s="211"/>
      <c r="C7948" s="210"/>
      <c r="D7948" s="210"/>
      <c r="E7948" s="61"/>
      <c r="F7948" s="48"/>
      <c r="G7948" s="48"/>
      <c r="H7948" s="48"/>
      <c r="I7948" s="209"/>
      <c r="J7948" s="48"/>
    </row>
    <row r="7949" spans="1:10" s="47" customFormat="1" x14ac:dyDescent="0.25">
      <c r="A7949" s="211"/>
      <c r="B7949" s="211"/>
      <c r="C7949" s="210"/>
      <c r="D7949" s="210"/>
      <c r="E7949" s="61"/>
      <c r="F7949" s="48"/>
      <c r="G7949" s="48"/>
      <c r="H7949" s="48"/>
      <c r="I7949" s="209"/>
      <c r="J7949" s="48"/>
    </row>
    <row r="7950" spans="1:10" s="47" customFormat="1" x14ac:dyDescent="0.25">
      <c r="A7950" s="211"/>
      <c r="B7950" s="211"/>
      <c r="C7950" s="210"/>
      <c r="D7950" s="210"/>
      <c r="E7950" s="61"/>
      <c r="F7950" s="48"/>
      <c r="G7950" s="48"/>
      <c r="H7950" s="48"/>
      <c r="I7950" s="209"/>
      <c r="J7950" s="48"/>
    </row>
    <row r="7951" spans="1:10" s="47" customFormat="1" x14ac:dyDescent="0.25">
      <c r="A7951" s="211"/>
      <c r="B7951" s="211"/>
      <c r="C7951" s="210"/>
      <c r="D7951" s="210"/>
      <c r="E7951" s="61"/>
      <c r="F7951" s="48"/>
      <c r="G7951" s="48"/>
      <c r="H7951" s="48"/>
      <c r="I7951" s="209"/>
      <c r="J7951" s="48"/>
    </row>
    <row r="7952" spans="1:10" s="47" customFormat="1" x14ac:dyDescent="0.25">
      <c r="A7952" s="211"/>
      <c r="B7952" s="211"/>
      <c r="C7952" s="210"/>
      <c r="D7952" s="210"/>
      <c r="E7952" s="61"/>
      <c r="F7952" s="48"/>
      <c r="G7952" s="48"/>
      <c r="H7952" s="48"/>
      <c r="I7952" s="209"/>
      <c r="J7952" s="48"/>
    </row>
    <row r="7953" spans="1:10" s="47" customFormat="1" x14ac:dyDescent="0.25">
      <c r="A7953" s="211"/>
      <c r="B7953" s="211"/>
      <c r="C7953" s="210"/>
      <c r="D7953" s="210"/>
      <c r="E7953" s="61"/>
      <c r="F7953" s="48"/>
      <c r="G7953" s="48"/>
      <c r="H7953" s="48"/>
      <c r="I7953" s="209"/>
      <c r="J7953" s="48"/>
    </row>
    <row r="7954" spans="1:10" s="47" customFormat="1" x14ac:dyDescent="0.25">
      <c r="A7954" s="211"/>
      <c r="B7954" s="211"/>
      <c r="C7954" s="210"/>
      <c r="D7954" s="210"/>
      <c r="E7954" s="61"/>
      <c r="F7954" s="48"/>
      <c r="G7954" s="48"/>
      <c r="H7954" s="48"/>
      <c r="I7954" s="209"/>
      <c r="J7954" s="48"/>
    </row>
    <row r="7955" spans="1:10" s="47" customFormat="1" x14ac:dyDescent="0.25">
      <c r="A7955" s="211"/>
      <c r="B7955" s="211"/>
      <c r="C7955" s="210"/>
      <c r="D7955" s="210"/>
      <c r="E7955" s="61"/>
      <c r="F7955" s="48"/>
      <c r="G7955" s="48"/>
      <c r="H7955" s="48"/>
      <c r="I7955" s="209"/>
      <c r="J7955" s="48"/>
    </row>
    <row r="7956" spans="1:10" s="47" customFormat="1" x14ac:dyDescent="0.25">
      <c r="A7956" s="211"/>
      <c r="B7956" s="211"/>
      <c r="C7956" s="210"/>
      <c r="D7956" s="210"/>
      <c r="E7956" s="61"/>
      <c r="F7956" s="48"/>
      <c r="G7956" s="48"/>
      <c r="H7956" s="48"/>
      <c r="I7956" s="209"/>
      <c r="J7956" s="48"/>
    </row>
    <row r="7957" spans="1:10" s="47" customFormat="1" x14ac:dyDescent="0.25">
      <c r="A7957" s="211"/>
      <c r="B7957" s="211"/>
      <c r="C7957" s="210"/>
      <c r="D7957" s="210"/>
      <c r="E7957" s="61"/>
      <c r="F7957" s="48"/>
      <c r="G7957" s="48"/>
      <c r="H7957" s="48"/>
      <c r="I7957" s="209"/>
      <c r="J7957" s="48"/>
    </row>
    <row r="7958" spans="1:10" s="47" customFormat="1" x14ac:dyDescent="0.25">
      <c r="A7958" s="211"/>
      <c r="B7958" s="211"/>
      <c r="C7958" s="210"/>
      <c r="D7958" s="210"/>
      <c r="E7958" s="61"/>
      <c r="F7958" s="48"/>
      <c r="G7958" s="48"/>
      <c r="H7958" s="48"/>
      <c r="I7958" s="209"/>
      <c r="J7958" s="48"/>
    </row>
    <row r="7959" spans="1:10" s="47" customFormat="1" x14ac:dyDescent="0.25">
      <c r="A7959" s="211"/>
      <c r="B7959" s="211"/>
      <c r="C7959" s="210"/>
      <c r="D7959" s="210"/>
      <c r="E7959" s="61"/>
      <c r="F7959" s="48"/>
      <c r="G7959" s="48"/>
      <c r="H7959" s="48"/>
      <c r="I7959" s="209"/>
      <c r="J7959" s="48"/>
    </row>
    <row r="7960" spans="1:10" s="47" customFormat="1" x14ac:dyDescent="0.25">
      <c r="A7960" s="211"/>
      <c r="B7960" s="211"/>
      <c r="C7960" s="210"/>
      <c r="D7960" s="210"/>
      <c r="E7960" s="61"/>
      <c r="F7960" s="48"/>
      <c r="G7960" s="48"/>
      <c r="H7960" s="48"/>
      <c r="I7960" s="209"/>
      <c r="J7960" s="48"/>
    </row>
    <row r="7961" spans="1:10" s="47" customFormat="1" x14ac:dyDescent="0.25">
      <c r="A7961" s="211"/>
      <c r="B7961" s="211"/>
      <c r="C7961" s="210"/>
      <c r="D7961" s="210"/>
      <c r="E7961" s="61"/>
      <c r="F7961" s="48"/>
      <c r="G7961" s="48"/>
      <c r="H7961" s="48"/>
      <c r="I7961" s="209"/>
      <c r="J7961" s="48"/>
    </row>
    <row r="7962" spans="1:10" s="47" customFormat="1" x14ac:dyDescent="0.25">
      <c r="A7962" s="211"/>
      <c r="B7962" s="211"/>
      <c r="C7962" s="210"/>
      <c r="D7962" s="210"/>
      <c r="E7962" s="61"/>
      <c r="F7962" s="48"/>
      <c r="G7962" s="48"/>
      <c r="H7962" s="48"/>
      <c r="I7962" s="209"/>
      <c r="J7962" s="48"/>
    </row>
    <row r="7963" spans="1:10" s="47" customFormat="1" x14ac:dyDescent="0.25">
      <c r="A7963" s="211"/>
      <c r="B7963" s="211"/>
      <c r="C7963" s="210"/>
      <c r="D7963" s="210"/>
      <c r="E7963" s="61"/>
      <c r="F7963" s="48"/>
      <c r="G7963" s="48"/>
      <c r="H7963" s="48"/>
      <c r="I7963" s="209"/>
      <c r="J7963" s="48"/>
    </row>
    <row r="7964" spans="1:10" s="47" customFormat="1" x14ac:dyDescent="0.25">
      <c r="A7964" s="211"/>
      <c r="B7964" s="211"/>
      <c r="C7964" s="210"/>
      <c r="D7964" s="210"/>
      <c r="E7964" s="61"/>
      <c r="F7964" s="48"/>
      <c r="G7964" s="48"/>
      <c r="H7964" s="48"/>
      <c r="I7964" s="209"/>
      <c r="J7964" s="48"/>
    </row>
    <row r="7965" spans="1:10" s="47" customFormat="1" x14ac:dyDescent="0.25">
      <c r="A7965" s="211"/>
      <c r="B7965" s="211"/>
      <c r="C7965" s="210"/>
      <c r="D7965" s="210"/>
      <c r="E7965" s="61"/>
      <c r="F7965" s="48"/>
      <c r="G7965" s="48"/>
      <c r="H7965" s="48"/>
      <c r="I7965" s="209"/>
      <c r="J7965" s="48"/>
    </row>
    <row r="7966" spans="1:10" s="47" customFormat="1" x14ac:dyDescent="0.25">
      <c r="A7966" s="211"/>
      <c r="B7966" s="211"/>
      <c r="C7966" s="210"/>
      <c r="D7966" s="210"/>
      <c r="E7966" s="61"/>
      <c r="F7966" s="48"/>
      <c r="G7966" s="48"/>
      <c r="H7966" s="48"/>
      <c r="I7966" s="209"/>
      <c r="J7966" s="48"/>
    </row>
    <row r="7967" spans="1:10" s="47" customFormat="1" x14ac:dyDescent="0.25">
      <c r="A7967" s="211"/>
      <c r="B7967" s="211"/>
      <c r="C7967" s="210"/>
      <c r="D7967" s="210"/>
      <c r="E7967" s="61"/>
      <c r="F7967" s="48"/>
      <c r="G7967" s="48"/>
      <c r="H7967" s="48"/>
      <c r="I7967" s="209"/>
      <c r="J7967" s="48"/>
    </row>
    <row r="7968" spans="1:10" s="47" customFormat="1" x14ac:dyDescent="0.25">
      <c r="A7968" s="211"/>
      <c r="B7968" s="211"/>
      <c r="C7968" s="210"/>
      <c r="D7968" s="210"/>
      <c r="E7968" s="61"/>
      <c r="F7968" s="48"/>
      <c r="G7968" s="48"/>
      <c r="H7968" s="48"/>
      <c r="I7968" s="209"/>
      <c r="J7968" s="48"/>
    </row>
    <row r="7969" spans="1:10" s="47" customFormat="1" x14ac:dyDescent="0.25">
      <c r="A7969" s="211"/>
      <c r="B7969" s="211"/>
      <c r="C7969" s="210"/>
      <c r="D7969" s="210"/>
      <c r="E7969" s="61"/>
      <c r="F7969" s="48"/>
      <c r="G7969" s="48"/>
      <c r="H7969" s="48"/>
      <c r="I7969" s="209"/>
      <c r="J7969" s="48"/>
    </row>
    <row r="7970" spans="1:10" s="47" customFormat="1" x14ac:dyDescent="0.25">
      <c r="A7970" s="211"/>
      <c r="B7970" s="211"/>
      <c r="C7970" s="210"/>
      <c r="D7970" s="210"/>
      <c r="E7970" s="61"/>
      <c r="F7970" s="48"/>
      <c r="G7970" s="48"/>
      <c r="H7970" s="48"/>
      <c r="I7970" s="209"/>
      <c r="J7970" s="48"/>
    </row>
    <row r="7971" spans="1:10" s="47" customFormat="1" x14ac:dyDescent="0.25">
      <c r="A7971" s="211"/>
      <c r="B7971" s="211"/>
      <c r="C7971" s="210"/>
      <c r="D7971" s="210"/>
      <c r="E7971" s="61"/>
      <c r="F7971" s="48"/>
      <c r="G7971" s="48"/>
      <c r="H7971" s="48"/>
      <c r="I7971" s="209"/>
      <c r="J7971" s="48"/>
    </row>
    <row r="7972" spans="1:10" s="47" customFormat="1" x14ac:dyDescent="0.25">
      <c r="A7972" s="211"/>
      <c r="B7972" s="211"/>
      <c r="C7972" s="210"/>
      <c r="D7972" s="210"/>
      <c r="E7972" s="61"/>
      <c r="F7972" s="48"/>
      <c r="G7972" s="48"/>
      <c r="H7972" s="48"/>
      <c r="I7972" s="209"/>
      <c r="J7972" s="48"/>
    </row>
    <row r="7973" spans="1:10" s="47" customFormat="1" x14ac:dyDescent="0.25">
      <c r="A7973" s="211"/>
      <c r="B7973" s="211"/>
      <c r="C7973" s="210"/>
      <c r="D7973" s="210"/>
      <c r="E7973" s="61"/>
      <c r="F7973" s="48"/>
      <c r="G7973" s="48"/>
      <c r="H7973" s="48"/>
      <c r="I7973" s="209"/>
      <c r="J7973" s="48"/>
    </row>
    <row r="7974" spans="1:10" s="47" customFormat="1" x14ac:dyDescent="0.25">
      <c r="A7974" s="211"/>
      <c r="B7974" s="211"/>
      <c r="C7974" s="210"/>
      <c r="D7974" s="210"/>
      <c r="E7974" s="61"/>
      <c r="F7974" s="48"/>
      <c r="G7974" s="48"/>
      <c r="H7974" s="48"/>
      <c r="I7974" s="209"/>
      <c r="J7974" s="48"/>
    </row>
    <row r="7975" spans="1:10" s="47" customFormat="1" x14ac:dyDescent="0.25">
      <c r="A7975" s="211"/>
      <c r="B7975" s="211"/>
      <c r="C7975" s="210"/>
      <c r="D7975" s="210"/>
      <c r="E7975" s="61"/>
      <c r="F7975" s="48"/>
      <c r="G7975" s="48"/>
      <c r="H7975" s="48"/>
      <c r="I7975" s="209"/>
      <c r="J7975" s="48"/>
    </row>
    <row r="7976" spans="1:10" s="47" customFormat="1" x14ac:dyDescent="0.25">
      <c r="A7976" s="211"/>
      <c r="B7976" s="211"/>
      <c r="C7976" s="210"/>
      <c r="D7976" s="210"/>
      <c r="E7976" s="61"/>
      <c r="F7976" s="48"/>
      <c r="G7976" s="48"/>
      <c r="H7976" s="48"/>
      <c r="I7976" s="209"/>
      <c r="J7976" s="48"/>
    </row>
    <row r="7977" spans="1:10" s="47" customFormat="1" x14ac:dyDescent="0.25">
      <c r="A7977" s="211"/>
      <c r="B7977" s="211"/>
      <c r="C7977" s="210"/>
      <c r="D7977" s="210"/>
      <c r="E7977" s="61"/>
      <c r="F7977" s="48"/>
      <c r="G7977" s="48"/>
      <c r="H7977" s="48"/>
      <c r="I7977" s="209"/>
      <c r="J7977" s="48"/>
    </row>
    <row r="7978" spans="1:10" s="47" customFormat="1" x14ac:dyDescent="0.25">
      <c r="A7978" s="211"/>
      <c r="B7978" s="211"/>
      <c r="C7978" s="210"/>
      <c r="D7978" s="210"/>
      <c r="E7978" s="61"/>
      <c r="F7978" s="48"/>
      <c r="G7978" s="48"/>
      <c r="H7978" s="48"/>
      <c r="I7978" s="209"/>
      <c r="J7978" s="48"/>
    </row>
    <row r="7979" spans="1:10" s="47" customFormat="1" x14ac:dyDescent="0.25">
      <c r="A7979" s="211"/>
      <c r="B7979" s="211"/>
      <c r="C7979" s="210"/>
      <c r="D7979" s="210"/>
      <c r="E7979" s="61"/>
      <c r="F7979" s="48"/>
      <c r="G7979" s="48"/>
      <c r="H7979" s="48"/>
      <c r="I7979" s="209"/>
      <c r="J7979" s="48"/>
    </row>
    <row r="7980" spans="1:10" s="47" customFormat="1" x14ac:dyDescent="0.25">
      <c r="A7980" s="211"/>
      <c r="B7980" s="211"/>
      <c r="C7980" s="210"/>
      <c r="D7980" s="210"/>
      <c r="E7980" s="61"/>
      <c r="F7980" s="48"/>
      <c r="G7980" s="48"/>
      <c r="H7980" s="48"/>
      <c r="I7980" s="209"/>
      <c r="J7980" s="48"/>
    </row>
    <row r="7981" spans="1:10" s="47" customFormat="1" x14ac:dyDescent="0.25">
      <c r="A7981" s="211"/>
      <c r="B7981" s="211"/>
      <c r="C7981" s="210"/>
      <c r="D7981" s="210"/>
      <c r="E7981" s="61"/>
      <c r="F7981" s="48"/>
      <c r="G7981" s="48"/>
      <c r="H7981" s="48"/>
      <c r="I7981" s="209"/>
      <c r="J7981" s="48"/>
    </row>
    <row r="7982" spans="1:10" s="47" customFormat="1" x14ac:dyDescent="0.25">
      <c r="A7982" s="211"/>
      <c r="B7982" s="211"/>
      <c r="C7982" s="210"/>
      <c r="D7982" s="210"/>
      <c r="E7982" s="61"/>
      <c r="F7982" s="48"/>
      <c r="G7982" s="48"/>
      <c r="H7982" s="48"/>
      <c r="I7982" s="209"/>
      <c r="J7982" s="48"/>
    </row>
    <row r="7983" spans="1:10" s="47" customFormat="1" x14ac:dyDescent="0.25">
      <c r="A7983" s="211"/>
      <c r="B7983" s="211"/>
      <c r="C7983" s="210"/>
      <c r="D7983" s="210"/>
      <c r="E7983" s="61"/>
      <c r="F7983" s="48"/>
      <c r="G7983" s="48"/>
      <c r="H7983" s="48"/>
      <c r="I7983" s="209"/>
      <c r="J7983" s="48"/>
    </row>
    <row r="7984" spans="1:10" s="47" customFormat="1" x14ac:dyDescent="0.25">
      <c r="A7984" s="211"/>
      <c r="B7984" s="211"/>
      <c r="C7984" s="210"/>
      <c r="D7984" s="210"/>
      <c r="E7984" s="61"/>
      <c r="F7984" s="48"/>
      <c r="G7984" s="48"/>
      <c r="H7984" s="48"/>
      <c r="I7984" s="209"/>
      <c r="J7984" s="48"/>
    </row>
    <row r="7985" spans="1:10" s="47" customFormat="1" x14ac:dyDescent="0.25">
      <c r="A7985" s="211"/>
      <c r="B7985" s="211"/>
      <c r="C7985" s="210"/>
      <c r="D7985" s="210"/>
      <c r="E7985" s="61"/>
      <c r="F7985" s="48"/>
      <c r="G7985" s="48"/>
      <c r="H7985" s="48"/>
      <c r="I7985" s="209"/>
      <c r="J7985" s="48"/>
    </row>
    <row r="7986" spans="1:10" s="47" customFormat="1" x14ac:dyDescent="0.25">
      <c r="A7986" s="211"/>
      <c r="B7986" s="211"/>
      <c r="C7986" s="210"/>
      <c r="D7986" s="210"/>
      <c r="E7986" s="61"/>
      <c r="F7986" s="48"/>
      <c r="G7986" s="48"/>
      <c r="H7986" s="48"/>
      <c r="I7986" s="209"/>
      <c r="J7986" s="48"/>
    </row>
    <row r="7987" spans="1:10" s="47" customFormat="1" x14ac:dyDescent="0.25">
      <c r="A7987" s="211"/>
      <c r="B7987" s="211"/>
      <c r="C7987" s="210"/>
      <c r="D7987" s="210"/>
      <c r="E7987" s="61"/>
      <c r="F7987" s="48"/>
      <c r="G7987" s="48"/>
      <c r="H7987" s="48"/>
      <c r="I7987" s="209"/>
      <c r="J7987" s="48"/>
    </row>
    <row r="7988" spans="1:10" s="47" customFormat="1" x14ac:dyDescent="0.25">
      <c r="A7988" s="211"/>
      <c r="B7988" s="211"/>
      <c r="C7988" s="210"/>
      <c r="D7988" s="210"/>
      <c r="E7988" s="61"/>
      <c r="F7988" s="48"/>
      <c r="G7988" s="48"/>
      <c r="H7988" s="48"/>
      <c r="I7988" s="209"/>
      <c r="J7988" s="48"/>
    </row>
    <row r="7989" spans="1:10" s="47" customFormat="1" x14ac:dyDescent="0.25">
      <c r="A7989" s="211"/>
      <c r="B7989" s="211"/>
      <c r="C7989" s="210"/>
      <c r="D7989" s="210"/>
      <c r="E7989" s="61"/>
      <c r="F7989" s="48"/>
      <c r="G7989" s="48"/>
      <c r="H7989" s="48"/>
      <c r="I7989" s="209"/>
      <c r="J7989" s="48"/>
    </row>
    <row r="7990" spans="1:10" s="47" customFormat="1" x14ac:dyDescent="0.25">
      <c r="A7990" s="211"/>
      <c r="B7990" s="211"/>
      <c r="C7990" s="210"/>
      <c r="D7990" s="210"/>
      <c r="E7990" s="61"/>
      <c r="F7990" s="48"/>
      <c r="G7990" s="48"/>
      <c r="H7990" s="48"/>
      <c r="I7990" s="209"/>
      <c r="J7990" s="48"/>
    </row>
    <row r="7991" spans="1:10" s="47" customFormat="1" x14ac:dyDescent="0.25">
      <c r="A7991" s="211"/>
      <c r="B7991" s="211"/>
      <c r="C7991" s="210"/>
      <c r="D7991" s="210"/>
      <c r="E7991" s="61"/>
      <c r="F7991" s="48"/>
      <c r="G7991" s="48"/>
      <c r="H7991" s="48"/>
      <c r="I7991" s="209"/>
      <c r="J7991" s="48"/>
    </row>
    <row r="7992" spans="1:10" s="47" customFormat="1" x14ac:dyDescent="0.25">
      <c r="A7992" s="211"/>
      <c r="B7992" s="211"/>
      <c r="C7992" s="210"/>
      <c r="D7992" s="210"/>
      <c r="E7992" s="61"/>
      <c r="F7992" s="48"/>
      <c r="G7992" s="48"/>
      <c r="H7992" s="48"/>
      <c r="I7992" s="209"/>
      <c r="J7992" s="48"/>
    </row>
    <row r="7993" spans="1:10" s="47" customFormat="1" x14ac:dyDescent="0.25">
      <c r="A7993" s="211"/>
      <c r="B7993" s="211"/>
      <c r="C7993" s="210"/>
      <c r="D7993" s="210"/>
      <c r="E7993" s="61"/>
      <c r="F7993" s="48"/>
      <c r="G7993" s="48"/>
      <c r="H7993" s="48"/>
      <c r="I7993" s="209"/>
      <c r="J7993" s="48"/>
    </row>
    <row r="7994" spans="1:10" s="47" customFormat="1" x14ac:dyDescent="0.25">
      <c r="A7994" s="211"/>
      <c r="B7994" s="211"/>
      <c r="C7994" s="210"/>
      <c r="D7994" s="210"/>
      <c r="E7994" s="61"/>
      <c r="F7994" s="48"/>
      <c r="G7994" s="48"/>
      <c r="H7994" s="48"/>
      <c r="I7994" s="209"/>
      <c r="J7994" s="48"/>
    </row>
    <row r="7995" spans="1:10" s="47" customFormat="1" x14ac:dyDescent="0.25">
      <c r="A7995" s="211"/>
      <c r="B7995" s="211"/>
      <c r="C7995" s="210"/>
      <c r="D7995" s="210"/>
      <c r="E7995" s="61"/>
      <c r="F7995" s="48"/>
      <c r="G7995" s="48"/>
      <c r="H7995" s="48"/>
      <c r="I7995" s="209"/>
      <c r="J7995" s="48"/>
    </row>
    <row r="7996" spans="1:10" s="47" customFormat="1" x14ac:dyDescent="0.25">
      <c r="A7996" s="211"/>
      <c r="B7996" s="211"/>
      <c r="C7996" s="210"/>
      <c r="D7996" s="210"/>
      <c r="E7996" s="61"/>
      <c r="F7996" s="48"/>
      <c r="G7996" s="48"/>
      <c r="H7996" s="48"/>
      <c r="I7996" s="209"/>
      <c r="J7996" s="48"/>
    </row>
    <row r="7997" spans="1:10" s="47" customFormat="1" x14ac:dyDescent="0.25">
      <c r="A7997" s="211"/>
      <c r="B7997" s="211"/>
      <c r="C7997" s="210"/>
      <c r="D7997" s="210"/>
      <c r="E7997" s="61"/>
      <c r="F7997" s="48"/>
      <c r="G7997" s="48"/>
      <c r="H7997" s="48"/>
      <c r="I7997" s="209"/>
      <c r="J7997" s="48"/>
    </row>
    <row r="7998" spans="1:10" s="47" customFormat="1" x14ac:dyDescent="0.25">
      <c r="A7998" s="211"/>
      <c r="B7998" s="211"/>
      <c r="C7998" s="210"/>
      <c r="D7998" s="210"/>
      <c r="E7998" s="61"/>
      <c r="F7998" s="48"/>
      <c r="G7998" s="48"/>
      <c r="H7998" s="48"/>
      <c r="I7998" s="209"/>
      <c r="J7998" s="48"/>
    </row>
    <row r="7999" spans="1:10" s="47" customFormat="1" x14ac:dyDescent="0.25">
      <c r="A7999" s="211"/>
      <c r="B7999" s="211"/>
      <c r="C7999" s="210"/>
      <c r="D7999" s="210"/>
      <c r="E7999" s="61"/>
      <c r="F7999" s="48"/>
      <c r="G7999" s="48"/>
      <c r="H7999" s="48"/>
      <c r="I7999" s="209"/>
      <c r="J7999" s="48"/>
    </row>
    <row r="8000" spans="1:10" s="47" customFormat="1" x14ac:dyDescent="0.25">
      <c r="A8000" s="211"/>
      <c r="B8000" s="211"/>
      <c r="C8000" s="210"/>
      <c r="D8000" s="210"/>
      <c r="E8000" s="61"/>
      <c r="F8000" s="48"/>
      <c r="G8000" s="48"/>
      <c r="H8000" s="48"/>
      <c r="I8000" s="209"/>
      <c r="J8000" s="48"/>
    </row>
    <row r="8001" spans="1:10" s="47" customFormat="1" x14ac:dyDescent="0.25">
      <c r="A8001" s="211"/>
      <c r="B8001" s="211"/>
      <c r="C8001" s="210"/>
      <c r="D8001" s="210"/>
      <c r="E8001" s="61"/>
      <c r="F8001" s="48"/>
      <c r="G8001" s="48"/>
      <c r="H8001" s="48"/>
      <c r="I8001" s="209"/>
      <c r="J8001" s="48"/>
    </row>
    <row r="8002" spans="1:10" s="47" customFormat="1" x14ac:dyDescent="0.25">
      <c r="A8002" s="211"/>
      <c r="B8002" s="211"/>
      <c r="C8002" s="210"/>
      <c r="D8002" s="210"/>
      <c r="E8002" s="61"/>
      <c r="F8002" s="48"/>
      <c r="G8002" s="48"/>
      <c r="H8002" s="48"/>
      <c r="I8002" s="209"/>
      <c r="J8002" s="48"/>
    </row>
    <row r="8003" spans="1:10" s="47" customFormat="1" x14ac:dyDescent="0.25">
      <c r="A8003" s="211"/>
      <c r="B8003" s="211"/>
      <c r="C8003" s="210"/>
      <c r="D8003" s="210"/>
      <c r="E8003" s="61"/>
      <c r="F8003" s="48"/>
      <c r="G8003" s="48"/>
      <c r="H8003" s="48"/>
      <c r="I8003" s="209"/>
      <c r="J8003" s="48"/>
    </row>
    <row r="8004" spans="1:10" s="47" customFormat="1" x14ac:dyDescent="0.25">
      <c r="A8004" s="211"/>
      <c r="B8004" s="211"/>
      <c r="C8004" s="210"/>
      <c r="D8004" s="210"/>
      <c r="E8004" s="61"/>
      <c r="F8004" s="48"/>
      <c r="G8004" s="48"/>
      <c r="H8004" s="48"/>
      <c r="I8004" s="209"/>
      <c r="J8004" s="48"/>
    </row>
    <row r="8005" spans="1:10" s="47" customFormat="1" x14ac:dyDescent="0.25">
      <c r="A8005" s="211"/>
      <c r="B8005" s="211"/>
      <c r="C8005" s="210"/>
      <c r="D8005" s="210"/>
      <c r="E8005" s="61"/>
      <c r="F8005" s="48"/>
      <c r="G8005" s="48"/>
      <c r="H8005" s="48"/>
      <c r="I8005" s="209"/>
      <c r="J8005" s="48"/>
    </row>
    <row r="8006" spans="1:10" s="47" customFormat="1" x14ac:dyDescent="0.25">
      <c r="A8006" s="211"/>
      <c r="B8006" s="211"/>
      <c r="C8006" s="210"/>
      <c r="D8006" s="210"/>
      <c r="E8006" s="61"/>
      <c r="F8006" s="48"/>
      <c r="G8006" s="48"/>
      <c r="H8006" s="48"/>
      <c r="I8006" s="209"/>
      <c r="J8006" s="48"/>
    </row>
    <row r="8007" spans="1:10" s="47" customFormat="1" x14ac:dyDescent="0.25">
      <c r="A8007" s="211"/>
      <c r="B8007" s="211"/>
      <c r="C8007" s="210"/>
      <c r="D8007" s="210"/>
      <c r="E8007" s="61"/>
      <c r="F8007" s="48"/>
      <c r="G8007" s="48"/>
      <c r="H8007" s="48"/>
      <c r="I8007" s="209"/>
      <c r="J8007" s="48"/>
    </row>
    <row r="8008" spans="1:10" s="47" customFormat="1" x14ac:dyDescent="0.25">
      <c r="A8008" s="211"/>
      <c r="B8008" s="211"/>
      <c r="C8008" s="210"/>
      <c r="D8008" s="210"/>
      <c r="E8008" s="61"/>
      <c r="F8008" s="48"/>
      <c r="G8008" s="48"/>
      <c r="H8008" s="48"/>
      <c r="I8008" s="209"/>
      <c r="J8008" s="48"/>
    </row>
    <row r="8009" spans="1:10" s="47" customFormat="1" x14ac:dyDescent="0.25">
      <c r="A8009" s="211"/>
      <c r="B8009" s="211"/>
      <c r="C8009" s="210"/>
      <c r="D8009" s="210"/>
      <c r="E8009" s="61"/>
      <c r="F8009" s="48"/>
      <c r="G8009" s="48"/>
      <c r="H8009" s="48"/>
      <c r="I8009" s="209"/>
      <c r="J8009" s="48"/>
    </row>
    <row r="8010" spans="1:10" s="47" customFormat="1" x14ac:dyDescent="0.25">
      <c r="A8010" s="211"/>
      <c r="B8010" s="211"/>
      <c r="C8010" s="210"/>
      <c r="D8010" s="210"/>
      <c r="E8010" s="61"/>
      <c r="F8010" s="48"/>
      <c r="G8010" s="48"/>
      <c r="H8010" s="48"/>
      <c r="I8010" s="209"/>
      <c r="J8010" s="48"/>
    </row>
    <row r="8011" spans="1:10" s="47" customFormat="1" x14ac:dyDescent="0.25">
      <c r="A8011" s="211"/>
      <c r="B8011" s="211"/>
      <c r="C8011" s="210"/>
      <c r="D8011" s="210"/>
      <c r="E8011" s="61"/>
      <c r="F8011" s="48"/>
      <c r="G8011" s="48"/>
      <c r="H8011" s="48"/>
      <c r="I8011" s="209"/>
      <c r="J8011" s="48"/>
    </row>
    <row r="8012" spans="1:10" s="47" customFormat="1" x14ac:dyDescent="0.25">
      <c r="A8012" s="211"/>
      <c r="B8012" s="211"/>
      <c r="C8012" s="210"/>
      <c r="D8012" s="210"/>
      <c r="E8012" s="61"/>
      <c r="F8012" s="48"/>
      <c r="G8012" s="48"/>
      <c r="H8012" s="48"/>
      <c r="I8012" s="209"/>
      <c r="J8012" s="48"/>
    </row>
    <row r="8013" spans="1:10" s="47" customFormat="1" x14ac:dyDescent="0.25">
      <c r="A8013" s="211"/>
      <c r="B8013" s="211"/>
      <c r="C8013" s="210"/>
      <c r="D8013" s="210"/>
      <c r="E8013" s="61"/>
      <c r="F8013" s="48"/>
      <c r="G8013" s="48"/>
      <c r="H8013" s="48"/>
      <c r="I8013" s="209"/>
      <c r="J8013" s="48"/>
    </row>
    <row r="8014" spans="1:10" s="47" customFormat="1" x14ac:dyDescent="0.25">
      <c r="A8014" s="211"/>
      <c r="B8014" s="211"/>
      <c r="C8014" s="210"/>
      <c r="D8014" s="210"/>
      <c r="E8014" s="61"/>
      <c r="F8014" s="48"/>
      <c r="G8014" s="48"/>
      <c r="H8014" s="48"/>
      <c r="I8014" s="209"/>
      <c r="J8014" s="48"/>
    </row>
    <row r="8015" spans="1:10" s="47" customFormat="1" x14ac:dyDescent="0.25">
      <c r="A8015" s="211"/>
      <c r="B8015" s="211"/>
      <c r="C8015" s="210"/>
      <c r="D8015" s="210"/>
      <c r="E8015" s="61"/>
      <c r="F8015" s="48"/>
      <c r="G8015" s="48"/>
      <c r="H8015" s="48"/>
      <c r="I8015" s="209"/>
      <c r="J8015" s="48"/>
    </row>
    <row r="8016" spans="1:10" s="47" customFormat="1" x14ac:dyDescent="0.25">
      <c r="A8016" s="211"/>
      <c r="B8016" s="211"/>
      <c r="C8016" s="210"/>
      <c r="D8016" s="210"/>
      <c r="E8016" s="61"/>
      <c r="F8016" s="48"/>
      <c r="G8016" s="48"/>
      <c r="H8016" s="48"/>
      <c r="I8016" s="209"/>
      <c r="J8016" s="48"/>
    </row>
    <row r="8017" spans="1:10" s="47" customFormat="1" x14ac:dyDescent="0.25">
      <c r="A8017" s="211"/>
      <c r="B8017" s="211"/>
      <c r="C8017" s="210"/>
      <c r="D8017" s="210"/>
      <c r="E8017" s="61"/>
      <c r="F8017" s="48"/>
      <c r="G8017" s="48"/>
      <c r="H8017" s="48"/>
      <c r="I8017" s="209"/>
      <c r="J8017" s="48"/>
    </row>
    <row r="8018" spans="1:10" s="47" customFormat="1" x14ac:dyDescent="0.25">
      <c r="A8018" s="211"/>
      <c r="B8018" s="211"/>
      <c r="C8018" s="210"/>
      <c r="D8018" s="210"/>
      <c r="E8018" s="61"/>
      <c r="F8018" s="48"/>
      <c r="G8018" s="48"/>
      <c r="H8018" s="48"/>
      <c r="I8018" s="209"/>
      <c r="J8018" s="48"/>
    </row>
    <row r="8019" spans="1:10" s="47" customFormat="1" x14ac:dyDescent="0.25">
      <c r="A8019" s="211"/>
      <c r="B8019" s="211"/>
      <c r="C8019" s="210"/>
      <c r="D8019" s="210"/>
      <c r="E8019" s="61"/>
      <c r="F8019" s="48"/>
      <c r="G8019" s="48"/>
      <c r="H8019" s="48"/>
      <c r="I8019" s="209"/>
      <c r="J8019" s="48"/>
    </row>
    <row r="8020" spans="1:10" s="47" customFormat="1" x14ac:dyDescent="0.25">
      <c r="A8020" s="211"/>
      <c r="B8020" s="211"/>
      <c r="C8020" s="210"/>
      <c r="D8020" s="210"/>
      <c r="E8020" s="61"/>
      <c r="F8020" s="48"/>
      <c r="G8020" s="48"/>
      <c r="H8020" s="48"/>
      <c r="I8020" s="209"/>
      <c r="J8020" s="48"/>
    </row>
    <row r="8021" spans="1:10" s="47" customFormat="1" x14ac:dyDescent="0.25">
      <c r="A8021" s="211"/>
      <c r="B8021" s="211"/>
      <c r="C8021" s="210"/>
      <c r="D8021" s="210"/>
      <c r="E8021" s="61"/>
      <c r="F8021" s="48"/>
      <c r="G8021" s="48"/>
      <c r="H8021" s="48"/>
      <c r="I8021" s="209"/>
      <c r="J8021" s="48"/>
    </row>
    <row r="8022" spans="1:10" s="47" customFormat="1" x14ac:dyDescent="0.25">
      <c r="A8022" s="211"/>
      <c r="B8022" s="211"/>
      <c r="C8022" s="210"/>
      <c r="D8022" s="210"/>
      <c r="E8022" s="61"/>
      <c r="F8022" s="48"/>
      <c r="G8022" s="48"/>
      <c r="H8022" s="48"/>
      <c r="I8022" s="209"/>
      <c r="J8022" s="48"/>
    </row>
    <row r="8023" spans="1:10" s="47" customFormat="1" x14ac:dyDescent="0.25">
      <c r="A8023" s="211"/>
      <c r="B8023" s="211"/>
      <c r="C8023" s="210"/>
      <c r="D8023" s="210"/>
      <c r="E8023" s="61"/>
      <c r="F8023" s="48"/>
      <c r="G8023" s="48"/>
      <c r="H8023" s="48"/>
      <c r="I8023" s="209"/>
      <c r="J8023" s="48"/>
    </row>
    <row r="8024" spans="1:10" s="47" customFormat="1" x14ac:dyDescent="0.25">
      <c r="A8024" s="211"/>
      <c r="B8024" s="211"/>
      <c r="C8024" s="210"/>
      <c r="D8024" s="210"/>
      <c r="E8024" s="61"/>
      <c r="F8024" s="48"/>
      <c r="G8024" s="48"/>
      <c r="H8024" s="48"/>
      <c r="I8024" s="209"/>
      <c r="J8024" s="48"/>
    </row>
    <row r="8025" spans="1:10" s="47" customFormat="1" x14ac:dyDescent="0.25">
      <c r="A8025" s="211"/>
      <c r="B8025" s="211"/>
      <c r="C8025" s="210"/>
      <c r="D8025" s="210"/>
      <c r="E8025" s="61"/>
      <c r="F8025" s="48"/>
      <c r="G8025" s="48"/>
      <c r="H8025" s="48"/>
      <c r="I8025" s="209"/>
      <c r="J8025" s="48"/>
    </row>
    <row r="8026" spans="1:10" s="47" customFormat="1" x14ac:dyDescent="0.25">
      <c r="A8026" s="211"/>
      <c r="B8026" s="211"/>
      <c r="C8026" s="210"/>
      <c r="D8026" s="210"/>
      <c r="E8026" s="61"/>
      <c r="F8026" s="48"/>
      <c r="G8026" s="48"/>
      <c r="H8026" s="48"/>
      <c r="I8026" s="209"/>
      <c r="J8026" s="48"/>
    </row>
    <row r="8027" spans="1:10" s="47" customFormat="1" x14ac:dyDescent="0.25">
      <c r="A8027" s="211"/>
      <c r="B8027" s="211"/>
      <c r="C8027" s="210"/>
      <c r="D8027" s="210"/>
      <c r="E8027" s="61"/>
      <c r="F8027" s="48"/>
      <c r="G8027" s="48"/>
      <c r="H8027" s="48"/>
      <c r="I8027" s="209"/>
      <c r="J8027" s="48"/>
    </row>
    <row r="8028" spans="1:10" s="47" customFormat="1" x14ac:dyDescent="0.25">
      <c r="A8028" s="211"/>
      <c r="B8028" s="211"/>
      <c r="C8028" s="210"/>
      <c r="D8028" s="210"/>
      <c r="E8028" s="61"/>
      <c r="F8028" s="48"/>
      <c r="G8028" s="48"/>
      <c r="H8028" s="48"/>
      <c r="I8028" s="209"/>
      <c r="J8028" s="48"/>
    </row>
    <row r="8029" spans="1:10" s="47" customFormat="1" x14ac:dyDescent="0.25">
      <c r="A8029" s="211"/>
      <c r="B8029" s="211"/>
      <c r="C8029" s="210"/>
      <c r="D8029" s="210"/>
      <c r="E8029" s="61"/>
      <c r="F8029" s="48"/>
      <c r="G8029" s="48"/>
      <c r="H8029" s="48"/>
      <c r="I8029" s="209"/>
      <c r="J8029" s="48"/>
    </row>
    <row r="8030" spans="1:10" s="47" customFormat="1" x14ac:dyDescent="0.25">
      <c r="A8030" s="211"/>
      <c r="B8030" s="211"/>
      <c r="C8030" s="210"/>
      <c r="D8030" s="210"/>
      <c r="E8030" s="61"/>
      <c r="F8030" s="48"/>
      <c r="G8030" s="48"/>
      <c r="H8030" s="48"/>
      <c r="I8030" s="209"/>
      <c r="J8030" s="48"/>
    </row>
    <row r="8031" spans="1:10" s="47" customFormat="1" x14ac:dyDescent="0.25">
      <c r="A8031" s="211"/>
      <c r="B8031" s="211"/>
      <c r="C8031" s="210"/>
      <c r="D8031" s="210"/>
      <c r="E8031" s="61"/>
      <c r="F8031" s="48"/>
      <c r="G8031" s="48"/>
      <c r="H8031" s="48"/>
      <c r="I8031" s="209"/>
      <c r="J8031" s="48"/>
    </row>
    <row r="8032" spans="1:10" s="47" customFormat="1" x14ac:dyDescent="0.25">
      <c r="A8032" s="211"/>
      <c r="B8032" s="211"/>
      <c r="C8032" s="210"/>
      <c r="D8032" s="210"/>
      <c r="E8032" s="61"/>
      <c r="F8032" s="48"/>
      <c r="G8032" s="48"/>
      <c r="H8032" s="48"/>
      <c r="I8032" s="209"/>
      <c r="J8032" s="48"/>
    </row>
    <row r="8033" spans="1:10" s="47" customFormat="1" x14ac:dyDescent="0.25">
      <c r="A8033" s="211"/>
      <c r="B8033" s="211"/>
      <c r="C8033" s="210"/>
      <c r="D8033" s="210"/>
      <c r="E8033" s="61"/>
      <c r="F8033" s="48"/>
      <c r="G8033" s="48"/>
      <c r="H8033" s="48"/>
      <c r="I8033" s="209"/>
      <c r="J8033" s="48"/>
    </row>
    <row r="8034" spans="1:10" s="47" customFormat="1" x14ac:dyDescent="0.25">
      <c r="A8034" s="211"/>
      <c r="B8034" s="211"/>
      <c r="C8034" s="210"/>
      <c r="D8034" s="210"/>
      <c r="E8034" s="61"/>
      <c r="F8034" s="48"/>
      <c r="G8034" s="48"/>
      <c r="H8034" s="48"/>
      <c r="I8034" s="209"/>
      <c r="J8034" s="48"/>
    </row>
    <row r="8035" spans="1:10" s="47" customFormat="1" x14ac:dyDescent="0.25">
      <c r="A8035" s="211"/>
      <c r="B8035" s="211"/>
      <c r="C8035" s="210"/>
      <c r="D8035" s="210"/>
      <c r="E8035" s="61"/>
      <c r="F8035" s="48"/>
      <c r="G8035" s="48"/>
      <c r="H8035" s="48"/>
      <c r="I8035" s="209"/>
      <c r="J8035" s="48"/>
    </row>
    <row r="8036" spans="1:10" s="47" customFormat="1" x14ac:dyDescent="0.25">
      <c r="A8036" s="211"/>
      <c r="B8036" s="211"/>
      <c r="C8036" s="210"/>
      <c r="D8036" s="210"/>
      <c r="E8036" s="61"/>
      <c r="F8036" s="48"/>
      <c r="G8036" s="48"/>
      <c r="H8036" s="48"/>
      <c r="I8036" s="209"/>
      <c r="J8036" s="48"/>
    </row>
    <row r="8037" spans="1:10" s="47" customFormat="1" x14ac:dyDescent="0.25">
      <c r="A8037" s="211"/>
      <c r="B8037" s="211"/>
      <c r="C8037" s="210"/>
      <c r="D8037" s="210"/>
      <c r="E8037" s="61"/>
      <c r="F8037" s="48"/>
      <c r="G8037" s="48"/>
      <c r="H8037" s="48"/>
      <c r="I8037" s="209"/>
      <c r="J8037" s="48"/>
    </row>
    <row r="8038" spans="1:10" s="47" customFormat="1" x14ac:dyDescent="0.25">
      <c r="A8038" s="211"/>
      <c r="B8038" s="211"/>
      <c r="C8038" s="210"/>
      <c r="D8038" s="210"/>
      <c r="E8038" s="61"/>
      <c r="F8038" s="48"/>
      <c r="G8038" s="48"/>
      <c r="H8038" s="48"/>
      <c r="I8038" s="209"/>
      <c r="J8038" s="48"/>
    </row>
    <row r="8039" spans="1:10" s="47" customFormat="1" x14ac:dyDescent="0.25">
      <c r="A8039" s="211"/>
      <c r="B8039" s="211"/>
      <c r="C8039" s="210"/>
      <c r="D8039" s="210"/>
      <c r="E8039" s="61"/>
      <c r="F8039" s="48"/>
      <c r="G8039" s="48"/>
      <c r="H8039" s="48"/>
      <c r="I8039" s="209"/>
      <c r="J8039" s="48"/>
    </row>
    <row r="8040" spans="1:10" s="47" customFormat="1" x14ac:dyDescent="0.25">
      <c r="A8040" s="211"/>
      <c r="B8040" s="211"/>
      <c r="C8040" s="210"/>
      <c r="D8040" s="210"/>
      <c r="E8040" s="61"/>
      <c r="F8040" s="48"/>
      <c r="G8040" s="48"/>
      <c r="H8040" s="48"/>
      <c r="I8040" s="209"/>
      <c r="J8040" s="48"/>
    </row>
    <row r="8041" spans="1:10" s="47" customFormat="1" x14ac:dyDescent="0.25">
      <c r="A8041" s="211"/>
      <c r="B8041" s="211"/>
      <c r="C8041" s="210"/>
      <c r="D8041" s="210"/>
      <c r="E8041" s="61"/>
      <c r="F8041" s="48"/>
      <c r="G8041" s="48"/>
      <c r="H8041" s="48"/>
      <c r="I8041" s="209"/>
      <c r="J8041" s="48"/>
    </row>
    <row r="8042" spans="1:10" s="47" customFormat="1" x14ac:dyDescent="0.25">
      <c r="A8042" s="211"/>
      <c r="B8042" s="211"/>
      <c r="C8042" s="210"/>
      <c r="D8042" s="210"/>
      <c r="E8042" s="61"/>
      <c r="F8042" s="48"/>
      <c r="G8042" s="48"/>
      <c r="H8042" s="48"/>
      <c r="I8042" s="209"/>
      <c r="J8042" s="48"/>
    </row>
    <row r="8043" spans="1:10" s="47" customFormat="1" x14ac:dyDescent="0.25">
      <c r="A8043" s="211"/>
      <c r="B8043" s="211"/>
      <c r="C8043" s="210"/>
      <c r="D8043" s="210"/>
      <c r="E8043" s="61"/>
      <c r="F8043" s="48"/>
      <c r="G8043" s="48"/>
      <c r="H8043" s="48"/>
      <c r="I8043" s="209"/>
      <c r="J8043" s="48"/>
    </row>
    <row r="8044" spans="1:10" s="47" customFormat="1" x14ac:dyDescent="0.25">
      <c r="A8044" s="211"/>
      <c r="B8044" s="211"/>
      <c r="C8044" s="210"/>
      <c r="D8044" s="210"/>
      <c r="E8044" s="61"/>
      <c r="F8044" s="48"/>
      <c r="G8044" s="48"/>
      <c r="H8044" s="48"/>
      <c r="I8044" s="209"/>
      <c r="J8044" s="48"/>
    </row>
    <row r="8045" spans="1:10" s="47" customFormat="1" x14ac:dyDescent="0.25">
      <c r="A8045" s="211"/>
      <c r="B8045" s="211"/>
      <c r="C8045" s="210"/>
      <c r="D8045" s="210"/>
      <c r="E8045" s="61"/>
      <c r="F8045" s="48"/>
      <c r="G8045" s="48"/>
      <c r="H8045" s="48"/>
      <c r="I8045" s="209"/>
      <c r="J8045" s="48"/>
    </row>
    <row r="8046" spans="1:10" s="47" customFormat="1" x14ac:dyDescent="0.25">
      <c r="A8046" s="211"/>
      <c r="B8046" s="211"/>
      <c r="C8046" s="210"/>
      <c r="D8046" s="210"/>
      <c r="E8046" s="61"/>
      <c r="F8046" s="48"/>
      <c r="G8046" s="48"/>
      <c r="H8046" s="48"/>
      <c r="I8046" s="209"/>
      <c r="J8046" s="48"/>
    </row>
    <row r="8047" spans="1:10" s="47" customFormat="1" x14ac:dyDescent="0.25">
      <c r="A8047" s="211"/>
      <c r="B8047" s="211"/>
      <c r="C8047" s="210"/>
      <c r="D8047" s="210"/>
      <c r="E8047" s="61"/>
      <c r="F8047" s="48"/>
      <c r="G8047" s="48"/>
      <c r="H8047" s="48"/>
      <c r="I8047" s="209"/>
      <c r="J8047" s="48"/>
    </row>
    <row r="8048" spans="1:10" s="47" customFormat="1" x14ac:dyDescent="0.25">
      <c r="A8048" s="211"/>
      <c r="B8048" s="211"/>
      <c r="C8048" s="210"/>
      <c r="D8048" s="210"/>
      <c r="E8048" s="61"/>
      <c r="F8048" s="48"/>
      <c r="G8048" s="48"/>
      <c r="H8048" s="48"/>
      <c r="I8048" s="209"/>
      <c r="J8048" s="48"/>
    </row>
    <row r="8049" spans="1:10" s="47" customFormat="1" x14ac:dyDescent="0.25">
      <c r="A8049" s="211"/>
      <c r="B8049" s="211"/>
      <c r="C8049" s="210"/>
      <c r="D8049" s="210"/>
      <c r="E8049" s="61"/>
      <c r="F8049" s="48"/>
      <c r="G8049" s="48"/>
      <c r="H8049" s="48"/>
      <c r="I8049" s="209"/>
      <c r="J8049" s="48"/>
    </row>
    <row r="8050" spans="1:10" s="47" customFormat="1" x14ac:dyDescent="0.25">
      <c r="A8050" s="211"/>
      <c r="B8050" s="211"/>
      <c r="C8050" s="210"/>
      <c r="D8050" s="210"/>
      <c r="E8050" s="61"/>
      <c r="F8050" s="48"/>
      <c r="G8050" s="48"/>
      <c r="H8050" s="48"/>
      <c r="I8050" s="209"/>
      <c r="J8050" s="48"/>
    </row>
    <row r="8051" spans="1:10" s="47" customFormat="1" x14ac:dyDescent="0.25">
      <c r="A8051" s="211"/>
      <c r="B8051" s="211"/>
      <c r="C8051" s="210"/>
      <c r="D8051" s="210"/>
      <c r="E8051" s="61"/>
      <c r="F8051" s="48"/>
      <c r="G8051" s="48"/>
      <c r="H8051" s="48"/>
      <c r="I8051" s="209"/>
      <c r="J8051" s="48"/>
    </row>
    <row r="8052" spans="1:10" s="47" customFormat="1" x14ac:dyDescent="0.25">
      <c r="A8052" s="211"/>
      <c r="B8052" s="211"/>
      <c r="C8052" s="210"/>
      <c r="D8052" s="210"/>
      <c r="E8052" s="61"/>
      <c r="F8052" s="48"/>
      <c r="G8052" s="48"/>
      <c r="H8052" s="48"/>
      <c r="I8052" s="209"/>
      <c r="J8052" s="48"/>
    </row>
    <row r="8053" spans="1:10" s="47" customFormat="1" x14ac:dyDescent="0.25">
      <c r="A8053" s="211"/>
      <c r="B8053" s="211"/>
      <c r="C8053" s="210"/>
      <c r="D8053" s="210"/>
      <c r="E8053" s="61"/>
      <c r="F8053" s="48"/>
      <c r="G8053" s="48"/>
      <c r="H8053" s="48"/>
      <c r="I8053" s="209"/>
      <c r="J8053" s="48"/>
    </row>
    <row r="8054" spans="1:10" s="47" customFormat="1" x14ac:dyDescent="0.25">
      <c r="A8054" s="211"/>
      <c r="B8054" s="211"/>
      <c r="C8054" s="210"/>
      <c r="D8054" s="210"/>
      <c r="E8054" s="61"/>
      <c r="F8054" s="48"/>
      <c r="G8054" s="48"/>
      <c r="H8054" s="48"/>
      <c r="I8054" s="209"/>
      <c r="J8054" s="48"/>
    </row>
    <row r="8055" spans="1:10" s="47" customFormat="1" x14ac:dyDescent="0.25">
      <c r="A8055" s="211"/>
      <c r="B8055" s="211"/>
      <c r="C8055" s="210"/>
      <c r="D8055" s="210"/>
      <c r="E8055" s="61"/>
      <c r="F8055" s="48"/>
      <c r="G8055" s="48"/>
      <c r="H8055" s="48"/>
      <c r="I8055" s="209"/>
      <c r="J8055" s="48"/>
    </row>
    <row r="8056" spans="1:10" s="47" customFormat="1" x14ac:dyDescent="0.25">
      <c r="A8056" s="211"/>
      <c r="B8056" s="211"/>
      <c r="C8056" s="210"/>
      <c r="D8056" s="210"/>
      <c r="E8056" s="61"/>
      <c r="F8056" s="48"/>
      <c r="G8056" s="48"/>
      <c r="H8056" s="48"/>
      <c r="I8056" s="209"/>
      <c r="J8056" s="48"/>
    </row>
    <row r="8057" spans="1:10" s="47" customFormat="1" x14ac:dyDescent="0.25">
      <c r="A8057" s="211"/>
      <c r="B8057" s="211"/>
      <c r="C8057" s="210"/>
      <c r="D8057" s="210"/>
      <c r="E8057" s="61"/>
      <c r="F8057" s="48"/>
      <c r="G8057" s="48"/>
      <c r="H8057" s="48"/>
      <c r="I8057" s="209"/>
      <c r="J8057" s="48"/>
    </row>
    <row r="8058" spans="1:10" s="47" customFormat="1" x14ac:dyDescent="0.25">
      <c r="A8058" s="211"/>
      <c r="B8058" s="211"/>
      <c r="C8058" s="210"/>
      <c r="D8058" s="210"/>
      <c r="E8058" s="61"/>
      <c r="F8058" s="48"/>
      <c r="G8058" s="48"/>
      <c r="H8058" s="48"/>
      <c r="I8058" s="209"/>
      <c r="J8058" s="48"/>
    </row>
    <row r="8059" spans="1:10" s="47" customFormat="1" x14ac:dyDescent="0.25">
      <c r="A8059" s="211"/>
      <c r="B8059" s="211"/>
      <c r="C8059" s="210"/>
      <c r="D8059" s="210"/>
      <c r="E8059" s="61"/>
      <c r="F8059" s="48"/>
      <c r="G8059" s="48"/>
      <c r="H8059" s="48"/>
      <c r="I8059" s="209"/>
      <c r="J8059" s="48"/>
    </row>
    <row r="8060" spans="1:10" s="47" customFormat="1" x14ac:dyDescent="0.25">
      <c r="A8060" s="211"/>
      <c r="B8060" s="211"/>
      <c r="C8060" s="210"/>
      <c r="D8060" s="210"/>
      <c r="E8060" s="61"/>
      <c r="F8060" s="48"/>
      <c r="G8060" s="48"/>
      <c r="H8060" s="48"/>
      <c r="I8060" s="209"/>
      <c r="J8060" s="48"/>
    </row>
    <row r="8061" spans="1:10" s="47" customFormat="1" x14ac:dyDescent="0.25">
      <c r="A8061" s="211"/>
      <c r="B8061" s="211"/>
      <c r="C8061" s="210"/>
      <c r="D8061" s="210"/>
      <c r="E8061" s="61"/>
      <c r="F8061" s="48"/>
      <c r="G8061" s="48"/>
      <c r="H8061" s="48"/>
      <c r="I8061" s="209"/>
      <c r="J8061" s="48"/>
    </row>
    <row r="8062" spans="1:10" s="47" customFormat="1" x14ac:dyDescent="0.25">
      <c r="A8062" s="211"/>
      <c r="B8062" s="211"/>
      <c r="C8062" s="210"/>
      <c r="D8062" s="210"/>
      <c r="E8062" s="61"/>
      <c r="F8062" s="48"/>
      <c r="G8062" s="48"/>
      <c r="H8062" s="48"/>
      <c r="I8062" s="209"/>
      <c r="J8062" s="48"/>
    </row>
    <row r="8063" spans="1:10" s="47" customFormat="1" x14ac:dyDescent="0.25">
      <c r="A8063" s="211"/>
      <c r="B8063" s="211"/>
      <c r="C8063" s="210"/>
      <c r="D8063" s="210"/>
      <c r="E8063" s="61"/>
      <c r="F8063" s="48"/>
      <c r="G8063" s="48"/>
      <c r="H8063" s="48"/>
      <c r="I8063" s="209"/>
      <c r="J8063" s="48"/>
    </row>
    <row r="8064" spans="1:10" s="47" customFormat="1" x14ac:dyDescent="0.25">
      <c r="A8064" s="211"/>
      <c r="B8064" s="211"/>
      <c r="C8064" s="210"/>
      <c r="D8064" s="210"/>
      <c r="E8064" s="61"/>
      <c r="F8064" s="48"/>
      <c r="G8064" s="48"/>
      <c r="H8064" s="48"/>
      <c r="I8064" s="209"/>
      <c r="J8064" s="48"/>
    </row>
    <row r="8065" spans="1:10" s="47" customFormat="1" x14ac:dyDescent="0.25">
      <c r="A8065" s="211"/>
      <c r="B8065" s="211"/>
      <c r="C8065" s="210"/>
      <c r="D8065" s="210"/>
      <c r="E8065" s="61"/>
      <c r="F8065" s="48"/>
      <c r="G8065" s="48"/>
      <c r="H8065" s="48"/>
      <c r="I8065" s="209"/>
      <c r="J8065" s="48"/>
    </row>
    <row r="8066" spans="1:10" s="47" customFormat="1" x14ac:dyDescent="0.25">
      <c r="A8066" s="211"/>
      <c r="B8066" s="211"/>
      <c r="C8066" s="210"/>
      <c r="D8066" s="210"/>
      <c r="E8066" s="61"/>
      <c r="F8066" s="48"/>
      <c r="G8066" s="48"/>
      <c r="H8066" s="48"/>
      <c r="I8066" s="209"/>
      <c r="J8066" s="48"/>
    </row>
    <row r="8067" spans="1:10" s="47" customFormat="1" x14ac:dyDescent="0.25">
      <c r="A8067" s="211"/>
      <c r="B8067" s="211"/>
      <c r="C8067" s="210"/>
      <c r="D8067" s="210"/>
      <c r="E8067" s="61"/>
      <c r="F8067" s="48"/>
      <c r="G8067" s="48"/>
      <c r="H8067" s="48"/>
      <c r="I8067" s="209"/>
      <c r="J8067" s="48"/>
    </row>
    <row r="8068" spans="1:10" s="47" customFormat="1" x14ac:dyDescent="0.25">
      <c r="A8068" s="211"/>
      <c r="B8068" s="211"/>
      <c r="C8068" s="210"/>
      <c r="D8068" s="210"/>
      <c r="E8068" s="61"/>
      <c r="F8068" s="48"/>
      <c r="G8068" s="48"/>
      <c r="H8068" s="48"/>
      <c r="I8068" s="209"/>
      <c r="J8068" s="48"/>
    </row>
    <row r="8069" spans="1:10" s="47" customFormat="1" x14ac:dyDescent="0.25">
      <c r="A8069" s="211"/>
      <c r="B8069" s="211"/>
      <c r="C8069" s="210"/>
      <c r="D8069" s="210"/>
      <c r="E8069" s="61"/>
      <c r="F8069" s="48"/>
      <c r="G8069" s="48"/>
      <c r="H8069" s="48"/>
      <c r="I8069" s="209"/>
      <c r="J8069" s="48"/>
    </row>
    <row r="8070" spans="1:10" s="47" customFormat="1" x14ac:dyDescent="0.25">
      <c r="A8070" s="211"/>
      <c r="B8070" s="211"/>
      <c r="C8070" s="210"/>
      <c r="D8070" s="210"/>
      <c r="E8070" s="61"/>
      <c r="F8070" s="48"/>
      <c r="G8070" s="48"/>
      <c r="H8070" s="48"/>
      <c r="I8070" s="209"/>
      <c r="J8070" s="48"/>
    </row>
    <row r="8071" spans="1:10" s="47" customFormat="1" x14ac:dyDescent="0.25">
      <c r="A8071" s="211"/>
      <c r="B8071" s="211"/>
      <c r="C8071" s="210"/>
      <c r="D8071" s="210"/>
      <c r="E8071" s="61"/>
      <c r="F8071" s="48"/>
      <c r="G8071" s="48"/>
      <c r="H8071" s="48"/>
      <c r="I8071" s="209"/>
      <c r="J8071" s="48"/>
    </row>
    <row r="8072" spans="1:10" s="47" customFormat="1" x14ac:dyDescent="0.25">
      <c r="A8072" s="211"/>
      <c r="B8072" s="211"/>
      <c r="C8072" s="210"/>
      <c r="D8072" s="210"/>
      <c r="E8072" s="61"/>
      <c r="F8072" s="48"/>
      <c r="G8072" s="48"/>
      <c r="H8072" s="48"/>
      <c r="I8072" s="209"/>
      <c r="J8072" s="48"/>
    </row>
    <row r="8073" spans="1:10" s="47" customFormat="1" x14ac:dyDescent="0.25">
      <c r="A8073" s="211"/>
      <c r="B8073" s="211"/>
      <c r="C8073" s="210"/>
      <c r="D8073" s="210"/>
      <c r="E8073" s="61"/>
      <c r="F8073" s="48"/>
      <c r="G8073" s="48"/>
      <c r="H8073" s="48"/>
      <c r="I8073" s="209"/>
      <c r="J8073" s="48"/>
    </row>
    <row r="8074" spans="1:10" s="47" customFormat="1" x14ac:dyDescent="0.25">
      <c r="A8074" s="211"/>
      <c r="B8074" s="211"/>
      <c r="C8074" s="210"/>
      <c r="D8074" s="210"/>
      <c r="E8074" s="61"/>
      <c r="F8074" s="48"/>
      <c r="G8074" s="48"/>
      <c r="H8074" s="48"/>
      <c r="I8074" s="209"/>
      <c r="J8074" s="48"/>
    </row>
    <row r="8075" spans="1:10" s="47" customFormat="1" x14ac:dyDescent="0.25">
      <c r="A8075" s="211"/>
      <c r="B8075" s="211"/>
      <c r="C8075" s="210"/>
      <c r="D8075" s="210"/>
      <c r="E8075" s="61"/>
      <c r="F8075" s="48"/>
      <c r="G8075" s="48"/>
      <c r="H8075" s="48"/>
      <c r="I8075" s="209"/>
      <c r="J8075" s="48"/>
    </row>
    <row r="8076" spans="1:10" s="47" customFormat="1" x14ac:dyDescent="0.25">
      <c r="A8076" s="211"/>
      <c r="B8076" s="211"/>
      <c r="C8076" s="210"/>
      <c r="D8076" s="210"/>
      <c r="E8076" s="61"/>
      <c r="F8076" s="48"/>
      <c r="G8076" s="48"/>
      <c r="H8076" s="48"/>
      <c r="I8076" s="209"/>
      <c r="J8076" s="48"/>
    </row>
    <row r="8077" spans="1:10" s="47" customFormat="1" x14ac:dyDescent="0.25">
      <c r="A8077" s="211"/>
      <c r="B8077" s="211"/>
      <c r="C8077" s="210"/>
      <c r="D8077" s="210"/>
      <c r="E8077" s="61"/>
      <c r="F8077" s="48"/>
      <c r="G8077" s="48"/>
      <c r="H8077" s="48"/>
      <c r="I8077" s="209"/>
      <c r="J8077" s="48"/>
    </row>
    <row r="8078" spans="1:10" s="47" customFormat="1" x14ac:dyDescent="0.25">
      <c r="A8078" s="211"/>
      <c r="B8078" s="211"/>
      <c r="C8078" s="210"/>
      <c r="D8078" s="210"/>
      <c r="E8078" s="61"/>
      <c r="F8078" s="48"/>
      <c r="G8078" s="48"/>
      <c r="H8078" s="48"/>
      <c r="I8078" s="209"/>
      <c r="J8078" s="48"/>
    </row>
    <row r="8079" spans="1:10" s="47" customFormat="1" x14ac:dyDescent="0.25">
      <c r="A8079" s="211"/>
      <c r="B8079" s="211"/>
      <c r="C8079" s="210"/>
      <c r="D8079" s="210"/>
      <c r="E8079" s="61"/>
      <c r="F8079" s="48"/>
      <c r="G8079" s="48"/>
      <c r="H8079" s="48"/>
      <c r="I8079" s="209"/>
      <c r="J8079" s="48"/>
    </row>
    <row r="8080" spans="1:10" s="47" customFormat="1" x14ac:dyDescent="0.25">
      <c r="A8080" s="211"/>
      <c r="B8080" s="211"/>
      <c r="C8080" s="210"/>
      <c r="D8080" s="210"/>
      <c r="E8080" s="61"/>
      <c r="F8080" s="48"/>
      <c r="G8080" s="48"/>
      <c r="H8080" s="48"/>
      <c r="I8080" s="209"/>
      <c r="J8080" s="48"/>
    </row>
    <row r="8081" spans="1:10" s="47" customFormat="1" x14ac:dyDescent="0.25">
      <c r="A8081" s="211"/>
      <c r="B8081" s="211"/>
      <c r="C8081" s="210"/>
      <c r="D8081" s="210"/>
      <c r="E8081" s="61"/>
      <c r="F8081" s="48"/>
      <c r="G8081" s="48"/>
      <c r="H8081" s="48"/>
      <c r="I8081" s="209"/>
      <c r="J8081" s="48"/>
    </row>
    <row r="8082" spans="1:10" s="47" customFormat="1" x14ac:dyDescent="0.25">
      <c r="A8082" s="211"/>
      <c r="B8082" s="211"/>
      <c r="C8082" s="210"/>
      <c r="D8082" s="210"/>
      <c r="E8082" s="61"/>
      <c r="F8082" s="48"/>
      <c r="G8082" s="48"/>
      <c r="H8082" s="48"/>
      <c r="I8082" s="209"/>
      <c r="J8082" s="48"/>
    </row>
    <row r="8083" spans="1:10" s="47" customFormat="1" x14ac:dyDescent="0.25">
      <c r="A8083" s="211"/>
      <c r="B8083" s="211"/>
      <c r="C8083" s="210"/>
      <c r="D8083" s="210"/>
      <c r="E8083" s="61"/>
      <c r="F8083" s="48"/>
      <c r="G8083" s="48"/>
      <c r="H8083" s="48"/>
      <c r="I8083" s="209"/>
      <c r="J8083" s="48"/>
    </row>
    <row r="8084" spans="1:10" s="47" customFormat="1" x14ac:dyDescent="0.25">
      <c r="A8084" s="211"/>
      <c r="B8084" s="211"/>
      <c r="C8084" s="210"/>
      <c r="D8084" s="210"/>
      <c r="E8084" s="61"/>
      <c r="F8084" s="48"/>
      <c r="G8084" s="48"/>
      <c r="H8084" s="48"/>
      <c r="I8084" s="209"/>
      <c r="J8084" s="48"/>
    </row>
    <row r="8085" spans="1:10" s="47" customFormat="1" x14ac:dyDescent="0.25">
      <c r="A8085" s="211"/>
      <c r="B8085" s="211"/>
      <c r="C8085" s="210"/>
      <c r="D8085" s="210"/>
      <c r="E8085" s="61"/>
      <c r="F8085" s="48"/>
      <c r="G8085" s="48"/>
      <c r="H8085" s="48"/>
      <c r="I8085" s="209"/>
      <c r="J8085" s="48"/>
    </row>
    <row r="8086" spans="1:10" s="47" customFormat="1" x14ac:dyDescent="0.25">
      <c r="A8086" s="211"/>
      <c r="B8086" s="211"/>
      <c r="C8086" s="210"/>
      <c r="D8086" s="210"/>
      <c r="E8086" s="61"/>
      <c r="F8086" s="48"/>
      <c r="G8086" s="48"/>
      <c r="H8086" s="48"/>
      <c r="I8086" s="209"/>
      <c r="J8086" s="48"/>
    </row>
    <row r="8087" spans="1:10" s="47" customFormat="1" x14ac:dyDescent="0.25">
      <c r="A8087" s="211"/>
      <c r="B8087" s="211"/>
      <c r="C8087" s="210"/>
      <c r="D8087" s="210"/>
      <c r="E8087" s="61"/>
      <c r="F8087" s="48"/>
      <c r="G8087" s="48"/>
      <c r="H8087" s="48"/>
      <c r="I8087" s="209"/>
      <c r="J8087" s="48"/>
    </row>
    <row r="8088" spans="1:10" s="47" customFormat="1" x14ac:dyDescent="0.25">
      <c r="A8088" s="211"/>
      <c r="B8088" s="211"/>
      <c r="C8088" s="210"/>
      <c r="D8088" s="210"/>
      <c r="E8088" s="61"/>
      <c r="F8088" s="48"/>
      <c r="G8088" s="48"/>
      <c r="H8088" s="48"/>
      <c r="I8088" s="209"/>
      <c r="J8088" s="48"/>
    </row>
    <row r="8089" spans="1:10" s="47" customFormat="1" x14ac:dyDescent="0.25">
      <c r="A8089" s="211"/>
      <c r="B8089" s="211"/>
      <c r="C8089" s="210"/>
      <c r="D8089" s="210"/>
      <c r="E8089" s="61"/>
      <c r="F8089" s="48"/>
      <c r="G8089" s="48"/>
      <c r="H8089" s="48"/>
      <c r="I8089" s="209"/>
      <c r="J8089" s="48"/>
    </row>
    <row r="8090" spans="1:10" s="47" customFormat="1" x14ac:dyDescent="0.25">
      <c r="A8090" s="211"/>
      <c r="B8090" s="211"/>
      <c r="C8090" s="210"/>
      <c r="D8090" s="210"/>
      <c r="E8090" s="61"/>
      <c r="F8090" s="48"/>
      <c r="G8090" s="48"/>
      <c r="H8090" s="48"/>
      <c r="I8090" s="209"/>
      <c r="J8090" s="48"/>
    </row>
    <row r="8091" spans="1:10" s="47" customFormat="1" x14ac:dyDescent="0.25">
      <c r="A8091" s="211"/>
      <c r="B8091" s="211"/>
      <c r="C8091" s="210"/>
      <c r="D8091" s="210"/>
      <c r="E8091" s="61"/>
      <c r="F8091" s="48"/>
      <c r="G8091" s="48"/>
      <c r="H8091" s="48"/>
      <c r="I8091" s="209"/>
      <c r="J8091" s="48"/>
    </row>
    <row r="8092" spans="1:10" s="47" customFormat="1" x14ac:dyDescent="0.25">
      <c r="A8092" s="211"/>
      <c r="B8092" s="211"/>
      <c r="C8092" s="210"/>
      <c r="D8092" s="210"/>
      <c r="E8092" s="61"/>
      <c r="F8092" s="48"/>
      <c r="G8092" s="48"/>
      <c r="H8092" s="48"/>
      <c r="I8092" s="209"/>
      <c r="J8092" s="48"/>
    </row>
    <row r="8093" spans="1:10" s="47" customFormat="1" x14ac:dyDescent="0.25">
      <c r="A8093" s="211"/>
      <c r="B8093" s="211"/>
      <c r="C8093" s="210"/>
      <c r="D8093" s="210"/>
      <c r="E8093" s="61"/>
      <c r="F8093" s="48"/>
      <c r="G8093" s="48"/>
      <c r="H8093" s="48"/>
      <c r="I8093" s="209"/>
      <c r="J8093" s="48"/>
    </row>
    <row r="8094" spans="1:10" s="47" customFormat="1" x14ac:dyDescent="0.25">
      <c r="A8094" s="211"/>
      <c r="B8094" s="211"/>
      <c r="C8094" s="210"/>
      <c r="D8094" s="210"/>
      <c r="E8094" s="61"/>
      <c r="F8094" s="48"/>
      <c r="G8094" s="48"/>
      <c r="H8094" s="48"/>
      <c r="I8094" s="209"/>
      <c r="J8094" s="48"/>
    </row>
    <row r="8095" spans="1:10" s="47" customFormat="1" x14ac:dyDescent="0.25">
      <c r="A8095" s="211"/>
      <c r="B8095" s="211"/>
      <c r="C8095" s="210"/>
      <c r="D8095" s="210"/>
      <c r="E8095" s="61"/>
      <c r="F8095" s="48"/>
      <c r="G8095" s="48"/>
      <c r="H8095" s="48"/>
      <c r="I8095" s="209"/>
      <c r="J8095" s="48"/>
    </row>
    <row r="8096" spans="1:10" s="47" customFormat="1" x14ac:dyDescent="0.25">
      <c r="A8096" s="211"/>
      <c r="B8096" s="211"/>
      <c r="C8096" s="210"/>
      <c r="D8096" s="210"/>
      <c r="E8096" s="61"/>
      <c r="F8096" s="48"/>
      <c r="G8096" s="48"/>
      <c r="H8096" s="48"/>
      <c r="I8096" s="209"/>
      <c r="J8096" s="48"/>
    </row>
    <row r="8097" spans="1:10" s="47" customFormat="1" x14ac:dyDescent="0.25">
      <c r="A8097" s="211"/>
      <c r="B8097" s="211"/>
      <c r="C8097" s="210"/>
      <c r="D8097" s="210"/>
      <c r="E8097" s="61"/>
      <c r="F8097" s="48"/>
      <c r="G8097" s="48"/>
      <c r="H8097" s="48"/>
      <c r="I8097" s="209"/>
      <c r="J8097" s="48"/>
    </row>
    <row r="8098" spans="1:10" s="47" customFormat="1" x14ac:dyDescent="0.25">
      <c r="A8098" s="211"/>
      <c r="B8098" s="211"/>
      <c r="C8098" s="210"/>
      <c r="D8098" s="210"/>
      <c r="E8098" s="61"/>
      <c r="F8098" s="48"/>
      <c r="G8098" s="48"/>
      <c r="H8098" s="48"/>
      <c r="I8098" s="209"/>
      <c r="J8098" s="48"/>
    </row>
    <row r="8099" spans="1:10" s="47" customFormat="1" x14ac:dyDescent="0.25">
      <c r="A8099" s="211"/>
      <c r="B8099" s="211"/>
      <c r="C8099" s="210"/>
      <c r="D8099" s="210"/>
      <c r="E8099" s="61"/>
      <c r="F8099" s="48"/>
      <c r="G8099" s="48"/>
      <c r="H8099" s="48"/>
      <c r="I8099" s="209"/>
      <c r="J8099" s="48"/>
    </row>
    <row r="8100" spans="1:10" s="47" customFormat="1" x14ac:dyDescent="0.25">
      <c r="A8100" s="211"/>
      <c r="B8100" s="211"/>
      <c r="C8100" s="210"/>
      <c r="D8100" s="210"/>
      <c r="E8100" s="61"/>
      <c r="F8100" s="48"/>
      <c r="G8100" s="48"/>
      <c r="H8100" s="48"/>
      <c r="I8100" s="209"/>
      <c r="J8100" s="48"/>
    </row>
    <row r="8101" spans="1:10" s="47" customFormat="1" x14ac:dyDescent="0.25">
      <c r="A8101" s="211"/>
      <c r="B8101" s="211"/>
      <c r="C8101" s="210"/>
      <c r="D8101" s="210"/>
      <c r="E8101" s="61"/>
      <c r="F8101" s="48"/>
      <c r="G8101" s="48"/>
      <c r="H8101" s="48"/>
      <c r="I8101" s="209"/>
      <c r="J8101" s="48"/>
    </row>
    <row r="8102" spans="1:10" s="47" customFormat="1" x14ac:dyDescent="0.25">
      <c r="A8102" s="211"/>
      <c r="B8102" s="211"/>
      <c r="C8102" s="210"/>
      <c r="D8102" s="210"/>
      <c r="E8102" s="61"/>
      <c r="F8102" s="48"/>
      <c r="G8102" s="48"/>
      <c r="H8102" s="48"/>
      <c r="I8102" s="209"/>
      <c r="J8102" s="48"/>
    </row>
    <row r="8103" spans="1:10" s="47" customFormat="1" x14ac:dyDescent="0.25">
      <c r="A8103" s="211"/>
      <c r="B8103" s="211"/>
      <c r="C8103" s="210"/>
      <c r="D8103" s="210"/>
      <c r="E8103" s="61"/>
      <c r="F8103" s="48"/>
      <c r="G8103" s="48"/>
      <c r="H8103" s="48"/>
      <c r="I8103" s="209"/>
      <c r="J8103" s="48"/>
    </row>
    <row r="8104" spans="1:10" s="47" customFormat="1" x14ac:dyDescent="0.25">
      <c r="A8104" s="211"/>
      <c r="B8104" s="211"/>
      <c r="C8104" s="210"/>
      <c r="D8104" s="210"/>
      <c r="E8104" s="61"/>
      <c r="F8104" s="48"/>
      <c r="G8104" s="48"/>
      <c r="H8104" s="48"/>
      <c r="I8104" s="209"/>
      <c r="J8104" s="48"/>
    </row>
    <row r="8105" spans="1:10" s="47" customFormat="1" x14ac:dyDescent="0.25">
      <c r="A8105" s="211"/>
      <c r="B8105" s="211"/>
      <c r="C8105" s="210"/>
      <c r="D8105" s="210"/>
      <c r="E8105" s="61"/>
      <c r="F8105" s="48"/>
      <c r="G8105" s="48"/>
      <c r="H8105" s="48"/>
      <c r="I8105" s="209"/>
      <c r="J8105" s="48"/>
    </row>
    <row r="8106" spans="1:10" s="47" customFormat="1" x14ac:dyDescent="0.25">
      <c r="A8106" s="211"/>
      <c r="B8106" s="211"/>
      <c r="C8106" s="210"/>
      <c r="D8106" s="210"/>
      <c r="E8106" s="61"/>
      <c r="F8106" s="48"/>
      <c r="G8106" s="48"/>
      <c r="H8106" s="48"/>
      <c r="I8106" s="209"/>
      <c r="J8106" s="48"/>
    </row>
    <row r="8107" spans="1:10" s="47" customFormat="1" x14ac:dyDescent="0.25">
      <c r="A8107" s="211"/>
      <c r="B8107" s="211"/>
      <c r="C8107" s="210"/>
      <c r="D8107" s="210"/>
      <c r="E8107" s="61"/>
      <c r="F8107" s="48"/>
      <c r="G8107" s="48"/>
      <c r="H8107" s="48"/>
      <c r="I8107" s="209"/>
      <c r="J8107" s="48"/>
    </row>
    <row r="8108" spans="1:10" s="47" customFormat="1" x14ac:dyDescent="0.25">
      <c r="A8108" s="211"/>
      <c r="B8108" s="211"/>
      <c r="C8108" s="210"/>
      <c r="D8108" s="210"/>
      <c r="E8108" s="61"/>
      <c r="F8108" s="48"/>
      <c r="G8108" s="48"/>
      <c r="H8108" s="48"/>
      <c r="I8108" s="209"/>
      <c r="J8108" s="48"/>
    </row>
    <row r="8109" spans="1:10" s="47" customFormat="1" x14ac:dyDescent="0.25">
      <c r="A8109" s="211"/>
      <c r="B8109" s="211"/>
      <c r="C8109" s="210"/>
      <c r="D8109" s="210"/>
      <c r="E8109" s="61"/>
      <c r="F8109" s="48"/>
      <c r="G8109" s="48"/>
      <c r="H8109" s="48"/>
      <c r="I8109" s="209"/>
      <c r="J8109" s="48"/>
    </row>
    <row r="8110" spans="1:10" s="47" customFormat="1" x14ac:dyDescent="0.25">
      <c r="A8110" s="211"/>
      <c r="B8110" s="211"/>
      <c r="C8110" s="210"/>
      <c r="D8110" s="210"/>
      <c r="E8110" s="61"/>
      <c r="F8110" s="48"/>
      <c r="G8110" s="48"/>
      <c r="H8110" s="48"/>
      <c r="I8110" s="209"/>
      <c r="J8110" s="48"/>
    </row>
    <row r="8111" spans="1:10" s="47" customFormat="1" x14ac:dyDescent="0.25">
      <c r="A8111" s="211"/>
      <c r="B8111" s="211"/>
      <c r="C8111" s="210"/>
      <c r="D8111" s="210"/>
      <c r="E8111" s="61"/>
      <c r="F8111" s="48"/>
      <c r="G8111" s="48"/>
      <c r="H8111" s="48"/>
      <c r="I8111" s="209"/>
      <c r="J8111" s="48"/>
    </row>
    <row r="8112" spans="1:10" s="47" customFormat="1" x14ac:dyDescent="0.25">
      <c r="A8112" s="211"/>
      <c r="B8112" s="211"/>
      <c r="C8112" s="210"/>
      <c r="D8112" s="210"/>
      <c r="E8112" s="61"/>
      <c r="F8112" s="48"/>
      <c r="G8112" s="48"/>
      <c r="H8112" s="48"/>
      <c r="I8112" s="209"/>
      <c r="J8112" s="48"/>
    </row>
    <row r="8113" spans="1:10" s="47" customFormat="1" x14ac:dyDescent="0.25">
      <c r="A8113" s="211"/>
      <c r="B8113" s="211"/>
      <c r="C8113" s="210"/>
      <c r="D8113" s="210"/>
      <c r="E8113" s="61"/>
      <c r="F8113" s="48"/>
      <c r="G8113" s="48"/>
      <c r="H8113" s="48"/>
      <c r="I8113" s="209"/>
      <c r="J8113" s="48"/>
    </row>
    <row r="8114" spans="1:10" s="47" customFormat="1" x14ac:dyDescent="0.25">
      <c r="A8114" s="211"/>
      <c r="B8114" s="211"/>
      <c r="C8114" s="210"/>
      <c r="D8114" s="210"/>
      <c r="E8114" s="61"/>
      <c r="F8114" s="48"/>
      <c r="G8114" s="48"/>
      <c r="H8114" s="48"/>
      <c r="I8114" s="209"/>
      <c r="J8114" s="48"/>
    </row>
    <row r="8115" spans="1:10" s="47" customFormat="1" x14ac:dyDescent="0.25">
      <c r="A8115" s="211"/>
      <c r="B8115" s="211"/>
      <c r="C8115" s="210"/>
      <c r="D8115" s="210"/>
      <c r="E8115" s="61"/>
      <c r="F8115" s="48"/>
      <c r="G8115" s="48"/>
      <c r="H8115" s="48"/>
      <c r="I8115" s="209"/>
      <c r="J8115" s="48"/>
    </row>
    <row r="8116" spans="1:10" s="47" customFormat="1" x14ac:dyDescent="0.25">
      <c r="A8116" s="211"/>
      <c r="B8116" s="211"/>
      <c r="C8116" s="210"/>
      <c r="D8116" s="210"/>
      <c r="E8116" s="61"/>
      <c r="F8116" s="48"/>
      <c r="G8116" s="48"/>
      <c r="H8116" s="48"/>
      <c r="I8116" s="209"/>
      <c r="J8116" s="48"/>
    </row>
    <row r="8117" spans="1:10" s="47" customFormat="1" x14ac:dyDescent="0.25">
      <c r="A8117" s="211"/>
      <c r="B8117" s="211"/>
      <c r="C8117" s="210"/>
      <c r="D8117" s="210"/>
      <c r="E8117" s="61"/>
      <c r="F8117" s="48"/>
      <c r="G8117" s="48"/>
      <c r="H8117" s="48"/>
      <c r="I8117" s="209"/>
      <c r="J8117" s="48"/>
    </row>
    <row r="8118" spans="1:10" s="47" customFormat="1" x14ac:dyDescent="0.25">
      <c r="A8118" s="211"/>
      <c r="B8118" s="211"/>
      <c r="C8118" s="210"/>
      <c r="D8118" s="210"/>
      <c r="E8118" s="61"/>
      <c r="F8118" s="48"/>
      <c r="G8118" s="48"/>
      <c r="H8118" s="48"/>
      <c r="I8118" s="209"/>
      <c r="J8118" s="48"/>
    </row>
    <row r="8119" spans="1:10" s="47" customFormat="1" x14ac:dyDescent="0.25">
      <c r="A8119" s="211"/>
      <c r="B8119" s="211"/>
      <c r="C8119" s="210"/>
      <c r="D8119" s="210"/>
      <c r="E8119" s="61"/>
      <c r="F8119" s="48"/>
      <c r="G8119" s="48"/>
      <c r="H8119" s="48"/>
      <c r="I8119" s="209"/>
      <c r="J8119" s="48"/>
    </row>
    <row r="8120" spans="1:10" s="47" customFormat="1" x14ac:dyDescent="0.25">
      <c r="A8120" s="211"/>
      <c r="B8120" s="211"/>
      <c r="C8120" s="210"/>
      <c r="D8120" s="210"/>
      <c r="E8120" s="61"/>
      <c r="F8120" s="48"/>
      <c r="G8120" s="48"/>
      <c r="H8120" s="48"/>
      <c r="I8120" s="209"/>
      <c r="J8120" s="48"/>
    </row>
    <row r="8121" spans="1:10" s="47" customFormat="1" x14ac:dyDescent="0.25">
      <c r="A8121" s="211"/>
      <c r="B8121" s="211"/>
      <c r="C8121" s="210"/>
      <c r="D8121" s="210"/>
      <c r="E8121" s="61"/>
      <c r="F8121" s="48"/>
      <c r="G8121" s="48"/>
      <c r="H8121" s="48"/>
      <c r="I8121" s="209"/>
      <c r="J8121" s="48"/>
    </row>
    <row r="8122" spans="1:10" s="47" customFormat="1" x14ac:dyDescent="0.25">
      <c r="A8122" s="211"/>
      <c r="B8122" s="211"/>
      <c r="C8122" s="210"/>
      <c r="D8122" s="210"/>
      <c r="E8122" s="61"/>
      <c r="F8122" s="48"/>
      <c r="G8122" s="48"/>
      <c r="H8122" s="48"/>
      <c r="I8122" s="209"/>
      <c r="J8122" s="48"/>
    </row>
    <row r="8123" spans="1:10" s="47" customFormat="1" x14ac:dyDescent="0.25">
      <c r="A8123" s="211"/>
      <c r="B8123" s="211"/>
      <c r="C8123" s="210"/>
      <c r="D8123" s="210"/>
      <c r="E8123" s="61"/>
      <c r="F8123" s="48"/>
      <c r="G8123" s="48"/>
      <c r="H8123" s="48"/>
      <c r="I8123" s="209"/>
      <c r="J8123" s="48"/>
    </row>
    <row r="8124" spans="1:10" s="47" customFormat="1" x14ac:dyDescent="0.25">
      <c r="A8124" s="211"/>
      <c r="B8124" s="211"/>
      <c r="C8124" s="210"/>
      <c r="D8124" s="210"/>
      <c r="E8124" s="61"/>
      <c r="F8124" s="48"/>
      <c r="G8124" s="48"/>
      <c r="H8124" s="48"/>
      <c r="I8124" s="209"/>
      <c r="J8124" s="48"/>
    </row>
    <row r="8125" spans="1:10" s="47" customFormat="1" x14ac:dyDescent="0.25">
      <c r="A8125" s="211"/>
      <c r="B8125" s="211"/>
      <c r="C8125" s="210"/>
      <c r="D8125" s="210"/>
      <c r="E8125" s="61"/>
      <c r="F8125" s="48"/>
      <c r="G8125" s="48"/>
      <c r="H8125" s="48"/>
      <c r="I8125" s="209"/>
      <c r="J8125" s="48"/>
    </row>
    <row r="8126" spans="1:10" s="47" customFormat="1" x14ac:dyDescent="0.25">
      <c r="A8126" s="211"/>
      <c r="B8126" s="211"/>
      <c r="C8126" s="210"/>
      <c r="D8126" s="210"/>
      <c r="E8126" s="61"/>
      <c r="F8126" s="48"/>
      <c r="G8126" s="48"/>
      <c r="H8126" s="48"/>
      <c r="I8126" s="209"/>
      <c r="J8126" s="48"/>
    </row>
    <row r="8127" spans="1:10" s="47" customFormat="1" x14ac:dyDescent="0.25">
      <c r="A8127" s="211"/>
      <c r="B8127" s="211"/>
      <c r="C8127" s="210"/>
      <c r="D8127" s="210"/>
      <c r="E8127" s="61"/>
      <c r="F8127" s="48"/>
      <c r="G8127" s="48"/>
      <c r="H8127" s="48"/>
      <c r="I8127" s="209"/>
      <c r="J8127" s="48"/>
    </row>
    <row r="8128" spans="1:10" s="47" customFormat="1" x14ac:dyDescent="0.25">
      <c r="A8128" s="211"/>
      <c r="B8128" s="211"/>
      <c r="C8128" s="210"/>
      <c r="D8128" s="210"/>
      <c r="E8128" s="61"/>
      <c r="F8128" s="48"/>
      <c r="G8128" s="48"/>
      <c r="H8128" s="48"/>
      <c r="I8128" s="209"/>
      <c r="J8128" s="48"/>
    </row>
    <row r="8129" spans="1:10" s="47" customFormat="1" x14ac:dyDescent="0.25">
      <c r="A8129" s="211"/>
      <c r="B8129" s="211"/>
      <c r="C8129" s="210"/>
      <c r="D8129" s="210"/>
      <c r="E8129" s="61"/>
      <c r="F8129" s="48"/>
      <c r="G8129" s="48"/>
      <c r="H8129" s="48"/>
      <c r="I8129" s="209"/>
      <c r="J8129" s="48"/>
    </row>
    <row r="8130" spans="1:10" s="47" customFormat="1" x14ac:dyDescent="0.25">
      <c r="A8130" s="211"/>
      <c r="B8130" s="211"/>
      <c r="C8130" s="210"/>
      <c r="D8130" s="210"/>
      <c r="E8130" s="61"/>
      <c r="F8130" s="48"/>
      <c r="G8130" s="48"/>
      <c r="H8130" s="48"/>
      <c r="I8130" s="209"/>
      <c r="J8130" s="48"/>
    </row>
    <row r="8131" spans="1:10" s="47" customFormat="1" x14ac:dyDescent="0.25">
      <c r="A8131" s="211"/>
      <c r="B8131" s="211"/>
      <c r="C8131" s="210"/>
      <c r="D8131" s="210"/>
      <c r="E8131" s="61"/>
      <c r="F8131" s="48"/>
      <c r="G8131" s="48"/>
      <c r="H8131" s="48"/>
      <c r="I8131" s="209"/>
      <c r="J8131" s="48"/>
    </row>
    <row r="8132" spans="1:10" s="47" customFormat="1" x14ac:dyDescent="0.25">
      <c r="A8132" s="211"/>
      <c r="B8132" s="211"/>
      <c r="C8132" s="210"/>
      <c r="D8132" s="210"/>
      <c r="E8132" s="61"/>
      <c r="F8132" s="48"/>
      <c r="G8132" s="48"/>
      <c r="H8132" s="48"/>
      <c r="I8132" s="209"/>
      <c r="J8132" s="48"/>
    </row>
    <row r="8133" spans="1:10" s="47" customFormat="1" x14ac:dyDescent="0.25">
      <c r="A8133" s="211"/>
      <c r="B8133" s="211"/>
      <c r="C8133" s="210"/>
      <c r="D8133" s="210"/>
      <c r="E8133" s="61"/>
      <c r="F8133" s="48"/>
      <c r="G8133" s="48"/>
      <c r="H8133" s="48"/>
      <c r="I8133" s="209"/>
      <c r="J8133" s="48"/>
    </row>
    <row r="8134" spans="1:10" s="47" customFormat="1" x14ac:dyDescent="0.25">
      <c r="A8134" s="211"/>
      <c r="B8134" s="211"/>
      <c r="C8134" s="210"/>
      <c r="D8134" s="210"/>
      <c r="E8134" s="61"/>
      <c r="F8134" s="48"/>
      <c r="G8134" s="48"/>
      <c r="H8134" s="48"/>
      <c r="I8134" s="209"/>
      <c r="J8134" s="48"/>
    </row>
    <row r="8135" spans="1:10" s="47" customFormat="1" x14ac:dyDescent="0.25">
      <c r="A8135" s="211"/>
      <c r="B8135" s="211"/>
      <c r="C8135" s="210"/>
      <c r="D8135" s="210"/>
      <c r="E8135" s="61"/>
      <c r="F8135" s="48"/>
      <c r="G8135" s="48"/>
      <c r="H8135" s="48"/>
      <c r="I8135" s="209"/>
      <c r="J8135" s="48"/>
    </row>
    <row r="8136" spans="1:10" s="47" customFormat="1" x14ac:dyDescent="0.25">
      <c r="A8136" s="211"/>
      <c r="B8136" s="211"/>
      <c r="C8136" s="210"/>
      <c r="D8136" s="210"/>
      <c r="E8136" s="61"/>
      <c r="F8136" s="48"/>
      <c r="G8136" s="48"/>
      <c r="H8136" s="48"/>
      <c r="I8136" s="209"/>
      <c r="J8136" s="48"/>
    </row>
    <row r="8137" spans="1:10" s="47" customFormat="1" x14ac:dyDescent="0.25">
      <c r="A8137" s="211"/>
      <c r="B8137" s="211"/>
      <c r="C8137" s="210"/>
      <c r="D8137" s="210"/>
      <c r="E8137" s="61"/>
      <c r="F8137" s="48"/>
      <c r="G8137" s="48"/>
      <c r="H8137" s="48"/>
      <c r="I8137" s="209"/>
      <c r="J8137" s="48"/>
    </row>
    <row r="8138" spans="1:10" s="47" customFormat="1" x14ac:dyDescent="0.25">
      <c r="A8138" s="211"/>
      <c r="B8138" s="211"/>
      <c r="C8138" s="210"/>
      <c r="D8138" s="210"/>
      <c r="E8138" s="61"/>
      <c r="F8138" s="48"/>
      <c r="G8138" s="48"/>
      <c r="H8138" s="48"/>
      <c r="I8138" s="209"/>
      <c r="J8138" s="48"/>
    </row>
    <row r="8139" spans="1:10" s="47" customFormat="1" x14ac:dyDescent="0.25">
      <c r="A8139" s="211"/>
      <c r="B8139" s="211"/>
      <c r="C8139" s="210"/>
      <c r="D8139" s="210"/>
      <c r="E8139" s="61"/>
      <c r="F8139" s="48"/>
      <c r="G8139" s="48"/>
      <c r="H8139" s="48"/>
      <c r="I8139" s="209"/>
      <c r="J8139" s="48"/>
    </row>
    <row r="8140" spans="1:10" s="47" customFormat="1" x14ac:dyDescent="0.25">
      <c r="A8140" s="211"/>
      <c r="B8140" s="211"/>
      <c r="C8140" s="210"/>
      <c r="D8140" s="210"/>
      <c r="E8140" s="61"/>
      <c r="F8140" s="48"/>
      <c r="G8140" s="48"/>
      <c r="H8140" s="48"/>
      <c r="I8140" s="209"/>
      <c r="J8140" s="48"/>
    </row>
    <row r="8141" spans="1:10" s="47" customFormat="1" x14ac:dyDescent="0.25">
      <c r="A8141" s="211"/>
      <c r="B8141" s="211"/>
      <c r="C8141" s="210"/>
      <c r="D8141" s="210"/>
      <c r="E8141" s="61"/>
      <c r="F8141" s="48"/>
      <c r="G8141" s="48"/>
      <c r="H8141" s="48"/>
      <c r="I8141" s="209"/>
      <c r="J8141" s="48"/>
    </row>
    <row r="8142" spans="1:10" s="47" customFormat="1" x14ac:dyDescent="0.25">
      <c r="A8142" s="211"/>
      <c r="B8142" s="211"/>
      <c r="C8142" s="210"/>
      <c r="D8142" s="210"/>
      <c r="E8142" s="61"/>
      <c r="F8142" s="48"/>
      <c r="G8142" s="48"/>
      <c r="H8142" s="48"/>
      <c r="I8142" s="209"/>
      <c r="J8142" s="48"/>
    </row>
    <row r="8143" spans="1:10" s="47" customFormat="1" x14ac:dyDescent="0.25">
      <c r="A8143" s="211"/>
      <c r="B8143" s="211"/>
      <c r="C8143" s="210"/>
      <c r="D8143" s="210"/>
      <c r="E8143" s="61"/>
      <c r="F8143" s="48"/>
      <c r="G8143" s="48"/>
      <c r="H8143" s="48"/>
      <c r="I8143" s="209"/>
      <c r="J8143" s="48"/>
    </row>
    <row r="8144" spans="1:10" s="47" customFormat="1" x14ac:dyDescent="0.25">
      <c r="A8144" s="211"/>
      <c r="B8144" s="211"/>
      <c r="C8144" s="210"/>
      <c r="D8144" s="210"/>
      <c r="E8144" s="61"/>
      <c r="F8144" s="48"/>
      <c r="G8144" s="48"/>
      <c r="H8144" s="48"/>
      <c r="I8144" s="209"/>
      <c r="J8144" s="48"/>
    </row>
    <row r="8145" spans="1:10" s="47" customFormat="1" x14ac:dyDescent="0.25">
      <c r="A8145" s="211"/>
      <c r="B8145" s="211"/>
      <c r="C8145" s="210"/>
      <c r="D8145" s="210"/>
      <c r="E8145" s="61"/>
      <c r="F8145" s="48"/>
      <c r="G8145" s="48"/>
      <c r="H8145" s="48"/>
      <c r="I8145" s="209"/>
      <c r="J8145" s="48"/>
    </row>
    <row r="8146" spans="1:10" s="47" customFormat="1" x14ac:dyDescent="0.25">
      <c r="A8146" s="211"/>
      <c r="B8146" s="211"/>
      <c r="C8146" s="210"/>
      <c r="D8146" s="210"/>
      <c r="E8146" s="61"/>
      <c r="F8146" s="48"/>
      <c r="G8146" s="48"/>
      <c r="H8146" s="48"/>
      <c r="I8146" s="209"/>
      <c r="J8146" s="48"/>
    </row>
    <row r="8147" spans="1:10" s="47" customFormat="1" x14ac:dyDescent="0.25">
      <c r="A8147" s="211"/>
      <c r="B8147" s="211"/>
      <c r="C8147" s="210"/>
      <c r="D8147" s="210"/>
      <c r="E8147" s="61"/>
      <c r="F8147" s="48"/>
      <c r="G8147" s="48"/>
      <c r="H8147" s="48"/>
      <c r="I8147" s="209"/>
      <c r="J8147" s="48"/>
    </row>
    <row r="8148" spans="1:10" s="47" customFormat="1" x14ac:dyDescent="0.25">
      <c r="A8148" s="211"/>
      <c r="B8148" s="211"/>
      <c r="C8148" s="210"/>
      <c r="D8148" s="210"/>
      <c r="E8148" s="61"/>
      <c r="F8148" s="48"/>
      <c r="G8148" s="48"/>
      <c r="H8148" s="48"/>
      <c r="I8148" s="209"/>
      <c r="J8148" s="48"/>
    </row>
    <row r="8149" spans="1:10" s="47" customFormat="1" x14ac:dyDescent="0.25">
      <c r="A8149" s="211"/>
      <c r="B8149" s="211"/>
      <c r="C8149" s="210"/>
      <c r="D8149" s="210"/>
      <c r="E8149" s="61"/>
      <c r="F8149" s="48"/>
      <c r="G8149" s="48"/>
      <c r="H8149" s="48"/>
      <c r="I8149" s="209"/>
      <c r="J8149" s="48"/>
    </row>
    <row r="8150" spans="1:10" s="47" customFormat="1" x14ac:dyDescent="0.25">
      <c r="A8150" s="211"/>
      <c r="B8150" s="211"/>
      <c r="C8150" s="210"/>
      <c r="D8150" s="210"/>
      <c r="E8150" s="61"/>
      <c r="F8150" s="48"/>
      <c r="G8150" s="48"/>
      <c r="H8150" s="48"/>
      <c r="I8150" s="209"/>
      <c r="J8150" s="48"/>
    </row>
    <row r="8151" spans="1:10" s="47" customFormat="1" x14ac:dyDescent="0.25">
      <c r="A8151" s="211"/>
      <c r="B8151" s="211"/>
      <c r="C8151" s="210"/>
      <c r="D8151" s="210"/>
      <c r="E8151" s="61"/>
      <c r="F8151" s="48"/>
      <c r="G8151" s="48"/>
      <c r="H8151" s="48"/>
      <c r="I8151" s="209"/>
      <c r="J8151" s="48"/>
    </row>
    <row r="8152" spans="1:10" s="47" customFormat="1" x14ac:dyDescent="0.25">
      <c r="A8152" s="211"/>
      <c r="B8152" s="211"/>
      <c r="C8152" s="210"/>
      <c r="D8152" s="210"/>
      <c r="E8152" s="61"/>
      <c r="F8152" s="48"/>
      <c r="G8152" s="48"/>
      <c r="H8152" s="48"/>
      <c r="I8152" s="209"/>
      <c r="J8152" s="48"/>
    </row>
    <row r="8153" spans="1:10" s="47" customFormat="1" x14ac:dyDescent="0.25">
      <c r="A8153" s="211"/>
      <c r="B8153" s="211"/>
      <c r="C8153" s="210"/>
      <c r="D8153" s="210"/>
      <c r="E8153" s="61"/>
      <c r="F8153" s="48"/>
      <c r="G8153" s="48"/>
      <c r="H8153" s="48"/>
      <c r="I8153" s="209"/>
      <c r="J8153" s="48"/>
    </row>
    <row r="8154" spans="1:10" s="47" customFormat="1" x14ac:dyDescent="0.25">
      <c r="A8154" s="211"/>
      <c r="B8154" s="211"/>
      <c r="C8154" s="210"/>
      <c r="D8154" s="210"/>
      <c r="E8154" s="61"/>
      <c r="F8154" s="48"/>
      <c r="G8154" s="48"/>
      <c r="H8154" s="48"/>
      <c r="I8154" s="209"/>
      <c r="J8154" s="48"/>
    </row>
    <row r="8155" spans="1:10" s="47" customFormat="1" x14ac:dyDescent="0.25">
      <c r="A8155" s="211"/>
      <c r="B8155" s="211"/>
      <c r="C8155" s="210"/>
      <c r="D8155" s="210"/>
      <c r="E8155" s="61"/>
      <c r="F8155" s="48"/>
      <c r="G8155" s="48"/>
      <c r="H8155" s="48"/>
      <c r="I8155" s="209"/>
      <c r="J8155" s="48"/>
    </row>
    <row r="8156" spans="1:10" s="47" customFormat="1" x14ac:dyDescent="0.25">
      <c r="A8156" s="211"/>
      <c r="B8156" s="211"/>
      <c r="C8156" s="210"/>
      <c r="D8156" s="210"/>
      <c r="E8156" s="61"/>
      <c r="F8156" s="48"/>
      <c r="G8156" s="48"/>
      <c r="H8156" s="48"/>
      <c r="I8156" s="209"/>
      <c r="J8156" s="48"/>
    </row>
    <row r="8157" spans="1:10" s="47" customFormat="1" x14ac:dyDescent="0.25">
      <c r="A8157" s="211"/>
      <c r="B8157" s="211"/>
      <c r="C8157" s="210"/>
      <c r="D8157" s="210"/>
      <c r="E8157" s="61"/>
      <c r="F8157" s="48"/>
      <c r="G8157" s="48"/>
      <c r="H8157" s="48"/>
      <c r="I8157" s="209"/>
      <c r="J8157" s="48"/>
    </row>
    <row r="8158" spans="1:10" s="47" customFormat="1" x14ac:dyDescent="0.25">
      <c r="A8158" s="211"/>
      <c r="B8158" s="211"/>
      <c r="C8158" s="210"/>
      <c r="D8158" s="210"/>
      <c r="E8158" s="61"/>
      <c r="F8158" s="48"/>
      <c r="G8158" s="48"/>
      <c r="H8158" s="48"/>
      <c r="I8158" s="209"/>
      <c r="J8158" s="48"/>
    </row>
    <row r="8159" spans="1:10" s="47" customFormat="1" x14ac:dyDescent="0.25">
      <c r="A8159" s="211"/>
      <c r="B8159" s="211"/>
      <c r="C8159" s="210"/>
      <c r="D8159" s="210"/>
      <c r="E8159" s="61"/>
      <c r="F8159" s="48"/>
      <c r="G8159" s="48"/>
      <c r="H8159" s="48"/>
      <c r="I8159" s="209"/>
      <c r="J8159" s="48"/>
    </row>
    <row r="8160" spans="1:10" s="47" customFormat="1" x14ac:dyDescent="0.25">
      <c r="A8160" s="211"/>
      <c r="B8160" s="211"/>
      <c r="C8160" s="210"/>
      <c r="D8160" s="210"/>
      <c r="E8160" s="61"/>
      <c r="F8160" s="48"/>
      <c r="G8160" s="48"/>
      <c r="H8160" s="48"/>
      <c r="I8160" s="209"/>
      <c r="J8160" s="48"/>
    </row>
    <row r="8161" spans="1:10" s="47" customFormat="1" x14ac:dyDescent="0.25">
      <c r="A8161" s="211"/>
      <c r="B8161" s="211"/>
      <c r="C8161" s="210"/>
      <c r="D8161" s="210"/>
      <c r="E8161" s="61"/>
      <c r="F8161" s="48"/>
      <c r="G8161" s="48"/>
      <c r="H8161" s="48"/>
      <c r="I8161" s="209"/>
      <c r="J8161" s="48"/>
    </row>
    <row r="8162" spans="1:10" s="47" customFormat="1" x14ac:dyDescent="0.25">
      <c r="A8162" s="211"/>
      <c r="B8162" s="211"/>
      <c r="C8162" s="210"/>
      <c r="D8162" s="210"/>
      <c r="E8162" s="61"/>
      <c r="F8162" s="48"/>
      <c r="G8162" s="48"/>
      <c r="H8162" s="48"/>
      <c r="I8162" s="209"/>
      <c r="J8162" s="48"/>
    </row>
    <row r="8163" spans="1:10" s="47" customFormat="1" x14ac:dyDescent="0.25">
      <c r="A8163" s="211"/>
      <c r="B8163" s="211"/>
      <c r="C8163" s="210"/>
      <c r="D8163" s="210"/>
      <c r="E8163" s="61"/>
      <c r="F8163" s="48"/>
      <c r="G8163" s="48"/>
      <c r="H8163" s="48"/>
      <c r="I8163" s="209"/>
      <c r="J8163" s="48"/>
    </row>
    <row r="8164" spans="1:10" s="47" customFormat="1" x14ac:dyDescent="0.25">
      <c r="A8164" s="211"/>
      <c r="B8164" s="211"/>
      <c r="C8164" s="210"/>
      <c r="D8164" s="210"/>
      <c r="E8164" s="61"/>
      <c r="F8164" s="48"/>
      <c r="G8164" s="48"/>
      <c r="H8164" s="48"/>
      <c r="I8164" s="209"/>
      <c r="J8164" s="48"/>
    </row>
    <row r="8165" spans="1:10" s="47" customFormat="1" x14ac:dyDescent="0.25">
      <c r="A8165" s="211"/>
      <c r="B8165" s="211"/>
      <c r="C8165" s="210"/>
      <c r="D8165" s="210"/>
      <c r="E8165" s="61"/>
      <c r="F8165" s="48"/>
      <c r="G8165" s="48"/>
      <c r="H8165" s="48"/>
      <c r="I8165" s="209"/>
      <c r="J8165" s="48"/>
    </row>
    <row r="8166" spans="1:10" s="47" customFormat="1" x14ac:dyDescent="0.25">
      <c r="A8166" s="211"/>
      <c r="B8166" s="211"/>
      <c r="C8166" s="210"/>
      <c r="D8166" s="210"/>
      <c r="E8166" s="61"/>
      <c r="F8166" s="48"/>
      <c r="G8166" s="48"/>
      <c r="H8166" s="48"/>
      <c r="I8166" s="209"/>
      <c r="J8166" s="48"/>
    </row>
    <row r="8167" spans="1:10" s="47" customFormat="1" x14ac:dyDescent="0.25">
      <c r="A8167" s="211"/>
      <c r="B8167" s="211"/>
      <c r="C8167" s="210"/>
      <c r="D8167" s="210"/>
      <c r="E8167" s="61"/>
      <c r="F8167" s="48"/>
      <c r="G8167" s="48"/>
      <c r="H8167" s="48"/>
      <c r="I8167" s="209"/>
      <c r="J8167" s="48"/>
    </row>
    <row r="8168" spans="1:10" s="47" customFormat="1" x14ac:dyDescent="0.25">
      <c r="A8168" s="211"/>
      <c r="B8168" s="211"/>
      <c r="C8168" s="210"/>
      <c r="D8168" s="210"/>
      <c r="E8168" s="61"/>
      <c r="F8168" s="48"/>
      <c r="G8168" s="48"/>
      <c r="H8168" s="48"/>
      <c r="I8168" s="209"/>
      <c r="J8168" s="48"/>
    </row>
    <row r="8169" spans="1:10" s="47" customFormat="1" x14ac:dyDescent="0.25">
      <c r="A8169" s="211"/>
      <c r="B8169" s="211"/>
      <c r="C8169" s="210"/>
      <c r="D8169" s="210"/>
      <c r="E8169" s="61"/>
      <c r="F8169" s="48"/>
      <c r="G8169" s="48"/>
      <c r="H8169" s="48"/>
      <c r="I8169" s="209"/>
      <c r="J8169" s="48"/>
    </row>
    <row r="8170" spans="1:10" s="47" customFormat="1" x14ac:dyDescent="0.25">
      <c r="A8170" s="211"/>
      <c r="B8170" s="211"/>
      <c r="C8170" s="210"/>
      <c r="D8170" s="210"/>
      <c r="E8170" s="61"/>
      <c r="F8170" s="48"/>
      <c r="G8170" s="48"/>
      <c r="H8170" s="48"/>
      <c r="I8170" s="209"/>
      <c r="J8170" s="48"/>
    </row>
    <row r="8171" spans="1:10" s="47" customFormat="1" x14ac:dyDescent="0.25">
      <c r="A8171" s="211"/>
      <c r="B8171" s="211"/>
      <c r="C8171" s="210"/>
      <c r="D8171" s="210"/>
      <c r="E8171" s="61"/>
      <c r="F8171" s="48"/>
      <c r="G8171" s="48"/>
      <c r="H8171" s="48"/>
      <c r="I8171" s="209"/>
      <c r="J8171" s="48"/>
    </row>
    <row r="8172" spans="1:10" s="47" customFormat="1" x14ac:dyDescent="0.25">
      <c r="A8172" s="211"/>
      <c r="B8172" s="211"/>
      <c r="C8172" s="210"/>
      <c r="D8172" s="210"/>
      <c r="E8172" s="61"/>
      <c r="F8172" s="48"/>
      <c r="G8172" s="48"/>
      <c r="H8172" s="48"/>
      <c r="I8172" s="209"/>
      <c r="J8172" s="48"/>
    </row>
    <row r="8173" spans="1:10" s="47" customFormat="1" x14ac:dyDescent="0.25">
      <c r="A8173" s="211"/>
      <c r="B8173" s="211"/>
      <c r="C8173" s="210"/>
      <c r="D8173" s="210"/>
      <c r="E8173" s="61"/>
      <c r="F8173" s="48"/>
      <c r="G8173" s="48"/>
      <c r="H8173" s="48"/>
      <c r="I8173" s="209"/>
      <c r="J8173" s="48"/>
    </row>
    <row r="8174" spans="1:10" s="47" customFormat="1" x14ac:dyDescent="0.25">
      <c r="A8174" s="211"/>
      <c r="B8174" s="211"/>
      <c r="C8174" s="210"/>
      <c r="D8174" s="210"/>
      <c r="E8174" s="61"/>
      <c r="F8174" s="48"/>
      <c r="G8174" s="48"/>
      <c r="H8174" s="48"/>
      <c r="I8174" s="209"/>
      <c r="J8174" s="48"/>
    </row>
    <row r="8175" spans="1:10" s="47" customFormat="1" x14ac:dyDescent="0.25">
      <c r="A8175" s="211"/>
      <c r="B8175" s="211"/>
      <c r="C8175" s="210"/>
      <c r="D8175" s="210"/>
      <c r="E8175" s="61"/>
      <c r="F8175" s="48"/>
      <c r="G8175" s="48"/>
      <c r="H8175" s="48"/>
      <c r="I8175" s="209"/>
      <c r="J8175" s="48"/>
    </row>
    <row r="8176" spans="1:10" s="47" customFormat="1" x14ac:dyDescent="0.25">
      <c r="A8176" s="211"/>
      <c r="B8176" s="211"/>
      <c r="C8176" s="210"/>
      <c r="D8176" s="210"/>
      <c r="E8176" s="61"/>
      <c r="F8176" s="48"/>
      <c r="G8176" s="48"/>
      <c r="H8176" s="48"/>
      <c r="I8176" s="209"/>
      <c r="J8176" s="48"/>
    </row>
    <row r="8177" spans="1:10" s="47" customFormat="1" x14ac:dyDescent="0.25">
      <c r="A8177" s="211"/>
      <c r="B8177" s="211"/>
      <c r="C8177" s="210"/>
      <c r="D8177" s="210"/>
      <c r="E8177" s="61"/>
      <c r="F8177" s="48"/>
      <c r="G8177" s="48"/>
      <c r="H8177" s="48"/>
      <c r="I8177" s="209"/>
      <c r="J8177" s="48"/>
    </row>
    <row r="8178" spans="1:10" s="47" customFormat="1" x14ac:dyDescent="0.25">
      <c r="A8178" s="211"/>
      <c r="B8178" s="211"/>
      <c r="C8178" s="210"/>
      <c r="D8178" s="210"/>
      <c r="E8178" s="61"/>
      <c r="F8178" s="48"/>
      <c r="G8178" s="48"/>
      <c r="H8178" s="48"/>
      <c r="I8178" s="209"/>
      <c r="J8178" s="48"/>
    </row>
    <row r="8179" spans="1:10" s="47" customFormat="1" x14ac:dyDescent="0.25">
      <c r="A8179" s="211"/>
      <c r="B8179" s="211"/>
      <c r="C8179" s="210"/>
      <c r="D8179" s="210"/>
      <c r="E8179" s="61"/>
      <c r="F8179" s="48"/>
      <c r="G8179" s="48"/>
      <c r="H8179" s="48"/>
      <c r="I8179" s="209"/>
      <c r="J8179" s="48"/>
    </row>
    <row r="8180" spans="1:10" s="47" customFormat="1" x14ac:dyDescent="0.25">
      <c r="A8180" s="211"/>
      <c r="B8180" s="211"/>
      <c r="C8180" s="210"/>
      <c r="D8180" s="210"/>
      <c r="E8180" s="61"/>
      <c r="F8180" s="48"/>
      <c r="G8180" s="48"/>
      <c r="H8180" s="48"/>
      <c r="I8180" s="209"/>
      <c r="J8180" s="48"/>
    </row>
    <row r="8181" spans="1:10" s="47" customFormat="1" x14ac:dyDescent="0.25">
      <c r="A8181" s="211"/>
      <c r="B8181" s="211"/>
      <c r="C8181" s="210"/>
      <c r="D8181" s="210"/>
      <c r="E8181" s="61"/>
      <c r="F8181" s="48"/>
      <c r="G8181" s="48"/>
      <c r="H8181" s="48"/>
      <c r="I8181" s="209"/>
      <c r="J8181" s="48"/>
    </row>
    <row r="8182" spans="1:10" s="47" customFormat="1" x14ac:dyDescent="0.25">
      <c r="A8182" s="211"/>
      <c r="B8182" s="211"/>
      <c r="C8182" s="210"/>
      <c r="D8182" s="210"/>
      <c r="E8182" s="61"/>
      <c r="F8182" s="48"/>
      <c r="G8182" s="48"/>
      <c r="H8182" s="48"/>
      <c r="I8182" s="209"/>
      <c r="J8182" s="48"/>
    </row>
    <row r="8183" spans="1:10" s="47" customFormat="1" x14ac:dyDescent="0.25">
      <c r="A8183" s="211"/>
      <c r="B8183" s="211"/>
      <c r="C8183" s="210"/>
      <c r="D8183" s="210"/>
      <c r="E8183" s="61"/>
      <c r="F8183" s="48"/>
      <c r="G8183" s="48"/>
      <c r="H8183" s="48"/>
      <c r="I8183" s="209"/>
      <c r="J8183" s="48"/>
    </row>
    <row r="8184" spans="1:10" s="47" customFormat="1" x14ac:dyDescent="0.25">
      <c r="A8184" s="211"/>
      <c r="B8184" s="211"/>
      <c r="C8184" s="210"/>
      <c r="D8184" s="210"/>
      <c r="E8184" s="61"/>
      <c r="F8184" s="48"/>
      <c r="G8184" s="48"/>
      <c r="H8184" s="48"/>
      <c r="I8184" s="209"/>
      <c r="J8184" s="48"/>
    </row>
    <row r="8185" spans="1:10" s="47" customFormat="1" x14ac:dyDescent="0.25">
      <c r="A8185" s="211"/>
      <c r="B8185" s="211"/>
      <c r="C8185" s="210"/>
      <c r="D8185" s="210"/>
      <c r="E8185" s="61"/>
      <c r="F8185" s="48"/>
      <c r="G8185" s="48"/>
      <c r="H8185" s="48"/>
      <c r="I8185" s="209"/>
      <c r="J8185" s="48"/>
    </row>
    <row r="8186" spans="1:10" s="47" customFormat="1" x14ac:dyDescent="0.25">
      <c r="A8186" s="211"/>
      <c r="B8186" s="211"/>
      <c r="C8186" s="210"/>
      <c r="D8186" s="210"/>
      <c r="E8186" s="61"/>
      <c r="F8186" s="48"/>
      <c r="G8186" s="48"/>
      <c r="H8186" s="48"/>
      <c r="I8186" s="209"/>
      <c r="J8186" s="48"/>
    </row>
    <row r="8187" spans="1:10" s="47" customFormat="1" x14ac:dyDescent="0.25">
      <c r="A8187" s="211"/>
      <c r="B8187" s="211"/>
      <c r="C8187" s="210"/>
      <c r="D8187" s="210"/>
      <c r="E8187" s="61"/>
      <c r="F8187" s="48"/>
      <c r="G8187" s="48"/>
      <c r="H8187" s="48"/>
      <c r="I8187" s="209"/>
      <c r="J8187" s="48"/>
    </row>
    <row r="8188" spans="1:10" s="47" customFormat="1" x14ac:dyDescent="0.25">
      <c r="A8188" s="211"/>
      <c r="B8188" s="211"/>
      <c r="C8188" s="210"/>
      <c r="D8188" s="210"/>
      <c r="E8188" s="61"/>
      <c r="F8188" s="48"/>
      <c r="G8188" s="48"/>
      <c r="H8188" s="48"/>
      <c r="I8188" s="209"/>
      <c r="J8188" s="48"/>
    </row>
    <row r="8189" spans="1:10" s="47" customFormat="1" x14ac:dyDescent="0.25">
      <c r="A8189" s="211"/>
      <c r="B8189" s="211"/>
      <c r="C8189" s="210"/>
      <c r="D8189" s="210"/>
      <c r="E8189" s="61"/>
      <c r="F8189" s="48"/>
      <c r="G8189" s="48"/>
      <c r="H8189" s="48"/>
      <c r="I8189" s="209"/>
      <c r="J8189" s="48"/>
    </row>
    <row r="8190" spans="1:10" s="47" customFormat="1" x14ac:dyDescent="0.25">
      <c r="A8190" s="211"/>
      <c r="B8190" s="211"/>
      <c r="C8190" s="210"/>
      <c r="D8190" s="210"/>
      <c r="E8190" s="61"/>
      <c r="F8190" s="48"/>
      <c r="G8190" s="48"/>
      <c r="H8190" s="48"/>
      <c r="I8190" s="209"/>
      <c r="J8190" s="48"/>
    </row>
    <row r="8191" spans="1:10" s="47" customFormat="1" x14ac:dyDescent="0.25">
      <c r="A8191" s="211"/>
      <c r="B8191" s="211"/>
      <c r="C8191" s="210"/>
      <c r="D8191" s="210"/>
      <c r="E8191" s="61"/>
      <c r="F8191" s="48"/>
      <c r="G8191" s="48"/>
      <c r="H8191" s="48"/>
      <c r="I8191" s="209"/>
      <c r="J8191" s="48"/>
    </row>
    <row r="8192" spans="1:10" s="47" customFormat="1" x14ac:dyDescent="0.25">
      <c r="A8192" s="211"/>
      <c r="B8192" s="211"/>
      <c r="C8192" s="210"/>
      <c r="D8192" s="210"/>
      <c r="E8192" s="61"/>
      <c r="F8192" s="48"/>
      <c r="G8192" s="48"/>
      <c r="H8192" s="48"/>
      <c r="I8192" s="209"/>
      <c r="J8192" s="48"/>
    </row>
    <row r="8193" spans="1:10" s="47" customFormat="1" x14ac:dyDescent="0.25">
      <c r="A8193" s="211"/>
      <c r="B8193" s="211"/>
      <c r="C8193" s="210"/>
      <c r="D8193" s="210"/>
      <c r="E8193" s="61"/>
      <c r="F8193" s="48"/>
      <c r="G8193" s="48"/>
      <c r="H8193" s="48"/>
      <c r="I8193" s="209"/>
      <c r="J8193" s="48"/>
    </row>
    <row r="8194" spans="1:10" s="47" customFormat="1" x14ac:dyDescent="0.25">
      <c r="A8194" s="211"/>
      <c r="B8194" s="211"/>
      <c r="C8194" s="210"/>
      <c r="D8194" s="210"/>
      <c r="E8194" s="61"/>
      <c r="F8194" s="48"/>
      <c r="G8194" s="48"/>
      <c r="H8194" s="48"/>
      <c r="I8194" s="209"/>
      <c r="J8194" s="48"/>
    </row>
    <row r="8195" spans="1:10" s="47" customFormat="1" x14ac:dyDescent="0.25">
      <c r="A8195" s="211"/>
      <c r="B8195" s="211"/>
      <c r="C8195" s="210"/>
      <c r="D8195" s="210"/>
      <c r="E8195" s="61"/>
      <c r="F8195" s="48"/>
      <c r="G8195" s="48"/>
      <c r="H8195" s="48"/>
      <c r="I8195" s="209"/>
      <c r="J8195" s="48"/>
    </row>
    <row r="8196" spans="1:10" s="47" customFormat="1" x14ac:dyDescent="0.25">
      <c r="A8196" s="211"/>
      <c r="B8196" s="211"/>
      <c r="C8196" s="210"/>
      <c r="D8196" s="210"/>
      <c r="E8196" s="61"/>
      <c r="F8196" s="48"/>
      <c r="G8196" s="48"/>
      <c r="H8196" s="48"/>
      <c r="I8196" s="209"/>
      <c r="J8196" s="48"/>
    </row>
    <row r="8197" spans="1:10" s="47" customFormat="1" x14ac:dyDescent="0.25">
      <c r="A8197" s="211"/>
      <c r="B8197" s="211"/>
      <c r="C8197" s="210"/>
      <c r="D8197" s="210"/>
      <c r="E8197" s="61"/>
      <c r="F8197" s="48"/>
      <c r="G8197" s="48"/>
      <c r="H8197" s="48"/>
      <c r="I8197" s="209"/>
      <c r="J8197" s="48"/>
    </row>
    <row r="8198" spans="1:10" s="47" customFormat="1" x14ac:dyDescent="0.25">
      <c r="A8198" s="211"/>
      <c r="B8198" s="211"/>
      <c r="C8198" s="210"/>
      <c r="D8198" s="210"/>
      <c r="E8198" s="61"/>
      <c r="F8198" s="48"/>
      <c r="G8198" s="48"/>
      <c r="H8198" s="48"/>
      <c r="I8198" s="209"/>
      <c r="J8198" s="48"/>
    </row>
    <row r="8199" spans="1:10" s="47" customFormat="1" x14ac:dyDescent="0.25">
      <c r="A8199" s="211"/>
      <c r="B8199" s="211"/>
      <c r="C8199" s="210"/>
      <c r="D8199" s="210"/>
      <c r="E8199" s="61"/>
      <c r="F8199" s="48"/>
      <c r="G8199" s="48"/>
      <c r="H8199" s="48"/>
      <c r="I8199" s="209"/>
      <c r="J8199" s="48"/>
    </row>
    <row r="8200" spans="1:10" s="47" customFormat="1" x14ac:dyDescent="0.25">
      <c r="A8200" s="211"/>
      <c r="B8200" s="211"/>
      <c r="C8200" s="210"/>
      <c r="D8200" s="210"/>
      <c r="E8200" s="61"/>
      <c r="F8200" s="48"/>
      <c r="G8200" s="48"/>
      <c r="H8200" s="48"/>
      <c r="I8200" s="209"/>
      <c r="J8200" s="48"/>
    </row>
    <row r="8201" spans="1:10" s="47" customFormat="1" x14ac:dyDescent="0.25">
      <c r="A8201" s="211"/>
      <c r="B8201" s="211"/>
      <c r="C8201" s="210"/>
      <c r="D8201" s="210"/>
      <c r="E8201" s="61"/>
      <c r="F8201" s="48"/>
      <c r="G8201" s="48"/>
      <c r="H8201" s="48"/>
      <c r="I8201" s="209"/>
      <c r="J8201" s="48"/>
    </row>
    <row r="8202" spans="1:10" s="47" customFormat="1" x14ac:dyDescent="0.25">
      <c r="A8202" s="211"/>
      <c r="B8202" s="211"/>
      <c r="C8202" s="210"/>
      <c r="D8202" s="210"/>
      <c r="E8202" s="61"/>
      <c r="F8202" s="48"/>
      <c r="G8202" s="48"/>
      <c r="H8202" s="48"/>
      <c r="I8202" s="209"/>
      <c r="J8202" s="48"/>
    </row>
    <row r="8203" spans="1:10" s="47" customFormat="1" x14ac:dyDescent="0.25">
      <c r="A8203" s="211"/>
      <c r="B8203" s="211"/>
      <c r="C8203" s="210"/>
      <c r="D8203" s="210"/>
      <c r="E8203" s="61"/>
      <c r="F8203" s="48"/>
      <c r="G8203" s="48"/>
      <c r="H8203" s="48"/>
      <c r="I8203" s="209"/>
      <c r="J8203" s="48"/>
    </row>
    <row r="8204" spans="1:10" s="47" customFormat="1" x14ac:dyDescent="0.25">
      <c r="A8204" s="211"/>
      <c r="B8204" s="211"/>
      <c r="C8204" s="210"/>
      <c r="D8204" s="210"/>
      <c r="E8204" s="61"/>
      <c r="F8204" s="48"/>
      <c r="G8204" s="48"/>
      <c r="H8204" s="48"/>
      <c r="I8204" s="209"/>
      <c r="J8204" s="48"/>
    </row>
    <row r="8205" spans="1:10" s="47" customFormat="1" x14ac:dyDescent="0.25">
      <c r="A8205" s="211"/>
      <c r="B8205" s="211"/>
      <c r="C8205" s="210"/>
      <c r="D8205" s="210"/>
      <c r="E8205" s="61"/>
      <c r="F8205" s="48"/>
      <c r="G8205" s="48"/>
      <c r="H8205" s="48"/>
      <c r="I8205" s="209"/>
      <c r="J8205" s="48"/>
    </row>
    <row r="8206" spans="1:10" s="47" customFormat="1" x14ac:dyDescent="0.25">
      <c r="A8206" s="211"/>
      <c r="B8206" s="211"/>
      <c r="C8206" s="210"/>
      <c r="D8206" s="210"/>
      <c r="E8206" s="61"/>
      <c r="F8206" s="48"/>
      <c r="G8206" s="48"/>
      <c r="H8206" s="48"/>
      <c r="I8206" s="209"/>
      <c r="J8206" s="48"/>
    </row>
    <row r="8207" spans="1:10" s="47" customFormat="1" x14ac:dyDescent="0.25">
      <c r="A8207" s="211"/>
      <c r="B8207" s="211"/>
      <c r="C8207" s="210"/>
      <c r="D8207" s="210"/>
      <c r="E8207" s="61"/>
      <c r="F8207" s="48"/>
      <c r="G8207" s="48"/>
      <c r="H8207" s="48"/>
      <c r="I8207" s="209"/>
      <c r="J8207" s="48"/>
    </row>
    <row r="8208" spans="1:10" s="47" customFormat="1" x14ac:dyDescent="0.25">
      <c r="A8208" s="211"/>
      <c r="B8208" s="211"/>
      <c r="C8208" s="210"/>
      <c r="D8208" s="210"/>
      <c r="E8208" s="61"/>
      <c r="F8208" s="48"/>
      <c r="G8208" s="48"/>
      <c r="H8208" s="48"/>
      <c r="I8208" s="209"/>
      <c r="J8208" s="48"/>
    </row>
    <row r="8209" spans="1:10" s="47" customFormat="1" x14ac:dyDescent="0.25">
      <c r="A8209" s="211"/>
      <c r="B8209" s="211"/>
      <c r="C8209" s="210"/>
      <c r="D8209" s="210"/>
      <c r="E8209" s="61"/>
      <c r="F8209" s="48"/>
      <c r="G8209" s="48"/>
      <c r="H8209" s="48"/>
      <c r="I8209" s="209"/>
      <c r="J8209" s="48"/>
    </row>
    <row r="8210" spans="1:10" s="47" customFormat="1" x14ac:dyDescent="0.25">
      <c r="A8210" s="211"/>
      <c r="B8210" s="211"/>
      <c r="C8210" s="210"/>
      <c r="D8210" s="210"/>
      <c r="E8210" s="61"/>
      <c r="F8210" s="48"/>
      <c r="G8210" s="48"/>
      <c r="H8210" s="48"/>
      <c r="I8210" s="209"/>
      <c r="J8210" s="48"/>
    </row>
    <row r="8211" spans="1:10" s="47" customFormat="1" x14ac:dyDescent="0.25">
      <c r="A8211" s="211"/>
      <c r="B8211" s="211"/>
      <c r="C8211" s="210"/>
      <c r="D8211" s="210"/>
      <c r="E8211" s="61"/>
      <c r="F8211" s="48"/>
      <c r="G8211" s="48"/>
      <c r="H8211" s="48"/>
      <c r="I8211" s="209"/>
      <c r="J8211" s="48"/>
    </row>
    <row r="8212" spans="1:10" s="47" customFormat="1" x14ac:dyDescent="0.25">
      <c r="A8212" s="211"/>
      <c r="B8212" s="211"/>
      <c r="C8212" s="210"/>
      <c r="D8212" s="210"/>
      <c r="E8212" s="61"/>
      <c r="F8212" s="48"/>
      <c r="G8212" s="48"/>
      <c r="H8212" s="48"/>
      <c r="I8212" s="209"/>
      <c r="J8212" s="48"/>
    </row>
    <row r="8213" spans="1:10" s="47" customFormat="1" x14ac:dyDescent="0.25">
      <c r="A8213" s="211"/>
      <c r="B8213" s="211"/>
      <c r="C8213" s="210"/>
      <c r="D8213" s="210"/>
      <c r="E8213" s="61"/>
      <c r="F8213" s="48"/>
      <c r="G8213" s="48"/>
      <c r="H8213" s="48"/>
      <c r="I8213" s="209"/>
      <c r="J8213" s="48"/>
    </row>
    <row r="8214" spans="1:10" s="47" customFormat="1" x14ac:dyDescent="0.25">
      <c r="A8214" s="211"/>
      <c r="B8214" s="211"/>
      <c r="C8214" s="210"/>
      <c r="D8214" s="210"/>
      <c r="E8214" s="61"/>
      <c r="F8214" s="48"/>
      <c r="G8214" s="48"/>
      <c r="H8214" s="48"/>
      <c r="I8214" s="209"/>
      <c r="J8214" s="48"/>
    </row>
    <row r="8215" spans="1:10" s="47" customFormat="1" x14ac:dyDescent="0.25">
      <c r="A8215" s="211"/>
      <c r="B8215" s="211"/>
      <c r="C8215" s="210"/>
      <c r="D8215" s="210"/>
      <c r="E8215" s="61"/>
      <c r="F8215" s="48"/>
      <c r="G8215" s="48"/>
      <c r="H8215" s="48"/>
      <c r="I8215" s="209"/>
      <c r="J8215" s="48"/>
    </row>
    <row r="8216" spans="1:10" s="47" customFormat="1" x14ac:dyDescent="0.25">
      <c r="A8216" s="211"/>
      <c r="B8216" s="211"/>
      <c r="C8216" s="210"/>
      <c r="D8216" s="210"/>
      <c r="E8216" s="61"/>
      <c r="F8216" s="48"/>
      <c r="G8216" s="48"/>
      <c r="H8216" s="48"/>
      <c r="I8216" s="209"/>
      <c r="J8216" s="48"/>
    </row>
    <row r="8217" spans="1:10" s="47" customFormat="1" x14ac:dyDescent="0.25">
      <c r="A8217" s="211"/>
      <c r="B8217" s="211"/>
      <c r="C8217" s="210"/>
      <c r="D8217" s="210"/>
      <c r="E8217" s="61"/>
      <c r="F8217" s="48"/>
      <c r="G8217" s="48"/>
      <c r="H8217" s="48"/>
      <c r="I8217" s="209"/>
      <c r="J8217" s="48"/>
    </row>
    <row r="8218" spans="1:10" s="47" customFormat="1" x14ac:dyDescent="0.25">
      <c r="A8218" s="211"/>
      <c r="B8218" s="211"/>
      <c r="C8218" s="210"/>
      <c r="D8218" s="210"/>
      <c r="E8218" s="61"/>
      <c r="F8218" s="48"/>
      <c r="G8218" s="48"/>
      <c r="H8218" s="48"/>
      <c r="I8218" s="209"/>
      <c r="J8218" s="48"/>
    </row>
    <row r="8219" spans="1:10" s="47" customFormat="1" x14ac:dyDescent="0.25">
      <c r="A8219" s="211"/>
      <c r="B8219" s="211"/>
      <c r="C8219" s="210"/>
      <c r="D8219" s="210"/>
      <c r="E8219" s="61"/>
      <c r="F8219" s="48"/>
      <c r="G8219" s="48"/>
      <c r="H8219" s="48"/>
      <c r="I8219" s="209"/>
      <c r="J8219" s="48"/>
    </row>
    <row r="8220" spans="1:10" s="47" customFormat="1" x14ac:dyDescent="0.25">
      <c r="A8220" s="211"/>
      <c r="B8220" s="211"/>
      <c r="C8220" s="210"/>
      <c r="D8220" s="210"/>
      <c r="E8220" s="61"/>
      <c r="F8220" s="48"/>
      <c r="G8220" s="48"/>
      <c r="H8220" s="48"/>
      <c r="I8220" s="209"/>
      <c r="J8220" s="48"/>
    </row>
    <row r="8221" spans="1:10" s="47" customFormat="1" x14ac:dyDescent="0.25">
      <c r="A8221" s="211"/>
      <c r="B8221" s="211"/>
      <c r="C8221" s="210"/>
      <c r="D8221" s="210"/>
      <c r="E8221" s="61"/>
      <c r="F8221" s="48"/>
      <c r="G8221" s="48"/>
      <c r="H8221" s="48"/>
      <c r="I8221" s="209"/>
      <c r="J8221" s="48"/>
    </row>
    <row r="8222" spans="1:10" s="47" customFormat="1" x14ac:dyDescent="0.25">
      <c r="A8222" s="211"/>
      <c r="B8222" s="211"/>
      <c r="C8222" s="210"/>
      <c r="D8222" s="210"/>
      <c r="E8222" s="61"/>
      <c r="F8222" s="48"/>
      <c r="G8222" s="48"/>
      <c r="H8222" s="48"/>
      <c r="I8222" s="209"/>
      <c r="J8222" s="48"/>
    </row>
    <row r="8223" spans="1:10" s="47" customFormat="1" x14ac:dyDescent="0.25">
      <c r="A8223" s="211"/>
      <c r="B8223" s="211"/>
      <c r="C8223" s="210"/>
      <c r="D8223" s="210"/>
      <c r="E8223" s="61"/>
      <c r="F8223" s="48"/>
      <c r="G8223" s="48"/>
      <c r="H8223" s="48"/>
      <c r="I8223" s="209"/>
      <c r="J8223" s="48"/>
    </row>
    <row r="8224" spans="1:10" s="47" customFormat="1" x14ac:dyDescent="0.25">
      <c r="A8224" s="211"/>
      <c r="B8224" s="211"/>
      <c r="C8224" s="210"/>
      <c r="D8224" s="210"/>
      <c r="E8224" s="61"/>
      <c r="F8224" s="48"/>
      <c r="G8224" s="48"/>
      <c r="H8224" s="48"/>
      <c r="I8224" s="209"/>
      <c r="J8224" s="48"/>
    </row>
    <row r="8225" spans="1:10" s="47" customFormat="1" x14ac:dyDescent="0.25">
      <c r="A8225" s="211"/>
      <c r="B8225" s="211"/>
      <c r="C8225" s="210"/>
      <c r="D8225" s="210"/>
      <c r="E8225" s="61"/>
      <c r="F8225" s="48"/>
      <c r="G8225" s="48"/>
      <c r="H8225" s="48"/>
      <c r="I8225" s="209"/>
      <c r="J8225" s="48"/>
    </row>
    <row r="8226" spans="1:10" s="47" customFormat="1" x14ac:dyDescent="0.25">
      <c r="A8226" s="211"/>
      <c r="B8226" s="211"/>
      <c r="C8226" s="210"/>
      <c r="D8226" s="210"/>
      <c r="E8226" s="61"/>
      <c r="F8226" s="48"/>
      <c r="G8226" s="48"/>
      <c r="H8226" s="48"/>
      <c r="I8226" s="209"/>
      <c r="J8226" s="48"/>
    </row>
    <row r="8227" spans="1:10" s="47" customFormat="1" x14ac:dyDescent="0.25">
      <c r="A8227" s="211"/>
      <c r="B8227" s="211"/>
      <c r="C8227" s="210"/>
      <c r="D8227" s="210"/>
      <c r="E8227" s="61"/>
      <c r="F8227" s="48"/>
      <c r="G8227" s="48"/>
      <c r="H8227" s="48"/>
      <c r="I8227" s="209"/>
      <c r="J8227" s="48"/>
    </row>
    <row r="8228" spans="1:10" s="47" customFormat="1" x14ac:dyDescent="0.25">
      <c r="A8228" s="211"/>
      <c r="B8228" s="211"/>
      <c r="C8228" s="210"/>
      <c r="D8228" s="210"/>
      <c r="E8228" s="61"/>
      <c r="F8228" s="48"/>
      <c r="G8228" s="48"/>
      <c r="H8228" s="48"/>
      <c r="I8228" s="209"/>
      <c r="J8228" s="48"/>
    </row>
    <row r="8229" spans="1:10" s="47" customFormat="1" x14ac:dyDescent="0.25">
      <c r="A8229" s="211"/>
      <c r="B8229" s="211"/>
      <c r="C8229" s="210"/>
      <c r="D8229" s="210"/>
      <c r="E8229" s="61"/>
      <c r="F8229" s="48"/>
      <c r="G8229" s="48"/>
      <c r="H8229" s="48"/>
      <c r="I8229" s="209"/>
      <c r="J8229" s="48"/>
    </row>
    <row r="8230" spans="1:10" s="47" customFormat="1" x14ac:dyDescent="0.25">
      <c r="A8230" s="211"/>
      <c r="B8230" s="211"/>
      <c r="C8230" s="210"/>
      <c r="D8230" s="210"/>
      <c r="E8230" s="61"/>
      <c r="F8230" s="48"/>
      <c r="G8230" s="48"/>
      <c r="H8230" s="48"/>
      <c r="I8230" s="209"/>
      <c r="J8230" s="48"/>
    </row>
    <row r="8231" spans="1:10" s="47" customFormat="1" x14ac:dyDescent="0.25">
      <c r="A8231" s="211"/>
      <c r="B8231" s="211"/>
      <c r="C8231" s="210"/>
      <c r="D8231" s="210"/>
      <c r="E8231" s="61"/>
      <c r="F8231" s="48"/>
      <c r="G8231" s="48"/>
      <c r="H8231" s="48"/>
      <c r="I8231" s="209"/>
      <c r="J8231" s="48"/>
    </row>
    <row r="8232" spans="1:10" s="47" customFormat="1" x14ac:dyDescent="0.25">
      <c r="A8232" s="211"/>
      <c r="B8232" s="211"/>
      <c r="C8232" s="210"/>
      <c r="D8232" s="210"/>
      <c r="E8232" s="61"/>
      <c r="F8232" s="48"/>
      <c r="G8232" s="48"/>
      <c r="H8232" s="48"/>
      <c r="I8232" s="209"/>
      <c r="J8232" s="48"/>
    </row>
    <row r="8233" spans="1:10" s="47" customFormat="1" x14ac:dyDescent="0.25">
      <c r="A8233" s="211"/>
      <c r="B8233" s="211"/>
      <c r="C8233" s="210"/>
      <c r="D8233" s="210"/>
      <c r="E8233" s="61"/>
      <c r="F8233" s="48"/>
      <c r="G8233" s="48"/>
      <c r="H8233" s="48"/>
      <c r="I8233" s="209"/>
      <c r="J8233" s="48"/>
    </row>
    <row r="8234" spans="1:10" s="47" customFormat="1" x14ac:dyDescent="0.25">
      <c r="A8234" s="211"/>
      <c r="B8234" s="211"/>
      <c r="C8234" s="210"/>
      <c r="D8234" s="210"/>
      <c r="E8234" s="61"/>
      <c r="F8234" s="48"/>
      <c r="G8234" s="48"/>
      <c r="H8234" s="48"/>
      <c r="I8234" s="209"/>
      <c r="J8234" s="48"/>
    </row>
    <row r="8235" spans="1:10" s="47" customFormat="1" x14ac:dyDescent="0.25">
      <c r="A8235" s="211"/>
      <c r="B8235" s="211"/>
      <c r="C8235" s="210"/>
      <c r="D8235" s="210"/>
      <c r="E8235" s="61"/>
      <c r="F8235" s="48"/>
      <c r="G8235" s="48"/>
      <c r="H8235" s="48"/>
      <c r="I8235" s="209"/>
      <c r="J8235" s="48"/>
    </row>
    <row r="8236" spans="1:10" s="47" customFormat="1" x14ac:dyDescent="0.25">
      <c r="A8236" s="211"/>
      <c r="B8236" s="211"/>
      <c r="C8236" s="210"/>
      <c r="D8236" s="210"/>
      <c r="E8236" s="61"/>
      <c r="F8236" s="48"/>
      <c r="G8236" s="48"/>
      <c r="H8236" s="48"/>
      <c r="I8236" s="209"/>
      <c r="J8236" s="48"/>
    </row>
    <row r="8237" spans="1:10" s="47" customFormat="1" x14ac:dyDescent="0.25">
      <c r="A8237" s="211"/>
      <c r="B8237" s="211"/>
      <c r="C8237" s="210"/>
      <c r="D8237" s="210"/>
      <c r="E8237" s="61"/>
      <c r="F8237" s="48"/>
      <c r="G8237" s="48"/>
      <c r="H8237" s="48"/>
      <c r="I8237" s="209"/>
      <c r="J8237" s="48"/>
    </row>
    <row r="8238" spans="1:10" s="47" customFormat="1" x14ac:dyDescent="0.25">
      <c r="A8238" s="211"/>
      <c r="B8238" s="211"/>
      <c r="C8238" s="210"/>
      <c r="D8238" s="210"/>
      <c r="E8238" s="61"/>
      <c r="F8238" s="48"/>
      <c r="G8238" s="48"/>
      <c r="H8238" s="48"/>
      <c r="I8238" s="209"/>
      <c r="J8238" s="48"/>
    </row>
    <row r="8239" spans="1:10" s="47" customFormat="1" x14ac:dyDescent="0.25">
      <c r="A8239" s="211"/>
      <c r="B8239" s="211"/>
      <c r="C8239" s="210"/>
      <c r="D8239" s="210"/>
      <c r="E8239" s="61"/>
      <c r="F8239" s="48"/>
      <c r="G8239" s="48"/>
      <c r="H8239" s="48"/>
      <c r="I8239" s="209"/>
      <c r="J8239" s="48"/>
    </row>
    <row r="8240" spans="1:10" s="47" customFormat="1" x14ac:dyDescent="0.25">
      <c r="A8240" s="211"/>
      <c r="B8240" s="211"/>
      <c r="C8240" s="210"/>
      <c r="D8240" s="210"/>
      <c r="E8240" s="61"/>
      <c r="F8240" s="48"/>
      <c r="G8240" s="48"/>
      <c r="H8240" s="48"/>
      <c r="I8240" s="209"/>
      <c r="J8240" s="48"/>
    </row>
    <row r="8241" spans="1:10" s="47" customFormat="1" x14ac:dyDescent="0.25">
      <c r="A8241" s="211"/>
      <c r="B8241" s="211"/>
      <c r="C8241" s="210"/>
      <c r="D8241" s="210"/>
      <c r="E8241" s="61"/>
      <c r="F8241" s="48"/>
      <c r="G8241" s="48"/>
      <c r="H8241" s="48"/>
      <c r="I8241" s="209"/>
      <c r="J8241" s="48"/>
    </row>
    <row r="8242" spans="1:10" s="47" customFormat="1" x14ac:dyDescent="0.25">
      <c r="A8242" s="211"/>
      <c r="B8242" s="211"/>
      <c r="C8242" s="210"/>
      <c r="D8242" s="210"/>
      <c r="E8242" s="61"/>
      <c r="F8242" s="48"/>
      <c r="G8242" s="48"/>
      <c r="H8242" s="48"/>
      <c r="I8242" s="209"/>
      <c r="J8242" s="48"/>
    </row>
    <row r="8243" spans="1:10" s="47" customFormat="1" x14ac:dyDescent="0.25">
      <c r="A8243" s="211"/>
      <c r="B8243" s="211"/>
      <c r="C8243" s="210"/>
      <c r="D8243" s="210"/>
      <c r="E8243" s="61"/>
      <c r="F8243" s="48"/>
      <c r="G8243" s="48"/>
      <c r="H8243" s="48"/>
      <c r="I8243" s="209"/>
      <c r="J8243" s="48"/>
    </row>
    <row r="8244" spans="1:10" s="47" customFormat="1" x14ac:dyDescent="0.25">
      <c r="A8244" s="211"/>
      <c r="B8244" s="211"/>
      <c r="C8244" s="210"/>
      <c r="D8244" s="210"/>
      <c r="E8244" s="61"/>
      <c r="F8244" s="48"/>
      <c r="G8244" s="48"/>
      <c r="H8244" s="48"/>
      <c r="I8244" s="209"/>
      <c r="J8244" s="48"/>
    </row>
    <row r="8245" spans="1:10" s="47" customFormat="1" x14ac:dyDescent="0.25">
      <c r="A8245" s="211"/>
      <c r="B8245" s="211"/>
      <c r="C8245" s="210"/>
      <c r="D8245" s="210"/>
      <c r="E8245" s="61"/>
      <c r="F8245" s="48"/>
      <c r="G8245" s="48"/>
      <c r="H8245" s="48"/>
      <c r="I8245" s="209"/>
      <c r="J8245" s="48"/>
    </row>
    <row r="8246" spans="1:10" s="47" customFormat="1" x14ac:dyDescent="0.25">
      <c r="A8246" s="211"/>
      <c r="B8246" s="211"/>
      <c r="C8246" s="210"/>
      <c r="D8246" s="210"/>
      <c r="E8246" s="61"/>
      <c r="F8246" s="48"/>
      <c r="G8246" s="48"/>
      <c r="H8246" s="48"/>
      <c r="I8246" s="209"/>
      <c r="J8246" s="48"/>
    </row>
    <row r="8247" spans="1:10" s="47" customFormat="1" x14ac:dyDescent="0.25">
      <c r="A8247" s="211"/>
      <c r="B8247" s="211"/>
      <c r="C8247" s="210"/>
      <c r="D8247" s="210"/>
      <c r="E8247" s="61"/>
      <c r="F8247" s="48"/>
      <c r="G8247" s="48"/>
      <c r="H8247" s="48"/>
      <c r="I8247" s="209"/>
      <c r="J8247" s="48"/>
    </row>
    <row r="8248" spans="1:10" s="47" customFormat="1" x14ac:dyDescent="0.25">
      <c r="A8248" s="211"/>
      <c r="B8248" s="211"/>
      <c r="C8248" s="210"/>
      <c r="D8248" s="210"/>
      <c r="E8248" s="61"/>
      <c r="F8248" s="48"/>
      <c r="G8248" s="48"/>
      <c r="H8248" s="48"/>
      <c r="I8248" s="209"/>
      <c r="J8248" s="48"/>
    </row>
    <row r="8249" spans="1:10" s="47" customFormat="1" x14ac:dyDescent="0.25">
      <c r="A8249" s="211"/>
      <c r="B8249" s="211"/>
      <c r="C8249" s="210"/>
      <c r="D8249" s="210"/>
      <c r="E8249" s="61"/>
      <c r="F8249" s="48"/>
      <c r="G8249" s="48"/>
      <c r="H8249" s="48"/>
      <c r="I8249" s="209"/>
      <c r="J8249" s="48"/>
    </row>
    <row r="8250" spans="1:10" s="47" customFormat="1" x14ac:dyDescent="0.25">
      <c r="A8250" s="211"/>
      <c r="B8250" s="211"/>
      <c r="C8250" s="210"/>
      <c r="D8250" s="210"/>
      <c r="E8250" s="61"/>
      <c r="F8250" s="48"/>
      <c r="G8250" s="48"/>
      <c r="H8250" s="48"/>
      <c r="I8250" s="209"/>
      <c r="J8250" s="48"/>
    </row>
    <row r="8251" spans="1:10" s="47" customFormat="1" x14ac:dyDescent="0.25">
      <c r="A8251" s="211"/>
      <c r="B8251" s="211"/>
      <c r="C8251" s="210"/>
      <c r="D8251" s="210"/>
      <c r="E8251" s="61"/>
      <c r="F8251" s="48"/>
      <c r="G8251" s="48"/>
      <c r="H8251" s="48"/>
      <c r="I8251" s="209"/>
      <c r="J8251" s="48"/>
    </row>
    <row r="8252" spans="1:10" s="47" customFormat="1" x14ac:dyDescent="0.25">
      <c r="A8252" s="211"/>
      <c r="B8252" s="211"/>
      <c r="C8252" s="210"/>
      <c r="D8252" s="210"/>
      <c r="E8252" s="61"/>
      <c r="F8252" s="48"/>
      <c r="G8252" s="48"/>
      <c r="H8252" s="48"/>
      <c r="I8252" s="209"/>
      <c r="J8252" s="48"/>
    </row>
    <row r="8253" spans="1:10" s="47" customFormat="1" x14ac:dyDescent="0.25">
      <c r="A8253" s="211"/>
      <c r="B8253" s="211"/>
      <c r="C8253" s="210"/>
      <c r="D8253" s="210"/>
      <c r="E8253" s="61"/>
      <c r="F8253" s="48"/>
      <c r="G8253" s="48"/>
      <c r="H8253" s="48"/>
      <c r="I8253" s="209"/>
      <c r="J8253" s="48"/>
    </row>
    <row r="8254" spans="1:10" s="47" customFormat="1" x14ac:dyDescent="0.25">
      <c r="A8254" s="211"/>
      <c r="B8254" s="211"/>
      <c r="C8254" s="210"/>
      <c r="D8254" s="210"/>
      <c r="E8254" s="61"/>
      <c r="F8254" s="48"/>
      <c r="G8254" s="48"/>
      <c r="H8254" s="48"/>
      <c r="I8254" s="209"/>
      <c r="J8254" s="48"/>
    </row>
    <row r="8255" spans="1:10" s="47" customFormat="1" x14ac:dyDescent="0.25">
      <c r="A8255" s="211"/>
      <c r="B8255" s="211"/>
      <c r="C8255" s="210"/>
      <c r="D8255" s="210"/>
      <c r="E8255" s="61"/>
      <c r="F8255" s="48"/>
      <c r="G8255" s="48"/>
      <c r="H8255" s="48"/>
      <c r="I8255" s="209"/>
      <c r="J8255" s="48"/>
    </row>
    <row r="8256" spans="1:10" s="27" customFormat="1" x14ac:dyDescent="0.25">
      <c r="A8256" s="211"/>
      <c r="B8256" s="211"/>
      <c r="C8256" s="210"/>
      <c r="D8256" s="210"/>
      <c r="E8256" s="61"/>
      <c r="F8256" s="48"/>
      <c r="G8256" s="48"/>
      <c r="H8256" s="48"/>
      <c r="I8256" s="209"/>
      <c r="J8256" s="48"/>
    </row>
    <row r="8257" spans="1:10" s="27" customFormat="1" x14ac:dyDescent="0.25">
      <c r="A8257" s="211"/>
      <c r="B8257" s="211"/>
      <c r="C8257" s="210"/>
      <c r="D8257" s="210"/>
      <c r="E8257" s="61"/>
      <c r="F8257" s="48"/>
      <c r="G8257" s="48"/>
      <c r="H8257" s="48"/>
      <c r="I8257" s="209"/>
      <c r="J8257" s="48"/>
    </row>
    <row r="8258" spans="1:10" s="27" customFormat="1" x14ac:dyDescent="0.25">
      <c r="A8258" s="211"/>
      <c r="B8258" s="211"/>
      <c r="C8258" s="210"/>
      <c r="D8258" s="210"/>
      <c r="E8258" s="61"/>
      <c r="F8258" s="48"/>
      <c r="G8258" s="48"/>
      <c r="H8258" s="48"/>
      <c r="I8258" s="209"/>
      <c r="J8258" s="48"/>
    </row>
    <row r="8259" spans="1:10" s="27" customFormat="1" x14ac:dyDescent="0.25">
      <c r="A8259" s="211"/>
      <c r="B8259" s="211"/>
      <c r="C8259" s="210"/>
      <c r="D8259" s="210"/>
      <c r="E8259" s="61"/>
      <c r="F8259" s="48"/>
      <c r="G8259" s="48"/>
      <c r="H8259" s="48"/>
      <c r="I8259" s="209"/>
      <c r="J8259" s="48"/>
    </row>
    <row r="8260" spans="1:10" s="27" customFormat="1" x14ac:dyDescent="0.25">
      <c r="A8260" s="211"/>
      <c r="B8260" s="211"/>
      <c r="C8260" s="210"/>
      <c r="D8260" s="210"/>
      <c r="E8260" s="61"/>
      <c r="F8260" s="48"/>
      <c r="G8260" s="48"/>
      <c r="H8260" s="48"/>
      <c r="I8260" s="209"/>
      <c r="J8260" s="48"/>
    </row>
    <row r="8261" spans="1:10" s="27" customFormat="1" x14ac:dyDescent="0.25">
      <c r="A8261" s="211"/>
      <c r="B8261" s="211"/>
      <c r="C8261" s="210"/>
      <c r="D8261" s="210"/>
      <c r="E8261" s="61"/>
      <c r="F8261" s="48"/>
      <c r="G8261" s="48"/>
      <c r="H8261" s="48"/>
      <c r="I8261" s="209"/>
      <c r="J8261" s="48"/>
    </row>
    <row r="8262" spans="1:10" s="27" customFormat="1" x14ac:dyDescent="0.25">
      <c r="A8262" s="211"/>
      <c r="B8262" s="211"/>
      <c r="C8262" s="210"/>
      <c r="D8262" s="210"/>
      <c r="E8262" s="61"/>
      <c r="F8262" s="48"/>
      <c r="G8262" s="48"/>
      <c r="H8262" s="48"/>
      <c r="I8262" s="209"/>
      <c r="J8262" s="48"/>
    </row>
    <row r="8263" spans="1:10" s="27" customFormat="1" x14ac:dyDescent="0.25">
      <c r="A8263" s="211"/>
      <c r="B8263" s="211"/>
      <c r="C8263" s="210"/>
      <c r="D8263" s="210"/>
      <c r="E8263" s="61"/>
      <c r="F8263" s="48"/>
      <c r="G8263" s="48"/>
      <c r="H8263" s="48"/>
      <c r="I8263" s="209"/>
      <c r="J8263" s="48"/>
    </row>
    <row r="8264" spans="1:10" s="27" customFormat="1" x14ac:dyDescent="0.25">
      <c r="A8264" s="211"/>
      <c r="B8264" s="211"/>
      <c r="C8264" s="210"/>
      <c r="D8264" s="210"/>
      <c r="E8264" s="61"/>
      <c r="F8264" s="48"/>
      <c r="G8264" s="48"/>
      <c r="H8264" s="48"/>
      <c r="I8264" s="209"/>
      <c r="J8264" s="48"/>
    </row>
    <row r="8265" spans="1:10" s="27" customFormat="1" x14ac:dyDescent="0.25">
      <c r="A8265" s="211"/>
      <c r="B8265" s="211"/>
      <c r="C8265" s="210"/>
      <c r="D8265" s="210"/>
      <c r="E8265" s="61"/>
      <c r="F8265" s="48"/>
      <c r="G8265" s="48"/>
      <c r="H8265" s="48"/>
      <c r="I8265" s="209"/>
      <c r="J8265" s="48"/>
    </row>
    <row r="8266" spans="1:10" s="27" customFormat="1" x14ac:dyDescent="0.25">
      <c r="A8266" s="211"/>
      <c r="B8266" s="211"/>
      <c r="C8266" s="210"/>
      <c r="D8266" s="210"/>
      <c r="E8266" s="61"/>
      <c r="F8266" s="48"/>
      <c r="G8266" s="48"/>
      <c r="H8266" s="48"/>
      <c r="I8266" s="209"/>
      <c r="J8266" s="48"/>
    </row>
    <row r="8267" spans="1:10" s="27" customFormat="1" x14ac:dyDescent="0.25">
      <c r="A8267" s="211"/>
      <c r="B8267" s="211"/>
      <c r="C8267" s="210"/>
      <c r="D8267" s="210"/>
      <c r="E8267" s="61"/>
      <c r="F8267" s="48"/>
      <c r="G8267" s="48"/>
      <c r="H8267" s="48"/>
      <c r="I8267" s="209"/>
      <c r="J8267" s="48"/>
    </row>
    <row r="8268" spans="1:10" s="27" customFormat="1" x14ac:dyDescent="0.25">
      <c r="A8268" s="211"/>
      <c r="B8268" s="211"/>
      <c r="C8268" s="210"/>
      <c r="D8268" s="210"/>
      <c r="E8268" s="61"/>
      <c r="F8268" s="48"/>
      <c r="G8268" s="48"/>
      <c r="H8268" s="48"/>
      <c r="I8268" s="209"/>
      <c r="J8268" s="48"/>
    </row>
    <row r="8269" spans="1:10" s="27" customFormat="1" x14ac:dyDescent="0.25">
      <c r="A8269" s="211"/>
      <c r="B8269" s="211"/>
      <c r="C8269" s="210"/>
      <c r="D8269" s="210"/>
      <c r="E8269" s="61"/>
      <c r="F8269" s="48"/>
      <c r="G8269" s="48"/>
      <c r="H8269" s="48"/>
      <c r="I8269" s="209"/>
      <c r="J8269" s="48"/>
    </row>
    <row r="8270" spans="1:10" s="27" customFormat="1" x14ac:dyDescent="0.25">
      <c r="A8270" s="211"/>
      <c r="B8270" s="211"/>
      <c r="C8270" s="210"/>
      <c r="D8270" s="210"/>
      <c r="E8270" s="61"/>
      <c r="F8270" s="48"/>
      <c r="G8270" s="48"/>
      <c r="H8270" s="48"/>
      <c r="I8270" s="209"/>
      <c r="J8270" s="48"/>
    </row>
    <row r="8271" spans="1:10" s="27" customFormat="1" x14ac:dyDescent="0.25">
      <c r="A8271" s="211"/>
      <c r="B8271" s="211"/>
      <c r="C8271" s="210"/>
      <c r="D8271" s="210"/>
      <c r="E8271" s="61"/>
      <c r="F8271" s="48"/>
      <c r="G8271" s="48"/>
      <c r="H8271" s="48"/>
      <c r="I8271" s="209"/>
      <c r="J8271" s="48"/>
    </row>
    <row r="8272" spans="1:10" s="27" customFormat="1" x14ac:dyDescent="0.25">
      <c r="A8272" s="211"/>
      <c r="B8272" s="211"/>
      <c r="C8272" s="210"/>
      <c r="D8272" s="210"/>
      <c r="E8272" s="61"/>
      <c r="F8272" s="48"/>
      <c r="G8272" s="48"/>
      <c r="H8272" s="48"/>
      <c r="I8272" s="209"/>
      <c r="J8272" s="48"/>
    </row>
    <row r="8273" spans="1:10" s="27" customFormat="1" x14ac:dyDescent="0.25">
      <c r="A8273" s="211"/>
      <c r="B8273" s="211"/>
      <c r="C8273" s="210"/>
      <c r="D8273" s="210"/>
      <c r="E8273" s="61"/>
      <c r="F8273" s="48"/>
      <c r="G8273" s="48"/>
      <c r="H8273" s="48"/>
      <c r="I8273" s="209"/>
      <c r="J8273" s="48"/>
    </row>
    <row r="8274" spans="1:10" s="27" customFormat="1" x14ac:dyDescent="0.25">
      <c r="A8274" s="211"/>
      <c r="B8274" s="211"/>
      <c r="C8274" s="210"/>
      <c r="D8274" s="210"/>
      <c r="E8274" s="61"/>
      <c r="F8274" s="48"/>
      <c r="G8274" s="48"/>
      <c r="H8274" s="48"/>
      <c r="I8274" s="209"/>
      <c r="J8274" s="48"/>
    </row>
    <row r="8275" spans="1:10" s="27" customFormat="1" x14ac:dyDescent="0.25">
      <c r="A8275" s="211"/>
      <c r="B8275" s="211"/>
      <c r="C8275" s="210"/>
      <c r="D8275" s="210"/>
      <c r="E8275" s="61"/>
      <c r="F8275" s="48"/>
      <c r="G8275" s="48"/>
      <c r="H8275" s="48"/>
      <c r="I8275" s="209"/>
      <c r="J8275" s="48"/>
    </row>
    <row r="8276" spans="1:10" s="27" customFormat="1" x14ac:dyDescent="0.25">
      <c r="A8276" s="211"/>
      <c r="B8276" s="211"/>
      <c r="C8276" s="210"/>
      <c r="D8276" s="210"/>
      <c r="E8276" s="61"/>
      <c r="F8276" s="48"/>
      <c r="G8276" s="48"/>
      <c r="H8276" s="48"/>
      <c r="I8276" s="209"/>
      <c r="J8276" s="48"/>
    </row>
    <row r="8277" spans="1:10" s="27" customFormat="1" x14ac:dyDescent="0.25">
      <c r="A8277" s="211"/>
      <c r="B8277" s="211"/>
      <c r="C8277" s="210"/>
      <c r="D8277" s="210"/>
      <c r="E8277" s="61"/>
      <c r="F8277" s="48"/>
      <c r="G8277" s="48"/>
      <c r="H8277" s="48"/>
      <c r="I8277" s="209"/>
      <c r="J8277" s="48"/>
    </row>
    <row r="8278" spans="1:10" s="27" customFormat="1" x14ac:dyDescent="0.25">
      <c r="A8278" s="211"/>
      <c r="B8278" s="211"/>
      <c r="C8278" s="210"/>
      <c r="D8278" s="210"/>
      <c r="E8278" s="61"/>
      <c r="F8278" s="48"/>
      <c r="G8278" s="48"/>
      <c r="H8278" s="48"/>
      <c r="I8278" s="209"/>
      <c r="J8278" s="48"/>
    </row>
    <row r="8279" spans="1:10" s="27" customFormat="1" x14ac:dyDescent="0.25">
      <c r="A8279" s="211"/>
      <c r="B8279" s="211"/>
      <c r="C8279" s="210"/>
      <c r="D8279" s="210"/>
      <c r="E8279" s="61"/>
      <c r="F8279" s="48"/>
      <c r="G8279" s="48"/>
      <c r="H8279" s="48"/>
      <c r="I8279" s="209"/>
      <c r="J8279" s="48"/>
    </row>
    <row r="8280" spans="1:10" s="27" customFormat="1" x14ac:dyDescent="0.25">
      <c r="A8280" s="211"/>
      <c r="B8280" s="211"/>
      <c r="C8280" s="210"/>
      <c r="D8280" s="210"/>
      <c r="E8280" s="61"/>
      <c r="F8280" s="48"/>
      <c r="G8280" s="48"/>
      <c r="H8280" s="48"/>
      <c r="I8280" s="209"/>
      <c r="J8280" s="48"/>
    </row>
    <row r="8281" spans="1:10" s="27" customFormat="1" x14ac:dyDescent="0.25">
      <c r="A8281" s="211"/>
      <c r="B8281" s="211"/>
      <c r="C8281" s="210"/>
      <c r="D8281" s="210"/>
      <c r="E8281" s="61"/>
      <c r="F8281" s="48"/>
      <c r="G8281" s="48"/>
      <c r="H8281" s="48"/>
      <c r="I8281" s="209"/>
      <c r="J8281" s="48"/>
    </row>
    <row r="8282" spans="1:10" s="27" customFormat="1" x14ac:dyDescent="0.25">
      <c r="A8282" s="211"/>
      <c r="B8282" s="211"/>
      <c r="C8282" s="210"/>
      <c r="D8282" s="210"/>
      <c r="E8282" s="61"/>
      <c r="F8282" s="48"/>
      <c r="G8282" s="48"/>
      <c r="H8282" s="48"/>
      <c r="I8282" s="209"/>
      <c r="J8282" s="48"/>
    </row>
    <row r="8283" spans="1:10" s="27" customFormat="1" x14ac:dyDescent="0.25">
      <c r="A8283" s="211"/>
      <c r="B8283" s="211"/>
      <c r="C8283" s="210"/>
      <c r="D8283" s="210"/>
      <c r="E8283" s="61"/>
      <c r="F8283" s="48"/>
      <c r="G8283" s="48"/>
      <c r="H8283" s="48"/>
      <c r="I8283" s="209"/>
      <c r="J8283" s="48"/>
    </row>
    <row r="8284" spans="1:10" s="27" customFormat="1" x14ac:dyDescent="0.25">
      <c r="A8284" s="211"/>
      <c r="B8284" s="211"/>
      <c r="C8284" s="210"/>
      <c r="D8284" s="210"/>
      <c r="E8284" s="61"/>
      <c r="F8284" s="48"/>
      <c r="G8284" s="48"/>
      <c r="H8284" s="48"/>
      <c r="I8284" s="209"/>
      <c r="J8284" s="48"/>
    </row>
    <row r="8285" spans="1:10" s="27" customFormat="1" x14ac:dyDescent="0.25">
      <c r="A8285" s="211"/>
      <c r="B8285" s="211"/>
      <c r="C8285" s="210"/>
      <c r="D8285" s="210"/>
      <c r="E8285" s="61"/>
      <c r="F8285" s="48"/>
      <c r="G8285" s="48"/>
      <c r="H8285" s="48"/>
      <c r="I8285" s="209"/>
      <c r="J8285" s="48"/>
    </row>
    <row r="8286" spans="1:10" s="27" customFormat="1" x14ac:dyDescent="0.25">
      <c r="A8286" s="211"/>
      <c r="B8286" s="211"/>
      <c r="C8286" s="210"/>
      <c r="D8286" s="210"/>
      <c r="E8286" s="61"/>
      <c r="F8286" s="48"/>
      <c r="G8286" s="48"/>
      <c r="H8286" s="48"/>
      <c r="I8286" s="209"/>
      <c r="J8286" s="48"/>
    </row>
    <row r="8287" spans="1:10" s="27" customFormat="1" x14ac:dyDescent="0.25">
      <c r="A8287" s="211"/>
      <c r="B8287" s="211"/>
      <c r="C8287" s="210"/>
      <c r="D8287" s="210"/>
      <c r="E8287" s="61"/>
      <c r="F8287" s="48"/>
      <c r="G8287" s="48"/>
      <c r="H8287" s="48"/>
      <c r="I8287" s="209"/>
      <c r="J8287" s="48"/>
    </row>
    <row r="8288" spans="1:10" s="27" customFormat="1" x14ac:dyDescent="0.25">
      <c r="A8288" s="211"/>
      <c r="B8288" s="211"/>
      <c r="C8288" s="210"/>
      <c r="D8288" s="210"/>
      <c r="E8288" s="61"/>
      <c r="F8288" s="48"/>
      <c r="G8288" s="48"/>
      <c r="H8288" s="48"/>
      <c r="I8288" s="209"/>
      <c r="J8288" s="48"/>
    </row>
    <row r="8289" spans="1:10" s="27" customFormat="1" x14ac:dyDescent="0.25">
      <c r="A8289" s="211"/>
      <c r="B8289" s="211"/>
      <c r="C8289" s="210"/>
      <c r="D8289" s="210"/>
      <c r="E8289" s="61"/>
      <c r="F8289" s="48"/>
      <c r="G8289" s="48"/>
      <c r="H8289" s="48"/>
      <c r="I8289" s="209"/>
      <c r="J8289" s="48"/>
    </row>
    <row r="8290" spans="1:10" s="27" customFormat="1" x14ac:dyDescent="0.25">
      <c r="A8290" s="211"/>
      <c r="B8290" s="211"/>
      <c r="C8290" s="210"/>
      <c r="D8290" s="210"/>
      <c r="E8290" s="61"/>
      <c r="F8290" s="48"/>
      <c r="G8290" s="48"/>
      <c r="H8290" s="48"/>
      <c r="I8290" s="209"/>
      <c r="J8290" s="48"/>
    </row>
    <row r="8291" spans="1:10" s="27" customFormat="1" x14ac:dyDescent="0.25">
      <c r="A8291" s="211"/>
      <c r="B8291" s="211"/>
      <c r="C8291" s="210"/>
      <c r="D8291" s="210"/>
      <c r="E8291" s="61"/>
      <c r="F8291" s="48"/>
      <c r="G8291" s="48"/>
      <c r="H8291" s="48"/>
      <c r="I8291" s="209"/>
      <c r="J8291" s="48"/>
    </row>
    <row r="8292" spans="1:10" s="27" customFormat="1" x14ac:dyDescent="0.25">
      <c r="A8292" s="211"/>
      <c r="B8292" s="211"/>
      <c r="C8292" s="210"/>
      <c r="D8292" s="210"/>
      <c r="E8292" s="61"/>
      <c r="F8292" s="48"/>
      <c r="G8292" s="48"/>
      <c r="H8292" s="48"/>
      <c r="I8292" s="209"/>
      <c r="J8292" s="48"/>
    </row>
    <row r="8293" spans="1:10" s="27" customFormat="1" x14ac:dyDescent="0.25">
      <c r="A8293" s="211"/>
      <c r="B8293" s="211"/>
      <c r="C8293" s="210"/>
      <c r="D8293" s="210"/>
      <c r="E8293" s="61"/>
      <c r="F8293" s="48"/>
      <c r="G8293" s="48"/>
      <c r="H8293" s="48"/>
      <c r="I8293" s="209"/>
      <c r="J8293" s="48"/>
    </row>
    <row r="8294" spans="1:10" s="27" customFormat="1" x14ac:dyDescent="0.25">
      <c r="A8294" s="211"/>
      <c r="B8294" s="211"/>
      <c r="C8294" s="210"/>
      <c r="D8294" s="210"/>
      <c r="E8294" s="61"/>
      <c r="F8294" s="48"/>
      <c r="G8294" s="48"/>
      <c r="H8294" s="48"/>
      <c r="I8294" s="209"/>
      <c r="J8294" s="48"/>
    </row>
    <row r="8295" spans="1:10" s="27" customFormat="1" x14ac:dyDescent="0.25">
      <c r="A8295" s="211"/>
      <c r="B8295" s="211"/>
      <c r="C8295" s="210"/>
      <c r="D8295" s="210"/>
      <c r="E8295" s="61"/>
      <c r="F8295" s="48"/>
      <c r="G8295" s="48"/>
      <c r="H8295" s="48"/>
      <c r="I8295" s="209"/>
      <c r="J8295" s="48"/>
    </row>
    <row r="8296" spans="1:10" s="27" customFormat="1" x14ac:dyDescent="0.25">
      <c r="A8296" s="211"/>
      <c r="B8296" s="211"/>
      <c r="C8296" s="210"/>
      <c r="D8296" s="210"/>
      <c r="E8296" s="61"/>
      <c r="F8296" s="48"/>
      <c r="G8296" s="48"/>
      <c r="H8296" s="48"/>
      <c r="I8296" s="209"/>
      <c r="J8296" s="48"/>
    </row>
    <row r="8297" spans="1:10" s="27" customFormat="1" x14ac:dyDescent="0.25">
      <c r="A8297" s="211"/>
      <c r="B8297" s="211"/>
      <c r="C8297" s="210"/>
      <c r="D8297" s="210"/>
      <c r="E8297" s="61"/>
      <c r="F8297" s="48"/>
      <c r="G8297" s="48"/>
      <c r="H8297" s="48"/>
      <c r="I8297" s="209"/>
      <c r="J8297" s="48"/>
    </row>
    <row r="8298" spans="1:10" s="27" customFormat="1" x14ac:dyDescent="0.25">
      <c r="A8298" s="211"/>
      <c r="B8298" s="211"/>
      <c r="C8298" s="210"/>
      <c r="D8298" s="210"/>
      <c r="E8298" s="61"/>
      <c r="F8298" s="48"/>
      <c r="G8298" s="48"/>
      <c r="H8298" s="48"/>
      <c r="I8298" s="209"/>
      <c r="J8298" s="48"/>
    </row>
    <row r="8299" spans="1:10" s="27" customFormat="1" x14ac:dyDescent="0.25">
      <c r="A8299" s="211"/>
      <c r="B8299" s="211"/>
      <c r="C8299" s="210"/>
      <c r="D8299" s="210"/>
      <c r="E8299" s="61"/>
      <c r="F8299" s="48"/>
      <c r="G8299" s="48"/>
      <c r="H8299" s="48"/>
      <c r="I8299" s="209"/>
      <c r="J8299" s="48"/>
    </row>
    <row r="8300" spans="1:10" s="27" customFormat="1" x14ac:dyDescent="0.25">
      <c r="A8300" s="211"/>
      <c r="B8300" s="211"/>
      <c r="C8300" s="210"/>
      <c r="D8300" s="210"/>
      <c r="E8300" s="61"/>
      <c r="F8300" s="48"/>
      <c r="G8300" s="48"/>
      <c r="H8300" s="48"/>
      <c r="I8300" s="209"/>
      <c r="J8300" s="48"/>
    </row>
    <row r="8301" spans="1:10" s="27" customFormat="1" x14ac:dyDescent="0.25">
      <c r="A8301" s="211"/>
      <c r="B8301" s="211"/>
      <c r="C8301" s="210"/>
      <c r="D8301" s="210"/>
      <c r="E8301" s="61"/>
      <c r="F8301" s="48"/>
      <c r="G8301" s="48"/>
      <c r="H8301" s="48"/>
      <c r="I8301" s="209"/>
      <c r="J8301" s="48"/>
    </row>
    <row r="8302" spans="1:10" s="27" customFormat="1" x14ac:dyDescent="0.25">
      <c r="A8302" s="211"/>
      <c r="B8302" s="211"/>
      <c r="C8302" s="210"/>
      <c r="D8302" s="210"/>
      <c r="E8302" s="61"/>
      <c r="F8302" s="48"/>
      <c r="G8302" s="48"/>
      <c r="H8302" s="48"/>
      <c r="I8302" s="209"/>
      <c r="J8302" s="48"/>
    </row>
    <row r="8303" spans="1:10" s="27" customFormat="1" x14ac:dyDescent="0.25">
      <c r="A8303" s="211"/>
      <c r="B8303" s="211"/>
      <c r="C8303" s="210"/>
      <c r="D8303" s="210"/>
      <c r="E8303" s="61"/>
      <c r="F8303" s="48"/>
      <c r="G8303" s="48"/>
      <c r="H8303" s="48"/>
      <c r="I8303" s="209"/>
      <c r="J8303" s="48"/>
    </row>
    <row r="8304" spans="1:10" s="27" customFormat="1" x14ac:dyDescent="0.25">
      <c r="A8304" s="211"/>
      <c r="B8304" s="211"/>
      <c r="C8304" s="210"/>
      <c r="D8304" s="210"/>
      <c r="E8304" s="61"/>
      <c r="F8304" s="48"/>
      <c r="G8304" s="48"/>
      <c r="H8304" s="48"/>
      <c r="I8304" s="209"/>
      <c r="J8304" s="48"/>
    </row>
    <row r="8305" spans="1:10" s="27" customFormat="1" x14ac:dyDescent="0.25">
      <c r="A8305" s="211"/>
      <c r="B8305" s="211"/>
      <c r="C8305" s="210"/>
      <c r="D8305" s="210"/>
      <c r="E8305" s="61"/>
      <c r="F8305" s="48"/>
      <c r="G8305" s="48"/>
      <c r="H8305" s="48"/>
      <c r="I8305" s="209"/>
      <c r="J8305" s="48"/>
    </row>
    <row r="8306" spans="1:10" s="27" customFormat="1" x14ac:dyDescent="0.25">
      <c r="A8306" s="211"/>
      <c r="B8306" s="211"/>
      <c r="C8306" s="210"/>
      <c r="D8306" s="210"/>
      <c r="E8306" s="61"/>
      <c r="F8306" s="48"/>
      <c r="G8306" s="48"/>
      <c r="H8306" s="48"/>
      <c r="I8306" s="209"/>
      <c r="J8306" s="48"/>
    </row>
    <row r="8307" spans="1:10" s="27" customFormat="1" x14ac:dyDescent="0.25">
      <c r="A8307" s="211"/>
      <c r="B8307" s="211"/>
      <c r="C8307" s="210"/>
      <c r="D8307" s="210"/>
      <c r="E8307" s="61"/>
      <c r="F8307" s="48"/>
      <c r="G8307" s="48"/>
      <c r="H8307" s="48"/>
      <c r="I8307" s="209"/>
      <c r="J8307" s="48"/>
    </row>
    <row r="8308" spans="1:10" s="27" customFormat="1" x14ac:dyDescent="0.25">
      <c r="A8308" s="211"/>
      <c r="B8308" s="211"/>
      <c r="C8308" s="210"/>
      <c r="D8308" s="210"/>
      <c r="E8308" s="61"/>
      <c r="F8308" s="48"/>
      <c r="G8308" s="48"/>
      <c r="H8308" s="48"/>
      <c r="I8308" s="209"/>
      <c r="J8308" s="48"/>
    </row>
    <row r="8309" spans="1:10" s="27" customFormat="1" x14ac:dyDescent="0.25">
      <c r="A8309" s="211"/>
      <c r="B8309" s="211"/>
      <c r="C8309" s="210"/>
      <c r="D8309" s="210"/>
      <c r="E8309" s="61"/>
      <c r="F8309" s="48"/>
      <c r="G8309" s="48"/>
      <c r="H8309" s="48"/>
      <c r="I8309" s="209"/>
      <c r="J8309" s="48"/>
    </row>
    <row r="8310" spans="1:10" s="27" customFormat="1" x14ac:dyDescent="0.25">
      <c r="A8310" s="211"/>
      <c r="B8310" s="211"/>
      <c r="C8310" s="210"/>
      <c r="D8310" s="210"/>
      <c r="E8310" s="61"/>
      <c r="F8310" s="48"/>
      <c r="G8310" s="48"/>
      <c r="H8310" s="48"/>
      <c r="I8310" s="209"/>
      <c r="J8310" s="48"/>
    </row>
    <row r="8311" spans="1:10" s="27" customFormat="1" x14ac:dyDescent="0.25">
      <c r="A8311" s="211"/>
      <c r="B8311" s="211"/>
      <c r="C8311" s="210"/>
      <c r="D8311" s="210"/>
      <c r="E8311" s="61"/>
      <c r="F8311" s="48"/>
      <c r="G8311" s="48"/>
      <c r="H8311" s="48"/>
      <c r="I8311" s="209"/>
      <c r="J8311" s="48"/>
    </row>
    <row r="8312" spans="1:10" s="27" customFormat="1" x14ac:dyDescent="0.25">
      <c r="A8312" s="211"/>
      <c r="B8312" s="211"/>
      <c r="C8312" s="210"/>
      <c r="D8312" s="210"/>
      <c r="E8312" s="61"/>
      <c r="F8312" s="48"/>
      <c r="G8312" s="48"/>
      <c r="H8312" s="48"/>
      <c r="I8312" s="209"/>
      <c r="J8312" s="48"/>
    </row>
    <row r="8313" spans="1:10" s="27" customFormat="1" x14ac:dyDescent="0.25">
      <c r="A8313" s="211"/>
      <c r="B8313" s="211"/>
      <c r="C8313" s="210"/>
      <c r="D8313" s="210"/>
      <c r="E8313" s="61"/>
      <c r="F8313" s="48"/>
      <c r="G8313" s="48"/>
      <c r="H8313" s="48"/>
      <c r="I8313" s="209"/>
      <c r="J8313" s="48"/>
    </row>
    <row r="8314" spans="1:10" s="27" customFormat="1" x14ac:dyDescent="0.25">
      <c r="A8314" s="211"/>
      <c r="B8314" s="211"/>
      <c r="C8314" s="210"/>
      <c r="D8314" s="210"/>
      <c r="E8314" s="61"/>
      <c r="F8314" s="48"/>
      <c r="G8314" s="48"/>
      <c r="H8314" s="48"/>
      <c r="I8314" s="209"/>
      <c r="J8314" s="48"/>
    </row>
    <row r="8315" spans="1:10" s="27" customFormat="1" x14ac:dyDescent="0.25">
      <c r="A8315" s="211"/>
      <c r="B8315" s="211"/>
      <c r="C8315" s="210"/>
      <c r="D8315" s="210"/>
      <c r="E8315" s="61"/>
      <c r="F8315" s="48"/>
      <c r="G8315" s="48"/>
      <c r="H8315" s="48"/>
      <c r="I8315" s="209"/>
      <c r="J8315" s="48"/>
    </row>
    <row r="8316" spans="1:10" s="27" customFormat="1" x14ac:dyDescent="0.25">
      <c r="A8316" s="211"/>
      <c r="B8316" s="211"/>
      <c r="C8316" s="210"/>
      <c r="D8316" s="210"/>
      <c r="E8316" s="61"/>
      <c r="F8316" s="48"/>
      <c r="G8316" s="48"/>
      <c r="H8316" s="48"/>
      <c r="I8316" s="209"/>
      <c r="J8316" s="48"/>
    </row>
    <row r="8317" spans="1:10" s="27" customFormat="1" x14ac:dyDescent="0.25">
      <c r="A8317" s="211"/>
      <c r="B8317" s="211"/>
      <c r="C8317" s="210"/>
      <c r="D8317" s="210"/>
      <c r="E8317" s="61"/>
      <c r="F8317" s="48"/>
      <c r="G8317" s="48"/>
      <c r="H8317" s="48"/>
      <c r="I8317" s="209"/>
      <c r="J8317" s="48"/>
    </row>
    <row r="8318" spans="1:10" s="27" customFormat="1" x14ac:dyDescent="0.25">
      <c r="A8318" s="211"/>
      <c r="B8318" s="211"/>
      <c r="C8318" s="210"/>
      <c r="D8318" s="210"/>
      <c r="E8318" s="61"/>
      <c r="F8318" s="48"/>
      <c r="G8318" s="48"/>
      <c r="H8318" s="48"/>
      <c r="I8318" s="209"/>
      <c r="J8318" s="48"/>
    </row>
    <row r="8319" spans="1:10" s="27" customFormat="1" x14ac:dyDescent="0.25">
      <c r="A8319" s="211"/>
      <c r="B8319" s="211"/>
      <c r="C8319" s="210"/>
      <c r="D8319" s="210"/>
      <c r="E8319" s="61"/>
      <c r="F8319" s="48"/>
      <c r="G8319" s="48"/>
      <c r="H8319" s="48"/>
      <c r="I8319" s="209"/>
      <c r="J8319" s="48"/>
    </row>
    <row r="8320" spans="1:10" s="27" customFormat="1" x14ac:dyDescent="0.25">
      <c r="A8320" s="211"/>
      <c r="B8320" s="211"/>
      <c r="C8320" s="210"/>
      <c r="D8320" s="210"/>
      <c r="E8320" s="61"/>
      <c r="F8320" s="48"/>
      <c r="G8320" s="48"/>
      <c r="H8320" s="48"/>
      <c r="I8320" s="209"/>
      <c r="J8320" s="48"/>
    </row>
    <row r="8321" spans="1:10" s="27" customFormat="1" x14ac:dyDescent="0.25">
      <c r="A8321" s="211"/>
      <c r="B8321" s="211"/>
      <c r="C8321" s="210"/>
      <c r="D8321" s="210"/>
      <c r="E8321" s="61"/>
      <c r="F8321" s="48"/>
      <c r="G8321" s="48"/>
      <c r="H8321" s="48"/>
      <c r="I8321" s="209"/>
      <c r="J8321" s="48"/>
    </row>
    <row r="8322" spans="1:10" s="27" customFormat="1" x14ac:dyDescent="0.25">
      <c r="A8322" s="211"/>
      <c r="B8322" s="211"/>
      <c r="C8322" s="210"/>
      <c r="D8322" s="210"/>
      <c r="E8322" s="61"/>
      <c r="F8322" s="48"/>
      <c r="G8322" s="48"/>
      <c r="H8322" s="48"/>
      <c r="I8322" s="209"/>
      <c r="J8322" s="48"/>
    </row>
    <row r="8323" spans="1:10" s="27" customFormat="1" x14ac:dyDescent="0.25">
      <c r="A8323" s="211"/>
      <c r="B8323" s="211"/>
      <c r="C8323" s="210"/>
      <c r="D8323" s="210"/>
      <c r="E8323" s="61"/>
      <c r="F8323" s="48"/>
      <c r="G8323" s="48"/>
      <c r="H8323" s="48"/>
      <c r="I8323" s="209"/>
      <c r="J8323" s="48"/>
    </row>
    <row r="8324" spans="1:10" s="27" customFormat="1" x14ac:dyDescent="0.25">
      <c r="A8324" s="211"/>
      <c r="B8324" s="211"/>
      <c r="C8324" s="210"/>
      <c r="D8324" s="210"/>
      <c r="E8324" s="61"/>
      <c r="F8324" s="48"/>
      <c r="G8324" s="48"/>
      <c r="H8324" s="48"/>
      <c r="I8324" s="209"/>
      <c r="J8324" s="48"/>
    </row>
    <row r="8325" spans="1:10" s="27" customFormat="1" x14ac:dyDescent="0.25">
      <c r="A8325" s="211"/>
      <c r="B8325" s="211"/>
      <c r="C8325" s="210"/>
      <c r="D8325" s="210"/>
      <c r="E8325" s="61"/>
      <c r="F8325" s="48"/>
      <c r="G8325" s="48"/>
      <c r="H8325" s="48"/>
      <c r="I8325" s="209"/>
      <c r="J8325" s="48"/>
    </row>
    <row r="8326" spans="1:10" s="27" customFormat="1" x14ac:dyDescent="0.25">
      <c r="A8326" s="211"/>
      <c r="B8326" s="211"/>
      <c r="C8326" s="210"/>
      <c r="D8326" s="210"/>
      <c r="E8326" s="61"/>
      <c r="F8326" s="48"/>
      <c r="G8326" s="48"/>
      <c r="H8326" s="48"/>
      <c r="I8326" s="209"/>
      <c r="J8326" s="48"/>
    </row>
    <row r="8327" spans="1:10" s="27" customFormat="1" x14ac:dyDescent="0.25">
      <c r="A8327" s="211"/>
      <c r="B8327" s="211"/>
      <c r="C8327" s="210"/>
      <c r="D8327" s="210"/>
      <c r="E8327" s="61"/>
      <c r="F8327" s="48"/>
      <c r="G8327" s="48"/>
      <c r="H8327" s="48"/>
      <c r="I8327" s="209"/>
      <c r="J8327" s="48"/>
    </row>
    <row r="8328" spans="1:10" s="27" customFormat="1" x14ac:dyDescent="0.25">
      <c r="A8328" s="211"/>
      <c r="B8328" s="211"/>
      <c r="C8328" s="210"/>
      <c r="D8328" s="210"/>
      <c r="E8328" s="61"/>
      <c r="F8328" s="48"/>
      <c r="G8328" s="48"/>
      <c r="H8328" s="48"/>
      <c r="I8328" s="209"/>
      <c r="J8328" s="48"/>
    </row>
    <row r="8329" spans="1:10" s="27" customFormat="1" x14ac:dyDescent="0.25">
      <c r="A8329" s="211"/>
      <c r="B8329" s="211"/>
      <c r="C8329" s="210"/>
      <c r="D8329" s="210"/>
      <c r="E8329" s="61"/>
      <c r="F8329" s="48"/>
      <c r="G8329" s="48"/>
      <c r="H8329" s="48"/>
      <c r="I8329" s="209"/>
      <c r="J8329" s="48"/>
    </row>
    <row r="8330" spans="1:10" s="27" customFormat="1" x14ac:dyDescent="0.25">
      <c r="A8330" s="211"/>
      <c r="B8330" s="211"/>
      <c r="C8330" s="210"/>
      <c r="D8330" s="210"/>
      <c r="E8330" s="61"/>
      <c r="F8330" s="48"/>
      <c r="G8330" s="48"/>
      <c r="H8330" s="48"/>
      <c r="I8330" s="209"/>
      <c r="J8330" s="48"/>
    </row>
    <row r="8331" spans="1:10" s="27" customFormat="1" x14ac:dyDescent="0.25">
      <c r="A8331" s="211"/>
      <c r="B8331" s="211"/>
      <c r="C8331" s="210"/>
      <c r="D8331" s="210"/>
      <c r="E8331" s="61"/>
      <c r="F8331" s="48"/>
      <c r="G8331" s="48"/>
      <c r="H8331" s="48"/>
      <c r="I8331" s="209"/>
      <c r="J8331" s="48"/>
    </row>
    <row r="8332" spans="1:10" s="27" customFormat="1" x14ac:dyDescent="0.25">
      <c r="A8332" s="211"/>
      <c r="B8332" s="211"/>
      <c r="C8332" s="210"/>
      <c r="D8332" s="210"/>
      <c r="E8332" s="61"/>
      <c r="F8332" s="48"/>
      <c r="G8332" s="48"/>
      <c r="H8332" s="48"/>
      <c r="I8332" s="209"/>
      <c r="J8332" s="48"/>
    </row>
    <row r="8333" spans="1:10" s="27" customFormat="1" x14ac:dyDescent="0.25">
      <c r="A8333" s="211"/>
      <c r="B8333" s="211"/>
      <c r="C8333" s="210"/>
      <c r="D8333" s="210"/>
      <c r="E8333" s="61"/>
      <c r="F8333" s="48"/>
      <c r="G8333" s="48"/>
      <c r="H8333" s="48"/>
      <c r="I8333" s="209"/>
      <c r="J8333" s="48"/>
    </row>
    <row r="8334" spans="1:10" s="27" customFormat="1" x14ac:dyDescent="0.25">
      <c r="A8334" s="211"/>
      <c r="B8334" s="211"/>
      <c r="C8334" s="210"/>
      <c r="D8334" s="210"/>
      <c r="E8334" s="61"/>
      <c r="F8334" s="48"/>
      <c r="G8334" s="48"/>
      <c r="H8334" s="48"/>
      <c r="I8334" s="209"/>
      <c r="J8334" s="48"/>
    </row>
    <row r="8335" spans="1:10" s="27" customFormat="1" x14ac:dyDescent="0.25">
      <c r="A8335" s="211"/>
      <c r="B8335" s="211"/>
      <c r="C8335" s="210"/>
      <c r="D8335" s="210"/>
      <c r="E8335" s="61"/>
      <c r="F8335" s="48"/>
      <c r="G8335" s="48"/>
      <c r="H8335" s="48"/>
      <c r="I8335" s="209"/>
      <c r="J8335" s="48"/>
    </row>
    <row r="8336" spans="1:10" s="27" customFormat="1" x14ac:dyDescent="0.25">
      <c r="A8336" s="211"/>
      <c r="B8336" s="211"/>
      <c r="C8336" s="210"/>
      <c r="D8336" s="210"/>
      <c r="E8336" s="61"/>
      <c r="F8336" s="48"/>
      <c r="G8336" s="48"/>
      <c r="H8336" s="48"/>
      <c r="I8336" s="209"/>
      <c r="J8336" s="48"/>
    </row>
    <row r="8337" spans="1:10" s="27" customFormat="1" x14ac:dyDescent="0.25">
      <c r="A8337" s="211"/>
      <c r="B8337" s="211"/>
      <c r="C8337" s="210"/>
      <c r="D8337" s="210"/>
      <c r="E8337" s="61"/>
      <c r="F8337" s="48"/>
      <c r="G8337" s="48"/>
      <c r="H8337" s="48"/>
      <c r="I8337" s="209"/>
      <c r="J8337" s="48"/>
    </row>
    <row r="8338" spans="1:10" s="27" customFormat="1" x14ac:dyDescent="0.25">
      <c r="A8338" s="211"/>
      <c r="B8338" s="211"/>
      <c r="C8338" s="210"/>
      <c r="D8338" s="210"/>
      <c r="E8338" s="61"/>
      <c r="F8338" s="48"/>
      <c r="G8338" s="48"/>
      <c r="H8338" s="48"/>
      <c r="I8338" s="209"/>
      <c r="J8338" s="48"/>
    </row>
    <row r="8339" spans="1:10" s="27" customFormat="1" x14ac:dyDescent="0.25">
      <c r="A8339" s="211"/>
      <c r="B8339" s="211"/>
      <c r="C8339" s="210"/>
      <c r="D8339" s="210"/>
      <c r="E8339" s="61"/>
      <c r="F8339" s="48"/>
      <c r="G8339" s="48"/>
      <c r="H8339" s="48"/>
      <c r="I8339" s="209"/>
      <c r="J8339" s="48"/>
    </row>
    <row r="8340" spans="1:10" s="27" customFormat="1" x14ac:dyDescent="0.25">
      <c r="A8340" s="211"/>
      <c r="B8340" s="211"/>
      <c r="C8340" s="210"/>
      <c r="D8340" s="210"/>
      <c r="E8340" s="61"/>
      <c r="F8340" s="48"/>
      <c r="G8340" s="48"/>
      <c r="H8340" s="48"/>
      <c r="I8340" s="209"/>
      <c r="J8340" s="48"/>
    </row>
    <row r="8341" spans="1:10" s="27" customFormat="1" x14ac:dyDescent="0.25">
      <c r="A8341" s="211"/>
      <c r="B8341" s="211"/>
      <c r="C8341" s="210"/>
      <c r="D8341" s="210"/>
      <c r="E8341" s="61"/>
      <c r="F8341" s="48"/>
      <c r="G8341" s="48"/>
      <c r="H8341" s="48"/>
      <c r="I8341" s="209"/>
      <c r="J8341" s="48"/>
    </row>
    <row r="8342" spans="1:10" s="27" customFormat="1" x14ac:dyDescent="0.25">
      <c r="A8342" s="211"/>
      <c r="B8342" s="211"/>
      <c r="C8342" s="210"/>
      <c r="D8342" s="210"/>
      <c r="E8342" s="61"/>
      <c r="F8342" s="48"/>
      <c r="G8342" s="48"/>
      <c r="H8342" s="48"/>
      <c r="I8342" s="209"/>
      <c r="J8342" s="48"/>
    </row>
    <row r="8343" spans="1:10" s="27" customFormat="1" x14ac:dyDescent="0.25">
      <c r="A8343" s="211"/>
      <c r="B8343" s="211"/>
      <c r="C8343" s="210"/>
      <c r="D8343" s="210"/>
      <c r="E8343" s="61"/>
      <c r="F8343" s="48"/>
      <c r="G8343" s="48"/>
      <c r="H8343" s="48"/>
      <c r="I8343" s="209"/>
      <c r="J8343" s="48"/>
    </row>
    <row r="8344" spans="1:10" s="27" customFormat="1" x14ac:dyDescent="0.25">
      <c r="A8344" s="211"/>
      <c r="B8344" s="211"/>
      <c r="C8344" s="210"/>
      <c r="D8344" s="210"/>
      <c r="E8344" s="61"/>
      <c r="F8344" s="48"/>
      <c r="G8344" s="48"/>
      <c r="H8344" s="48"/>
      <c r="I8344" s="209"/>
      <c r="J8344" s="48"/>
    </row>
    <row r="8345" spans="1:10" s="27" customFormat="1" x14ac:dyDescent="0.25">
      <c r="A8345" s="211"/>
      <c r="B8345" s="211"/>
      <c r="C8345" s="210"/>
      <c r="D8345" s="210"/>
      <c r="E8345" s="61"/>
      <c r="F8345" s="48"/>
      <c r="G8345" s="48"/>
      <c r="H8345" s="48"/>
      <c r="I8345" s="209"/>
      <c r="J8345" s="48"/>
    </row>
    <row r="8346" spans="1:10" s="27" customFormat="1" x14ac:dyDescent="0.25">
      <c r="A8346" s="211"/>
      <c r="B8346" s="211"/>
      <c r="C8346" s="210"/>
      <c r="D8346" s="210"/>
      <c r="E8346" s="61"/>
      <c r="F8346" s="48"/>
      <c r="G8346" s="48"/>
      <c r="H8346" s="48"/>
      <c r="I8346" s="209"/>
      <c r="J8346" s="48"/>
    </row>
    <row r="8347" spans="1:10" s="27" customFormat="1" x14ac:dyDescent="0.25">
      <c r="A8347" s="211"/>
      <c r="B8347" s="211"/>
      <c r="C8347" s="210"/>
      <c r="D8347" s="210"/>
      <c r="E8347" s="61"/>
      <c r="F8347" s="48"/>
      <c r="G8347" s="48"/>
      <c r="H8347" s="48"/>
      <c r="I8347" s="209"/>
      <c r="J8347" s="48"/>
    </row>
    <row r="8348" spans="1:10" s="27" customFormat="1" x14ac:dyDescent="0.25">
      <c r="A8348" s="211"/>
      <c r="B8348" s="211"/>
      <c r="C8348" s="210"/>
      <c r="D8348" s="210"/>
      <c r="E8348" s="61"/>
      <c r="F8348" s="48"/>
      <c r="G8348" s="48"/>
      <c r="H8348" s="48"/>
      <c r="I8348" s="209"/>
      <c r="J8348" s="48"/>
    </row>
    <row r="8349" spans="1:10" s="27" customFormat="1" x14ac:dyDescent="0.25">
      <c r="A8349" s="211"/>
      <c r="B8349" s="211"/>
      <c r="C8349" s="210"/>
      <c r="D8349" s="210"/>
      <c r="E8349" s="61"/>
      <c r="F8349" s="48"/>
      <c r="G8349" s="48"/>
      <c r="H8349" s="48"/>
      <c r="I8349" s="209"/>
      <c r="J8349" s="48"/>
    </row>
    <row r="8350" spans="1:10" s="27" customFormat="1" x14ac:dyDescent="0.25">
      <c r="A8350" s="211"/>
      <c r="B8350" s="211"/>
      <c r="C8350" s="210"/>
      <c r="D8350" s="210"/>
      <c r="E8350" s="61"/>
      <c r="F8350" s="48"/>
      <c r="G8350" s="48"/>
      <c r="H8350" s="48"/>
      <c r="I8350" s="209"/>
      <c r="J8350" s="48"/>
    </row>
    <row r="8351" spans="1:10" s="27" customFormat="1" x14ac:dyDescent="0.25">
      <c r="A8351" s="211"/>
      <c r="B8351" s="211"/>
      <c r="C8351" s="210"/>
      <c r="D8351" s="210"/>
      <c r="E8351" s="61"/>
      <c r="F8351" s="48"/>
      <c r="G8351" s="48"/>
      <c r="H8351" s="48"/>
      <c r="I8351" s="209"/>
      <c r="J8351" s="48"/>
    </row>
    <row r="8352" spans="1:10" s="27" customFormat="1" x14ac:dyDescent="0.25">
      <c r="A8352" s="211"/>
      <c r="B8352" s="211"/>
      <c r="C8352" s="210"/>
      <c r="D8352" s="210"/>
      <c r="E8352" s="61"/>
      <c r="F8352" s="48"/>
      <c r="G8352" s="48"/>
      <c r="H8352" s="48"/>
      <c r="I8352" s="209"/>
      <c r="J8352" s="48"/>
    </row>
    <row r="8353" spans="1:10" s="27" customFormat="1" x14ac:dyDescent="0.25">
      <c r="A8353" s="211"/>
      <c r="B8353" s="211"/>
      <c r="C8353" s="210"/>
      <c r="D8353" s="210"/>
      <c r="E8353" s="61"/>
      <c r="F8353" s="48"/>
      <c r="G8353" s="48"/>
      <c r="H8353" s="48"/>
      <c r="I8353" s="209"/>
      <c r="J8353" s="48"/>
    </row>
    <row r="8354" spans="1:10" s="27" customFormat="1" x14ac:dyDescent="0.25">
      <c r="A8354" s="211"/>
      <c r="B8354" s="211"/>
      <c r="C8354" s="210"/>
      <c r="D8354" s="210"/>
      <c r="E8354" s="61"/>
      <c r="F8354" s="48"/>
      <c r="G8354" s="48"/>
      <c r="H8354" s="48"/>
      <c r="I8354" s="209"/>
      <c r="J8354" s="48"/>
    </row>
    <row r="8355" spans="1:10" s="27" customFormat="1" x14ac:dyDescent="0.25">
      <c r="A8355" s="211"/>
      <c r="B8355" s="211"/>
      <c r="C8355" s="210"/>
      <c r="D8355" s="210"/>
      <c r="E8355" s="61"/>
      <c r="F8355" s="48"/>
      <c r="G8355" s="48"/>
      <c r="H8355" s="48"/>
      <c r="I8355" s="209"/>
      <c r="J8355" s="48"/>
    </row>
    <row r="8356" spans="1:10" s="27" customFormat="1" x14ac:dyDescent="0.25">
      <c r="A8356" s="211"/>
      <c r="B8356" s="211"/>
      <c r="C8356" s="210"/>
      <c r="D8356" s="210"/>
      <c r="E8356" s="61"/>
      <c r="F8356" s="48"/>
      <c r="G8356" s="48"/>
      <c r="H8356" s="48"/>
      <c r="I8356" s="209"/>
      <c r="J8356" s="48"/>
    </row>
    <row r="8357" spans="1:10" s="27" customFormat="1" x14ac:dyDescent="0.25">
      <c r="A8357" s="211"/>
      <c r="B8357" s="211"/>
      <c r="C8357" s="210"/>
      <c r="D8357" s="210"/>
      <c r="E8357" s="61"/>
      <c r="F8357" s="48"/>
      <c r="G8357" s="48"/>
      <c r="H8357" s="48"/>
      <c r="I8357" s="209"/>
      <c r="J8357" s="48"/>
    </row>
    <row r="8358" spans="1:10" s="27" customFormat="1" x14ac:dyDescent="0.25">
      <c r="A8358" s="211"/>
      <c r="B8358" s="211"/>
      <c r="C8358" s="210"/>
      <c r="D8358" s="210"/>
      <c r="E8358" s="61"/>
      <c r="F8358" s="48"/>
      <c r="G8358" s="48"/>
      <c r="H8358" s="48"/>
      <c r="I8358" s="209"/>
      <c r="J8358" s="48"/>
    </row>
    <row r="8359" spans="1:10" s="27" customFormat="1" x14ac:dyDescent="0.25">
      <c r="A8359" s="211"/>
      <c r="B8359" s="211"/>
      <c r="C8359" s="210"/>
      <c r="D8359" s="210"/>
      <c r="E8359" s="61"/>
      <c r="F8359" s="48"/>
      <c r="G8359" s="48"/>
      <c r="H8359" s="48"/>
      <c r="I8359" s="209"/>
      <c r="J8359" s="48"/>
    </row>
    <row r="8360" spans="1:10" s="27" customFormat="1" x14ac:dyDescent="0.25">
      <c r="A8360" s="211"/>
      <c r="B8360" s="211"/>
      <c r="C8360" s="210"/>
      <c r="D8360" s="210"/>
      <c r="E8360" s="61"/>
      <c r="F8360" s="48"/>
      <c r="G8360" s="48"/>
      <c r="H8360" s="48"/>
      <c r="I8360" s="209"/>
      <c r="J8360" s="48"/>
    </row>
    <row r="8361" spans="1:10" s="27" customFormat="1" x14ac:dyDescent="0.25">
      <c r="A8361" s="211"/>
      <c r="B8361" s="211"/>
      <c r="C8361" s="210"/>
      <c r="D8361" s="210"/>
      <c r="E8361" s="61"/>
      <c r="F8361" s="48"/>
      <c r="G8361" s="48"/>
      <c r="H8361" s="48"/>
      <c r="I8361" s="209"/>
      <c r="J8361" s="48"/>
    </row>
    <row r="8362" spans="1:10" s="27" customFormat="1" x14ac:dyDescent="0.25">
      <c r="A8362" s="211"/>
      <c r="B8362" s="211"/>
      <c r="C8362" s="210"/>
      <c r="D8362" s="210"/>
      <c r="E8362" s="61"/>
      <c r="F8362" s="48"/>
      <c r="G8362" s="48"/>
      <c r="H8362" s="48"/>
      <c r="I8362" s="209"/>
      <c r="J8362" s="48"/>
    </row>
    <row r="8363" spans="1:10" s="27" customFormat="1" x14ac:dyDescent="0.25">
      <c r="A8363" s="211"/>
      <c r="B8363" s="211"/>
      <c r="C8363" s="210"/>
      <c r="D8363" s="210"/>
      <c r="E8363" s="61"/>
      <c r="F8363" s="48"/>
      <c r="G8363" s="48"/>
      <c r="H8363" s="48"/>
      <c r="I8363" s="209"/>
      <c r="J8363" s="48"/>
    </row>
    <row r="8364" spans="1:10" s="27" customFormat="1" x14ac:dyDescent="0.25">
      <c r="A8364" s="211"/>
      <c r="B8364" s="211"/>
      <c r="C8364" s="210"/>
      <c r="D8364" s="210"/>
      <c r="E8364" s="61"/>
      <c r="F8364" s="48"/>
      <c r="G8364" s="48"/>
      <c r="H8364" s="48"/>
      <c r="I8364" s="209"/>
      <c r="J8364" s="48"/>
    </row>
    <row r="8365" spans="1:10" s="27" customFormat="1" x14ac:dyDescent="0.25">
      <c r="A8365" s="211"/>
      <c r="B8365" s="211"/>
      <c r="C8365" s="210"/>
      <c r="D8365" s="210"/>
      <c r="E8365" s="61"/>
      <c r="F8365" s="48"/>
      <c r="G8365" s="48"/>
      <c r="H8365" s="48"/>
      <c r="I8365" s="209"/>
      <c r="J8365" s="48"/>
    </row>
    <row r="8366" spans="1:10" s="27" customFormat="1" x14ac:dyDescent="0.25">
      <c r="A8366" s="211"/>
      <c r="B8366" s="211"/>
      <c r="C8366" s="210"/>
      <c r="D8366" s="210"/>
      <c r="E8366" s="61"/>
      <c r="F8366" s="48"/>
      <c r="G8366" s="48"/>
      <c r="H8366" s="48"/>
      <c r="I8366" s="209"/>
      <c r="J8366" s="48"/>
    </row>
    <row r="8367" spans="1:10" s="27" customFormat="1" x14ac:dyDescent="0.25">
      <c r="A8367" s="211"/>
      <c r="B8367" s="211"/>
      <c r="C8367" s="210"/>
      <c r="D8367" s="210"/>
      <c r="E8367" s="61"/>
      <c r="F8367" s="48"/>
      <c r="G8367" s="48"/>
      <c r="H8367" s="48"/>
      <c r="I8367" s="209"/>
      <c r="J8367" s="48"/>
    </row>
    <row r="8368" spans="1:10" s="27" customFormat="1" x14ac:dyDescent="0.25">
      <c r="A8368" s="211"/>
      <c r="B8368" s="211"/>
      <c r="C8368" s="210"/>
      <c r="D8368" s="210"/>
      <c r="E8368" s="61"/>
      <c r="F8368" s="48"/>
      <c r="G8368" s="48"/>
      <c r="H8368" s="48"/>
      <c r="I8368" s="209"/>
      <c r="J8368" s="48"/>
    </row>
    <row r="8369" spans="1:10" s="27" customFormat="1" x14ac:dyDescent="0.25">
      <c r="A8369" s="211"/>
      <c r="B8369" s="211"/>
      <c r="C8369" s="210"/>
      <c r="D8369" s="210"/>
      <c r="E8369" s="61"/>
      <c r="F8369" s="48"/>
      <c r="G8369" s="48"/>
      <c r="H8369" s="48"/>
      <c r="I8369" s="209"/>
      <c r="J8369" s="48"/>
    </row>
    <row r="8370" spans="1:10" s="27" customFormat="1" x14ac:dyDescent="0.25">
      <c r="A8370" s="211"/>
      <c r="B8370" s="211"/>
      <c r="C8370" s="210"/>
      <c r="D8370" s="210"/>
      <c r="E8370" s="61"/>
      <c r="F8370" s="48"/>
      <c r="G8370" s="48"/>
      <c r="H8370" s="48"/>
      <c r="I8370" s="209"/>
      <c r="J8370" s="48"/>
    </row>
    <row r="8371" spans="1:10" s="27" customFormat="1" x14ac:dyDescent="0.25">
      <c r="A8371" s="211"/>
      <c r="B8371" s="211"/>
      <c r="C8371" s="210"/>
      <c r="D8371" s="210"/>
      <c r="E8371" s="61"/>
      <c r="F8371" s="48"/>
      <c r="G8371" s="48"/>
      <c r="H8371" s="48"/>
      <c r="I8371" s="209"/>
      <c r="J8371" s="48"/>
    </row>
    <row r="8372" spans="1:10" s="27" customFormat="1" x14ac:dyDescent="0.25">
      <c r="A8372" s="211"/>
      <c r="B8372" s="211"/>
      <c r="C8372" s="210"/>
      <c r="D8372" s="210"/>
      <c r="E8372" s="61"/>
      <c r="F8372" s="48"/>
      <c r="G8372" s="48"/>
      <c r="H8372" s="48"/>
      <c r="I8372" s="209"/>
      <c r="J8372" s="48"/>
    </row>
    <row r="8373" spans="1:10" s="27" customFormat="1" x14ac:dyDescent="0.25">
      <c r="A8373" s="211"/>
      <c r="B8373" s="211"/>
      <c r="C8373" s="210"/>
      <c r="D8373" s="210"/>
      <c r="E8373" s="61"/>
      <c r="F8373" s="48"/>
      <c r="G8373" s="48"/>
      <c r="H8373" s="48"/>
      <c r="I8373" s="209"/>
      <c r="J8373" s="48"/>
    </row>
    <row r="8374" spans="1:10" s="27" customFormat="1" x14ac:dyDescent="0.25">
      <c r="A8374" s="211"/>
      <c r="B8374" s="211"/>
      <c r="C8374" s="210"/>
      <c r="D8374" s="210"/>
      <c r="E8374" s="61"/>
      <c r="F8374" s="48"/>
      <c r="G8374" s="48"/>
      <c r="H8374" s="48"/>
      <c r="I8374" s="209"/>
      <c r="J8374" s="48"/>
    </row>
    <row r="8375" spans="1:10" s="27" customFormat="1" x14ac:dyDescent="0.25">
      <c r="A8375" s="211"/>
      <c r="B8375" s="211"/>
      <c r="C8375" s="210"/>
      <c r="D8375" s="210"/>
      <c r="E8375" s="61"/>
      <c r="F8375" s="48"/>
      <c r="G8375" s="48"/>
      <c r="H8375" s="48"/>
      <c r="I8375" s="209"/>
      <c r="J8375" s="48"/>
    </row>
    <row r="8376" spans="1:10" s="27" customFormat="1" x14ac:dyDescent="0.25">
      <c r="A8376" s="211"/>
      <c r="B8376" s="211"/>
      <c r="C8376" s="210"/>
      <c r="D8376" s="210"/>
      <c r="E8376" s="61"/>
      <c r="F8376" s="48"/>
      <c r="G8376" s="48"/>
      <c r="H8376" s="48"/>
      <c r="I8376" s="209"/>
      <c r="J8376" s="48"/>
    </row>
    <row r="8377" spans="1:10" s="27" customFormat="1" x14ac:dyDescent="0.25">
      <c r="A8377" s="211"/>
      <c r="B8377" s="211"/>
      <c r="C8377" s="210"/>
      <c r="D8377" s="210"/>
      <c r="E8377" s="61"/>
      <c r="F8377" s="48"/>
      <c r="G8377" s="48"/>
      <c r="H8377" s="48"/>
      <c r="I8377" s="209"/>
      <c r="J8377" s="48"/>
    </row>
    <row r="8378" spans="1:10" s="27" customFormat="1" x14ac:dyDescent="0.25">
      <c r="A8378" s="211"/>
      <c r="B8378" s="211"/>
      <c r="C8378" s="210"/>
      <c r="D8378" s="210"/>
      <c r="E8378" s="61"/>
      <c r="F8378" s="48"/>
      <c r="G8378" s="48"/>
      <c r="H8378" s="48"/>
      <c r="I8378" s="209"/>
      <c r="J8378" s="48"/>
    </row>
    <row r="8379" spans="1:10" s="27" customFormat="1" x14ac:dyDescent="0.25">
      <c r="A8379" s="211"/>
      <c r="B8379" s="211"/>
      <c r="C8379" s="210"/>
      <c r="D8379" s="210"/>
      <c r="E8379" s="61"/>
      <c r="F8379" s="48"/>
      <c r="G8379" s="48"/>
      <c r="H8379" s="48"/>
      <c r="I8379" s="209"/>
      <c r="J8379" s="48"/>
    </row>
    <row r="8380" spans="1:10" s="27" customFormat="1" x14ac:dyDescent="0.25">
      <c r="A8380" s="211"/>
      <c r="B8380" s="211"/>
      <c r="C8380" s="210"/>
      <c r="D8380" s="210"/>
      <c r="E8380" s="61"/>
      <c r="F8380" s="48"/>
      <c r="G8380" s="48"/>
      <c r="H8380" s="48"/>
      <c r="I8380" s="209"/>
      <c r="J8380" s="48"/>
    </row>
    <row r="8381" spans="1:10" s="27" customFormat="1" x14ac:dyDescent="0.25">
      <c r="A8381" s="211"/>
      <c r="B8381" s="211"/>
      <c r="C8381" s="210"/>
      <c r="D8381" s="210"/>
      <c r="E8381" s="61"/>
      <c r="F8381" s="48"/>
      <c r="G8381" s="48"/>
      <c r="H8381" s="48"/>
      <c r="I8381" s="209"/>
      <c r="J8381" s="48"/>
    </row>
    <row r="8382" spans="1:10" s="27" customFormat="1" x14ac:dyDescent="0.25">
      <c r="A8382" s="211"/>
      <c r="B8382" s="211"/>
      <c r="C8382" s="210"/>
      <c r="D8382" s="210"/>
      <c r="E8382" s="61"/>
      <c r="F8382" s="48"/>
      <c r="G8382" s="48"/>
      <c r="H8382" s="48"/>
      <c r="I8382" s="209"/>
      <c r="J8382" s="48"/>
    </row>
    <row r="8383" spans="1:10" s="27" customFormat="1" x14ac:dyDescent="0.25">
      <c r="A8383" s="211"/>
      <c r="B8383" s="211"/>
      <c r="C8383" s="210"/>
      <c r="D8383" s="210"/>
      <c r="E8383" s="61"/>
      <c r="F8383" s="48"/>
      <c r="G8383" s="48"/>
      <c r="H8383" s="48"/>
      <c r="I8383" s="209"/>
      <c r="J8383" s="48"/>
    </row>
    <row r="8384" spans="1:10" s="27" customFormat="1" x14ac:dyDescent="0.25">
      <c r="A8384" s="211"/>
      <c r="B8384" s="211"/>
      <c r="C8384" s="210"/>
      <c r="D8384" s="210"/>
      <c r="E8384" s="61"/>
      <c r="F8384" s="48"/>
      <c r="G8384" s="48"/>
      <c r="H8384" s="48"/>
      <c r="I8384" s="209"/>
      <c r="J8384" s="48"/>
    </row>
    <row r="8385" spans="1:10" s="27" customFormat="1" x14ac:dyDescent="0.25">
      <c r="A8385" s="211"/>
      <c r="B8385" s="211"/>
      <c r="C8385" s="210"/>
      <c r="D8385" s="210"/>
      <c r="E8385" s="61"/>
      <c r="F8385" s="48"/>
      <c r="G8385" s="48"/>
      <c r="H8385" s="48"/>
      <c r="I8385" s="209"/>
      <c r="J8385" s="48"/>
    </row>
    <row r="8386" spans="1:10" s="27" customFormat="1" x14ac:dyDescent="0.25">
      <c r="A8386" s="211"/>
      <c r="B8386" s="211"/>
      <c r="C8386" s="210"/>
      <c r="D8386" s="210"/>
      <c r="E8386" s="61"/>
      <c r="F8386" s="48"/>
      <c r="G8386" s="48"/>
      <c r="H8386" s="48"/>
      <c r="I8386" s="209"/>
      <c r="J8386" s="48"/>
    </row>
    <row r="8387" spans="1:10" s="27" customFormat="1" x14ac:dyDescent="0.25">
      <c r="A8387" s="211"/>
      <c r="B8387" s="211"/>
      <c r="C8387" s="210"/>
      <c r="D8387" s="210"/>
      <c r="E8387" s="61"/>
      <c r="F8387" s="48"/>
      <c r="G8387" s="48"/>
      <c r="H8387" s="48"/>
      <c r="I8387" s="209"/>
      <c r="J8387" s="48"/>
    </row>
    <row r="8388" spans="1:10" s="27" customFormat="1" x14ac:dyDescent="0.25">
      <c r="A8388" s="211"/>
      <c r="B8388" s="211"/>
      <c r="C8388" s="210"/>
      <c r="D8388" s="210"/>
      <c r="E8388" s="61"/>
      <c r="F8388" s="48"/>
      <c r="G8388" s="48"/>
      <c r="H8388" s="48"/>
      <c r="I8388" s="209"/>
      <c r="J8388" s="48"/>
    </row>
    <row r="8389" spans="1:10" s="27" customFormat="1" x14ac:dyDescent="0.25">
      <c r="A8389" s="211"/>
      <c r="B8389" s="211"/>
      <c r="C8389" s="210"/>
      <c r="D8389" s="210"/>
      <c r="E8389" s="61"/>
      <c r="F8389" s="48"/>
      <c r="G8389" s="48"/>
      <c r="H8389" s="48"/>
      <c r="I8389" s="209"/>
      <c r="J8389" s="48"/>
    </row>
    <row r="8390" spans="1:10" s="27" customFormat="1" x14ac:dyDescent="0.25">
      <c r="A8390" s="211"/>
      <c r="B8390" s="211"/>
      <c r="C8390" s="210"/>
      <c r="D8390" s="210"/>
      <c r="E8390" s="61"/>
      <c r="F8390" s="48"/>
      <c r="G8390" s="48"/>
      <c r="H8390" s="48"/>
      <c r="I8390" s="209"/>
      <c r="J8390" s="48"/>
    </row>
    <row r="8391" spans="1:10" s="27" customFormat="1" x14ac:dyDescent="0.25">
      <c r="A8391" s="211"/>
      <c r="B8391" s="211"/>
      <c r="C8391" s="210"/>
      <c r="D8391" s="210"/>
      <c r="E8391" s="61"/>
      <c r="F8391" s="48"/>
      <c r="G8391" s="48"/>
      <c r="H8391" s="48"/>
      <c r="I8391" s="209"/>
      <c r="J8391" s="48"/>
    </row>
    <row r="8392" spans="1:10" s="27" customFormat="1" x14ac:dyDescent="0.25">
      <c r="A8392" s="211"/>
      <c r="B8392" s="211"/>
      <c r="C8392" s="210"/>
      <c r="D8392" s="210"/>
      <c r="E8392" s="61"/>
      <c r="F8392" s="48"/>
      <c r="G8392" s="48"/>
      <c r="H8392" s="48"/>
      <c r="I8392" s="209"/>
      <c r="J8392" s="48"/>
    </row>
    <row r="8393" spans="1:10" s="27" customFormat="1" x14ac:dyDescent="0.25">
      <c r="A8393" s="211"/>
      <c r="B8393" s="211"/>
      <c r="C8393" s="210"/>
      <c r="D8393" s="210"/>
      <c r="E8393" s="61"/>
      <c r="F8393" s="48"/>
      <c r="G8393" s="48"/>
      <c r="H8393" s="48"/>
      <c r="I8393" s="209"/>
      <c r="J8393" s="48"/>
    </row>
    <row r="8394" spans="1:10" s="27" customFormat="1" x14ac:dyDescent="0.25">
      <c r="A8394" s="211"/>
      <c r="B8394" s="211"/>
      <c r="C8394" s="210"/>
      <c r="D8394" s="210"/>
      <c r="E8394" s="61"/>
      <c r="F8394" s="48"/>
      <c r="G8394" s="48"/>
      <c r="H8394" s="48"/>
      <c r="I8394" s="209"/>
      <c r="J8394" s="48"/>
    </row>
    <row r="8395" spans="1:10" s="27" customFormat="1" x14ac:dyDescent="0.25">
      <c r="A8395" s="211"/>
      <c r="B8395" s="211"/>
      <c r="C8395" s="210"/>
      <c r="D8395" s="210"/>
      <c r="E8395" s="61"/>
      <c r="F8395" s="48"/>
      <c r="G8395" s="48"/>
      <c r="H8395" s="48"/>
      <c r="I8395" s="209"/>
      <c r="J8395" s="48"/>
    </row>
    <row r="8396" spans="1:10" s="27" customFormat="1" x14ac:dyDescent="0.25">
      <c r="A8396" s="211"/>
      <c r="B8396" s="211"/>
      <c r="C8396" s="210"/>
      <c r="D8396" s="210"/>
      <c r="E8396" s="61"/>
      <c r="F8396" s="48"/>
      <c r="G8396" s="48"/>
      <c r="H8396" s="48"/>
      <c r="I8396" s="209"/>
      <c r="J8396" s="48"/>
    </row>
    <row r="8397" spans="1:10" s="27" customFormat="1" x14ac:dyDescent="0.25">
      <c r="A8397" s="211"/>
      <c r="B8397" s="211"/>
      <c r="C8397" s="210"/>
      <c r="D8397" s="210"/>
      <c r="E8397" s="61"/>
      <c r="F8397" s="48"/>
      <c r="G8397" s="48"/>
      <c r="H8397" s="48"/>
      <c r="I8397" s="209"/>
      <c r="J8397" s="48"/>
    </row>
    <row r="8398" spans="1:10" s="27" customFormat="1" x14ac:dyDescent="0.25">
      <c r="A8398" s="211"/>
      <c r="B8398" s="211"/>
      <c r="C8398" s="210"/>
      <c r="D8398" s="210"/>
      <c r="E8398" s="61"/>
      <c r="F8398" s="48"/>
      <c r="G8398" s="48"/>
      <c r="H8398" s="48"/>
      <c r="I8398" s="209"/>
      <c r="J8398" s="48"/>
    </row>
    <row r="8399" spans="1:10" s="27" customFormat="1" x14ac:dyDescent="0.25">
      <c r="A8399" s="211"/>
      <c r="B8399" s="211"/>
      <c r="C8399" s="210"/>
      <c r="D8399" s="210"/>
      <c r="E8399" s="61"/>
      <c r="F8399" s="48"/>
      <c r="G8399" s="48"/>
      <c r="H8399" s="48"/>
      <c r="I8399" s="209"/>
      <c r="J8399" s="48"/>
    </row>
    <row r="8400" spans="1:10" s="27" customFormat="1" x14ac:dyDescent="0.25">
      <c r="A8400" s="211"/>
      <c r="B8400" s="211"/>
      <c r="C8400" s="210"/>
      <c r="D8400" s="210"/>
      <c r="E8400" s="61"/>
      <c r="F8400" s="48"/>
      <c r="G8400" s="48"/>
      <c r="H8400" s="48"/>
      <c r="I8400" s="209"/>
      <c r="J8400" s="48"/>
    </row>
    <row r="8401" spans="1:10" s="27" customFormat="1" x14ac:dyDescent="0.25">
      <c r="A8401" s="211"/>
      <c r="B8401" s="211"/>
      <c r="C8401" s="210"/>
      <c r="D8401" s="210"/>
      <c r="E8401" s="61"/>
      <c r="F8401" s="48"/>
      <c r="G8401" s="48"/>
      <c r="H8401" s="48"/>
      <c r="I8401" s="209"/>
      <c r="J8401" s="48"/>
    </row>
    <row r="8402" spans="1:10" s="27" customFormat="1" x14ac:dyDescent="0.25">
      <c r="A8402" s="211"/>
      <c r="B8402" s="211"/>
      <c r="C8402" s="210"/>
      <c r="D8402" s="210"/>
      <c r="E8402" s="61"/>
      <c r="F8402" s="48"/>
      <c r="G8402" s="48"/>
      <c r="H8402" s="48"/>
      <c r="I8402" s="209"/>
      <c r="J8402" s="48"/>
    </row>
    <row r="8403" spans="1:10" s="27" customFormat="1" x14ac:dyDescent="0.25">
      <c r="A8403" s="211"/>
      <c r="B8403" s="211"/>
      <c r="C8403" s="210"/>
      <c r="D8403" s="210"/>
      <c r="E8403" s="61"/>
      <c r="F8403" s="48"/>
      <c r="G8403" s="48"/>
      <c r="H8403" s="48"/>
      <c r="I8403" s="209"/>
      <c r="J8403" s="48"/>
    </row>
    <row r="8404" spans="1:10" s="27" customFormat="1" x14ac:dyDescent="0.25">
      <c r="A8404" s="211"/>
      <c r="B8404" s="211"/>
      <c r="C8404" s="210"/>
      <c r="D8404" s="210"/>
      <c r="E8404" s="61"/>
      <c r="F8404" s="48"/>
      <c r="G8404" s="48"/>
      <c r="H8404" s="48"/>
      <c r="I8404" s="209"/>
      <c r="J8404" s="48"/>
    </row>
    <row r="8405" spans="1:10" s="27" customFormat="1" x14ac:dyDescent="0.25">
      <c r="A8405" s="211"/>
      <c r="B8405" s="211"/>
      <c r="C8405" s="210"/>
      <c r="D8405" s="210"/>
      <c r="E8405" s="61"/>
      <c r="F8405" s="48"/>
      <c r="G8405" s="48"/>
      <c r="H8405" s="48"/>
      <c r="I8405" s="209"/>
      <c r="J8405" s="48"/>
    </row>
    <row r="8406" spans="1:10" s="27" customFormat="1" x14ac:dyDescent="0.25">
      <c r="A8406" s="211"/>
      <c r="B8406" s="211"/>
      <c r="C8406" s="210"/>
      <c r="D8406" s="210"/>
      <c r="E8406" s="61"/>
      <c r="F8406" s="48"/>
      <c r="G8406" s="48"/>
      <c r="H8406" s="48"/>
      <c r="I8406" s="209"/>
      <c r="J8406" s="48"/>
    </row>
    <row r="8407" spans="1:10" s="27" customFormat="1" x14ac:dyDescent="0.25">
      <c r="A8407" s="211"/>
      <c r="B8407" s="211"/>
      <c r="C8407" s="210"/>
      <c r="D8407" s="210"/>
      <c r="E8407" s="61"/>
      <c r="F8407" s="48"/>
      <c r="G8407" s="48"/>
      <c r="H8407" s="48"/>
      <c r="I8407" s="209"/>
      <c r="J8407" s="48"/>
    </row>
    <row r="8408" spans="1:10" s="27" customFormat="1" x14ac:dyDescent="0.25">
      <c r="A8408" s="211"/>
      <c r="B8408" s="211"/>
      <c r="C8408" s="210"/>
      <c r="D8408" s="210"/>
      <c r="E8408" s="61"/>
      <c r="F8408" s="48"/>
      <c r="G8408" s="48"/>
      <c r="H8408" s="48"/>
      <c r="I8408" s="209"/>
      <c r="J8408" s="48"/>
    </row>
    <row r="8409" spans="1:10" s="27" customFormat="1" x14ac:dyDescent="0.25">
      <c r="A8409" s="211"/>
      <c r="B8409" s="211"/>
      <c r="C8409" s="210"/>
      <c r="D8409" s="210"/>
      <c r="E8409" s="61"/>
      <c r="F8409" s="48"/>
      <c r="G8409" s="48"/>
      <c r="H8409" s="48"/>
      <c r="I8409" s="209"/>
      <c r="J8409" s="48"/>
    </row>
    <row r="8410" spans="1:10" s="27" customFormat="1" x14ac:dyDescent="0.25">
      <c r="A8410" s="211"/>
      <c r="B8410" s="211"/>
      <c r="C8410" s="210"/>
      <c r="D8410" s="210"/>
      <c r="E8410" s="61"/>
      <c r="F8410" s="48"/>
      <c r="G8410" s="48"/>
      <c r="H8410" s="48"/>
      <c r="I8410" s="209"/>
      <c r="J8410" s="48"/>
    </row>
    <row r="8411" spans="1:10" s="27" customFormat="1" x14ac:dyDescent="0.25">
      <c r="A8411" s="211"/>
      <c r="B8411" s="211"/>
      <c r="C8411" s="210"/>
      <c r="D8411" s="210"/>
      <c r="E8411" s="61"/>
      <c r="F8411" s="48"/>
      <c r="G8411" s="48"/>
      <c r="H8411" s="48"/>
      <c r="I8411" s="209"/>
      <c r="J8411" s="48"/>
    </row>
    <row r="8412" spans="1:10" s="27" customFormat="1" x14ac:dyDescent="0.25">
      <c r="A8412" s="211"/>
      <c r="B8412" s="211"/>
      <c r="C8412" s="210"/>
      <c r="D8412" s="210"/>
      <c r="E8412" s="61"/>
      <c r="F8412" s="48"/>
      <c r="G8412" s="48"/>
      <c r="H8412" s="48"/>
      <c r="I8412" s="209"/>
      <c r="J8412" s="48"/>
    </row>
    <row r="8413" spans="1:10" s="27" customFormat="1" x14ac:dyDescent="0.25">
      <c r="A8413" s="211"/>
      <c r="B8413" s="211"/>
      <c r="C8413" s="210"/>
      <c r="D8413" s="210"/>
      <c r="E8413" s="61"/>
      <c r="F8413" s="48"/>
      <c r="G8413" s="48"/>
      <c r="H8413" s="48"/>
      <c r="I8413" s="209"/>
      <c r="J8413" s="48"/>
    </row>
    <row r="8414" spans="1:10" s="27" customFormat="1" x14ac:dyDescent="0.25">
      <c r="A8414" s="211"/>
      <c r="B8414" s="211"/>
      <c r="C8414" s="210"/>
      <c r="D8414" s="210"/>
      <c r="E8414" s="61"/>
      <c r="F8414" s="48"/>
      <c r="G8414" s="48"/>
      <c r="H8414" s="48"/>
      <c r="I8414" s="209"/>
      <c r="J8414" s="48"/>
    </row>
    <row r="8415" spans="1:10" s="27" customFormat="1" x14ac:dyDescent="0.25">
      <c r="A8415" s="211"/>
      <c r="B8415" s="211"/>
      <c r="C8415" s="210"/>
      <c r="D8415" s="210"/>
      <c r="E8415" s="61"/>
      <c r="F8415" s="48"/>
      <c r="G8415" s="48"/>
      <c r="H8415" s="48"/>
      <c r="I8415" s="209"/>
      <c r="J8415" s="48"/>
    </row>
    <row r="8416" spans="1:10" s="27" customFormat="1" x14ac:dyDescent="0.25">
      <c r="A8416" s="211"/>
      <c r="B8416" s="211"/>
      <c r="C8416" s="210"/>
      <c r="D8416" s="210"/>
      <c r="E8416" s="61"/>
      <c r="F8416" s="48"/>
      <c r="G8416" s="48"/>
      <c r="H8416" s="48"/>
      <c r="I8416" s="209"/>
      <c r="J8416" s="48"/>
    </row>
    <row r="8417" spans="1:10" s="27" customFormat="1" x14ac:dyDescent="0.25">
      <c r="A8417" s="211"/>
      <c r="B8417" s="211"/>
      <c r="C8417" s="210"/>
      <c r="D8417" s="210"/>
      <c r="E8417" s="61"/>
      <c r="F8417" s="48"/>
      <c r="G8417" s="48"/>
      <c r="H8417" s="48"/>
      <c r="I8417" s="209"/>
      <c r="J8417" s="48"/>
    </row>
    <row r="8418" spans="1:10" s="27" customFormat="1" x14ac:dyDescent="0.25">
      <c r="A8418" s="211"/>
      <c r="B8418" s="211"/>
      <c r="C8418" s="210"/>
      <c r="D8418" s="210"/>
      <c r="E8418" s="61"/>
      <c r="F8418" s="48"/>
      <c r="G8418" s="48"/>
      <c r="H8418" s="48"/>
      <c r="I8418" s="209"/>
      <c r="J8418" s="48"/>
    </row>
    <row r="8419" spans="1:10" s="27" customFormat="1" x14ac:dyDescent="0.25">
      <c r="A8419" s="211"/>
      <c r="B8419" s="211"/>
      <c r="C8419" s="210"/>
      <c r="D8419" s="210"/>
      <c r="E8419" s="61"/>
      <c r="F8419" s="48"/>
      <c r="G8419" s="48"/>
      <c r="H8419" s="48"/>
      <c r="I8419" s="209"/>
      <c r="J8419" s="48"/>
    </row>
    <row r="8420" spans="1:10" s="27" customFormat="1" x14ac:dyDescent="0.25">
      <c r="A8420" s="211"/>
      <c r="B8420" s="211"/>
      <c r="C8420" s="210"/>
      <c r="D8420" s="210"/>
      <c r="E8420" s="61"/>
      <c r="F8420" s="48"/>
      <c r="G8420" s="48"/>
      <c r="H8420" s="48"/>
      <c r="I8420" s="209"/>
      <c r="J8420" s="48"/>
    </row>
    <row r="8421" spans="1:10" s="27" customFormat="1" x14ac:dyDescent="0.25">
      <c r="A8421" s="211"/>
      <c r="B8421" s="211"/>
      <c r="C8421" s="210"/>
      <c r="D8421" s="210"/>
      <c r="E8421" s="61"/>
      <c r="F8421" s="48"/>
      <c r="G8421" s="48"/>
      <c r="H8421" s="48"/>
      <c r="I8421" s="209"/>
      <c r="J8421" s="48"/>
    </row>
    <row r="8422" spans="1:10" s="27" customFormat="1" x14ac:dyDescent="0.25">
      <c r="A8422" s="211"/>
      <c r="B8422" s="211"/>
      <c r="C8422" s="210"/>
      <c r="D8422" s="210"/>
      <c r="E8422" s="61"/>
      <c r="F8422" s="48"/>
      <c r="G8422" s="48"/>
      <c r="H8422" s="48"/>
      <c r="I8422" s="209"/>
      <c r="J8422" s="48"/>
    </row>
    <row r="8423" spans="1:10" s="27" customFormat="1" x14ac:dyDescent="0.25">
      <c r="A8423" s="211"/>
      <c r="B8423" s="211"/>
      <c r="C8423" s="210"/>
      <c r="D8423" s="210"/>
      <c r="E8423" s="61"/>
      <c r="F8423" s="48"/>
      <c r="G8423" s="48"/>
      <c r="H8423" s="48"/>
      <c r="I8423" s="209"/>
      <c r="J8423" s="48"/>
    </row>
    <row r="8424" spans="1:10" s="27" customFormat="1" x14ac:dyDescent="0.25">
      <c r="A8424" s="211"/>
      <c r="B8424" s="211"/>
      <c r="C8424" s="210"/>
      <c r="D8424" s="210"/>
      <c r="E8424" s="61"/>
      <c r="F8424" s="48"/>
      <c r="G8424" s="48"/>
      <c r="H8424" s="48"/>
      <c r="I8424" s="209"/>
      <c r="J8424" s="48"/>
    </row>
    <row r="8425" spans="1:10" s="27" customFormat="1" x14ac:dyDescent="0.25">
      <c r="A8425" s="211"/>
      <c r="B8425" s="211"/>
      <c r="C8425" s="210"/>
      <c r="D8425" s="210"/>
      <c r="E8425" s="61"/>
      <c r="F8425" s="48"/>
      <c r="G8425" s="48"/>
      <c r="H8425" s="48"/>
      <c r="I8425" s="209"/>
      <c r="J8425" s="48"/>
    </row>
    <row r="8426" spans="1:10" s="27" customFormat="1" x14ac:dyDescent="0.25">
      <c r="A8426" s="211"/>
      <c r="B8426" s="211"/>
      <c r="C8426" s="210"/>
      <c r="D8426" s="210"/>
      <c r="E8426" s="61"/>
      <c r="F8426" s="48"/>
      <c r="G8426" s="48"/>
      <c r="H8426" s="48"/>
      <c r="I8426" s="209"/>
      <c r="J8426" s="48"/>
    </row>
    <row r="8427" spans="1:10" s="27" customFormat="1" x14ac:dyDescent="0.25">
      <c r="A8427" s="211"/>
      <c r="B8427" s="211"/>
      <c r="C8427" s="210"/>
      <c r="D8427" s="210"/>
      <c r="E8427" s="61"/>
      <c r="F8427" s="48"/>
      <c r="G8427" s="48"/>
      <c r="H8427" s="48"/>
      <c r="I8427" s="209"/>
      <c r="J8427" s="48"/>
    </row>
    <row r="8428" spans="1:10" s="27" customFormat="1" x14ac:dyDescent="0.25">
      <c r="A8428" s="211"/>
      <c r="B8428" s="211"/>
      <c r="C8428" s="210"/>
      <c r="D8428" s="210"/>
      <c r="E8428" s="61"/>
      <c r="F8428" s="48"/>
      <c r="G8428" s="48"/>
      <c r="H8428" s="48"/>
      <c r="I8428" s="209"/>
      <c r="J8428" s="48"/>
    </row>
    <row r="8429" spans="1:10" s="27" customFormat="1" x14ac:dyDescent="0.25">
      <c r="A8429" s="211"/>
      <c r="B8429" s="211"/>
      <c r="C8429" s="210"/>
      <c r="D8429" s="210"/>
      <c r="E8429" s="61"/>
      <c r="F8429" s="48"/>
      <c r="G8429" s="48"/>
      <c r="H8429" s="48"/>
      <c r="I8429" s="209"/>
      <c r="J8429" s="48"/>
    </row>
    <row r="8430" spans="1:10" s="27" customFormat="1" x14ac:dyDescent="0.25">
      <c r="A8430" s="211"/>
      <c r="B8430" s="211"/>
      <c r="C8430" s="210"/>
      <c r="D8430" s="210"/>
      <c r="E8430" s="61"/>
      <c r="F8430" s="48"/>
      <c r="G8430" s="48"/>
      <c r="H8430" s="48"/>
      <c r="I8430" s="209"/>
      <c r="J8430" s="48"/>
    </row>
    <row r="8431" spans="1:10" s="27" customFormat="1" x14ac:dyDescent="0.25">
      <c r="A8431" s="211"/>
      <c r="B8431" s="211"/>
      <c r="C8431" s="210"/>
      <c r="D8431" s="210"/>
      <c r="E8431" s="61"/>
      <c r="F8431" s="48"/>
      <c r="G8431" s="48"/>
      <c r="H8431" s="48"/>
      <c r="I8431" s="209"/>
      <c r="J8431" s="48"/>
    </row>
    <row r="8432" spans="1:10" s="27" customFormat="1" x14ac:dyDescent="0.25">
      <c r="A8432" s="211"/>
      <c r="B8432" s="211"/>
      <c r="C8432" s="210"/>
      <c r="D8432" s="210"/>
      <c r="E8432" s="61"/>
      <c r="F8432" s="48"/>
      <c r="G8432" s="48"/>
      <c r="H8432" s="48"/>
      <c r="I8432" s="209"/>
      <c r="J8432" s="48"/>
    </row>
    <row r="8433" spans="1:10" s="27" customFormat="1" x14ac:dyDescent="0.25">
      <c r="A8433" s="211"/>
      <c r="B8433" s="211"/>
      <c r="C8433" s="210"/>
      <c r="D8433" s="210"/>
      <c r="E8433" s="61"/>
      <c r="F8433" s="48"/>
      <c r="G8433" s="48"/>
      <c r="H8433" s="48"/>
      <c r="I8433" s="209"/>
      <c r="J8433" s="48"/>
    </row>
    <row r="8434" spans="1:10" s="27" customFormat="1" x14ac:dyDescent="0.25">
      <c r="A8434" s="211"/>
      <c r="B8434" s="211"/>
      <c r="C8434" s="210"/>
      <c r="D8434" s="210"/>
      <c r="E8434" s="61"/>
      <c r="F8434" s="48"/>
      <c r="G8434" s="48"/>
      <c r="H8434" s="48"/>
      <c r="I8434" s="209"/>
      <c r="J8434" s="48"/>
    </row>
    <row r="8435" spans="1:10" s="27" customFormat="1" x14ac:dyDescent="0.25">
      <c r="A8435" s="211"/>
      <c r="B8435" s="211"/>
      <c r="C8435" s="210"/>
      <c r="D8435" s="210"/>
      <c r="E8435" s="61"/>
      <c r="F8435" s="48"/>
      <c r="G8435" s="48"/>
      <c r="H8435" s="48"/>
      <c r="I8435" s="209"/>
      <c r="J8435" s="48"/>
    </row>
    <row r="8436" spans="1:10" s="27" customFormat="1" x14ac:dyDescent="0.25">
      <c r="A8436" s="211"/>
      <c r="B8436" s="211"/>
      <c r="C8436" s="210"/>
      <c r="D8436" s="210"/>
      <c r="E8436" s="61"/>
      <c r="F8436" s="48"/>
      <c r="G8436" s="48"/>
      <c r="H8436" s="48"/>
      <c r="I8436" s="209"/>
      <c r="J8436" s="48"/>
    </row>
    <row r="8437" spans="1:10" s="27" customFormat="1" x14ac:dyDescent="0.25">
      <c r="A8437" s="211"/>
      <c r="B8437" s="211"/>
      <c r="C8437" s="210"/>
      <c r="D8437" s="210"/>
      <c r="E8437" s="61"/>
      <c r="F8437" s="48"/>
      <c r="G8437" s="48"/>
      <c r="H8437" s="48"/>
      <c r="I8437" s="209"/>
      <c r="J8437" s="48"/>
    </row>
    <row r="8438" spans="1:10" s="27" customFormat="1" x14ac:dyDescent="0.25">
      <c r="A8438" s="211"/>
      <c r="B8438" s="211"/>
      <c r="C8438" s="210"/>
      <c r="D8438" s="210"/>
      <c r="E8438" s="61"/>
      <c r="F8438" s="48"/>
      <c r="G8438" s="48"/>
      <c r="H8438" s="48"/>
      <c r="I8438" s="209"/>
      <c r="J8438" s="48"/>
    </row>
    <row r="8439" spans="1:10" s="27" customFormat="1" x14ac:dyDescent="0.25">
      <c r="A8439" s="211"/>
      <c r="B8439" s="211"/>
      <c r="C8439" s="210"/>
      <c r="D8439" s="210"/>
      <c r="E8439" s="61"/>
      <c r="F8439" s="48"/>
      <c r="G8439" s="48"/>
      <c r="H8439" s="48"/>
      <c r="I8439" s="209"/>
      <c r="J8439" s="48"/>
    </row>
    <row r="8440" spans="1:10" s="27" customFormat="1" x14ac:dyDescent="0.25">
      <c r="A8440" s="211"/>
      <c r="B8440" s="211"/>
      <c r="C8440" s="210"/>
      <c r="D8440" s="210"/>
      <c r="E8440" s="61"/>
      <c r="F8440" s="48"/>
      <c r="G8440" s="48"/>
      <c r="H8440" s="48"/>
      <c r="I8440" s="209"/>
      <c r="J8440" s="48"/>
    </row>
    <row r="8441" spans="1:10" s="27" customFormat="1" x14ac:dyDescent="0.25">
      <c r="A8441" s="211"/>
      <c r="B8441" s="211"/>
      <c r="C8441" s="210"/>
      <c r="D8441" s="210"/>
      <c r="E8441" s="61"/>
      <c r="F8441" s="48"/>
      <c r="G8441" s="48"/>
      <c r="H8441" s="48"/>
      <c r="I8441" s="209"/>
      <c r="J8441" s="48"/>
    </row>
    <row r="8442" spans="1:10" s="27" customFormat="1" x14ac:dyDescent="0.25">
      <c r="A8442" s="211"/>
      <c r="B8442" s="211"/>
      <c r="C8442" s="210"/>
      <c r="D8442" s="210"/>
      <c r="E8442" s="61"/>
      <c r="F8442" s="48"/>
      <c r="G8442" s="48"/>
      <c r="H8442" s="48"/>
      <c r="I8442" s="209"/>
      <c r="J8442" s="48"/>
    </row>
    <row r="8443" spans="1:10" s="27" customFormat="1" x14ac:dyDescent="0.25">
      <c r="A8443" s="211"/>
      <c r="B8443" s="211"/>
      <c r="C8443" s="210"/>
      <c r="D8443" s="210"/>
      <c r="E8443" s="61"/>
      <c r="F8443" s="48"/>
      <c r="G8443" s="48"/>
      <c r="H8443" s="48"/>
      <c r="I8443" s="209"/>
      <c r="J8443" s="48"/>
    </row>
    <row r="8444" spans="1:10" s="27" customFormat="1" x14ac:dyDescent="0.25">
      <c r="A8444" s="211"/>
      <c r="B8444" s="211"/>
      <c r="C8444" s="210"/>
      <c r="D8444" s="210"/>
      <c r="E8444" s="61"/>
      <c r="F8444" s="48"/>
      <c r="G8444" s="48"/>
      <c r="H8444" s="48"/>
      <c r="I8444" s="209"/>
      <c r="J8444" s="48"/>
    </row>
    <row r="8445" spans="1:10" s="27" customFormat="1" x14ac:dyDescent="0.25">
      <c r="A8445" s="211"/>
      <c r="B8445" s="211"/>
      <c r="C8445" s="210"/>
      <c r="D8445" s="210"/>
      <c r="E8445" s="61"/>
      <c r="F8445" s="48"/>
      <c r="G8445" s="48"/>
      <c r="H8445" s="48"/>
      <c r="I8445" s="209"/>
      <c r="J8445" s="48"/>
    </row>
    <row r="8446" spans="1:10" s="27" customFormat="1" x14ac:dyDescent="0.25">
      <c r="A8446" s="211"/>
      <c r="B8446" s="211"/>
      <c r="C8446" s="210"/>
      <c r="D8446" s="210"/>
      <c r="E8446" s="61"/>
      <c r="F8446" s="48"/>
      <c r="G8446" s="48"/>
      <c r="H8446" s="48"/>
      <c r="I8446" s="209"/>
      <c r="J8446" s="48"/>
    </row>
    <row r="8447" spans="1:10" s="27" customFormat="1" x14ac:dyDescent="0.25">
      <c r="A8447" s="211"/>
      <c r="B8447" s="211"/>
      <c r="C8447" s="210"/>
      <c r="D8447" s="210"/>
      <c r="E8447" s="61"/>
      <c r="F8447" s="48"/>
      <c r="G8447" s="48"/>
      <c r="H8447" s="48"/>
      <c r="I8447" s="209"/>
      <c r="J8447" s="48"/>
    </row>
    <row r="8448" spans="1:10" s="27" customFormat="1" x14ac:dyDescent="0.25">
      <c r="A8448" s="211"/>
      <c r="B8448" s="211"/>
      <c r="C8448" s="210"/>
      <c r="D8448" s="210"/>
      <c r="E8448" s="61"/>
      <c r="F8448" s="48"/>
      <c r="G8448" s="48"/>
      <c r="H8448" s="48"/>
      <c r="I8448" s="209"/>
      <c r="J8448" s="48"/>
    </row>
    <row r="8449" spans="1:10" s="27" customFormat="1" x14ac:dyDescent="0.25">
      <c r="A8449" s="211"/>
      <c r="B8449" s="211"/>
      <c r="C8449" s="210"/>
      <c r="D8449" s="210"/>
      <c r="E8449" s="61"/>
      <c r="F8449" s="48"/>
      <c r="G8449" s="48"/>
      <c r="H8449" s="48"/>
      <c r="I8449" s="209"/>
      <c r="J8449" s="48"/>
    </row>
    <row r="8450" spans="1:10" s="27" customFormat="1" x14ac:dyDescent="0.25">
      <c r="A8450" s="211"/>
      <c r="B8450" s="211"/>
      <c r="C8450" s="210"/>
      <c r="D8450" s="210"/>
      <c r="E8450" s="61"/>
      <c r="F8450" s="48"/>
      <c r="G8450" s="48"/>
      <c r="H8450" s="48"/>
      <c r="I8450" s="209"/>
      <c r="J8450" s="48"/>
    </row>
    <row r="8451" spans="1:10" s="27" customFormat="1" x14ac:dyDescent="0.25">
      <c r="A8451" s="211"/>
      <c r="B8451" s="211"/>
      <c r="C8451" s="210"/>
      <c r="D8451" s="210"/>
      <c r="E8451" s="61"/>
      <c r="F8451" s="48"/>
      <c r="G8451" s="48"/>
      <c r="H8451" s="48"/>
      <c r="I8451" s="209"/>
      <c r="J8451" s="48"/>
    </row>
    <row r="8452" spans="1:10" s="27" customFormat="1" x14ac:dyDescent="0.25">
      <c r="A8452" s="211"/>
      <c r="B8452" s="211"/>
      <c r="C8452" s="210"/>
      <c r="D8452" s="210"/>
      <c r="E8452" s="61"/>
      <c r="F8452" s="48"/>
      <c r="G8452" s="48"/>
      <c r="H8452" s="48"/>
      <c r="I8452" s="209"/>
      <c r="J8452" s="48"/>
    </row>
    <row r="8453" spans="1:10" s="27" customFormat="1" x14ac:dyDescent="0.25">
      <c r="A8453" s="211"/>
      <c r="B8453" s="211"/>
      <c r="C8453" s="210"/>
      <c r="D8453" s="210"/>
      <c r="E8453" s="61"/>
      <c r="F8453" s="48"/>
      <c r="G8453" s="48"/>
      <c r="H8453" s="48"/>
      <c r="I8453" s="209"/>
      <c r="J8453" s="48"/>
    </row>
    <row r="8454" spans="1:10" s="27" customFormat="1" x14ac:dyDescent="0.25">
      <c r="A8454" s="211"/>
      <c r="B8454" s="211"/>
      <c r="C8454" s="210"/>
      <c r="D8454" s="210"/>
      <c r="E8454" s="61"/>
      <c r="F8454" s="48"/>
      <c r="G8454" s="48"/>
      <c r="H8454" s="48"/>
      <c r="I8454" s="209"/>
      <c r="J8454" s="48"/>
    </row>
    <row r="8455" spans="1:10" s="27" customFormat="1" x14ac:dyDescent="0.25">
      <c r="A8455" s="211"/>
      <c r="B8455" s="211"/>
      <c r="C8455" s="210"/>
      <c r="D8455" s="210"/>
      <c r="E8455" s="61"/>
      <c r="F8455" s="48"/>
      <c r="G8455" s="48"/>
      <c r="H8455" s="48"/>
      <c r="I8455" s="209"/>
      <c r="J8455" s="48"/>
    </row>
    <row r="8456" spans="1:10" s="27" customFormat="1" x14ac:dyDescent="0.25">
      <c r="A8456" s="211"/>
      <c r="B8456" s="211"/>
      <c r="C8456" s="210"/>
      <c r="D8456" s="210"/>
      <c r="E8456" s="61"/>
      <c r="F8456" s="48"/>
      <c r="G8456" s="48"/>
      <c r="H8456" s="48"/>
      <c r="I8456" s="209"/>
      <c r="J8456" s="48"/>
    </row>
    <row r="8457" spans="1:10" s="27" customFormat="1" x14ac:dyDescent="0.25">
      <c r="A8457" s="211"/>
      <c r="B8457" s="211"/>
      <c r="C8457" s="210"/>
      <c r="D8457" s="210"/>
      <c r="E8457" s="61"/>
      <c r="F8457" s="48"/>
      <c r="G8457" s="48"/>
      <c r="H8457" s="48"/>
      <c r="I8457" s="209"/>
      <c r="J8457" s="48"/>
    </row>
    <row r="8458" spans="1:10" s="27" customFormat="1" x14ac:dyDescent="0.25">
      <c r="A8458" s="211"/>
      <c r="B8458" s="211"/>
      <c r="C8458" s="210"/>
      <c r="D8458" s="210"/>
      <c r="E8458" s="61"/>
      <c r="F8458" s="48"/>
      <c r="G8458" s="48"/>
      <c r="H8458" s="48"/>
      <c r="I8458" s="209"/>
      <c r="J8458" s="48"/>
    </row>
    <row r="8459" spans="1:10" s="27" customFormat="1" x14ac:dyDescent="0.25">
      <c r="A8459" s="211"/>
      <c r="B8459" s="211"/>
      <c r="C8459" s="210"/>
      <c r="D8459" s="210"/>
      <c r="E8459" s="61"/>
      <c r="F8459" s="48"/>
      <c r="G8459" s="48"/>
      <c r="H8459" s="48"/>
      <c r="I8459" s="209"/>
      <c r="J8459" s="48"/>
    </row>
    <row r="8460" spans="1:10" s="27" customFormat="1" x14ac:dyDescent="0.25">
      <c r="A8460" s="211"/>
      <c r="B8460" s="211"/>
      <c r="C8460" s="210"/>
      <c r="D8460" s="210"/>
      <c r="E8460" s="61"/>
      <c r="F8460" s="48"/>
      <c r="G8460" s="48"/>
      <c r="H8460" s="48"/>
      <c r="I8460" s="209"/>
      <c r="J8460" s="48"/>
    </row>
    <row r="8461" spans="1:10" s="27" customFormat="1" x14ac:dyDescent="0.25">
      <c r="A8461" s="211"/>
      <c r="B8461" s="211"/>
      <c r="C8461" s="210"/>
      <c r="D8461" s="210"/>
      <c r="E8461" s="61"/>
      <c r="F8461" s="48"/>
      <c r="G8461" s="48"/>
      <c r="H8461" s="48"/>
      <c r="I8461" s="209"/>
      <c r="J8461" s="48"/>
    </row>
    <row r="8462" spans="1:10" s="27" customFormat="1" x14ac:dyDescent="0.25">
      <c r="A8462" s="211"/>
      <c r="B8462" s="211"/>
      <c r="C8462" s="210"/>
      <c r="D8462" s="210"/>
      <c r="E8462" s="61"/>
      <c r="F8462" s="48"/>
      <c r="G8462" s="48"/>
      <c r="H8462" s="48"/>
      <c r="I8462" s="209"/>
      <c r="J8462" s="48"/>
    </row>
    <row r="8463" spans="1:10" s="27" customFormat="1" x14ac:dyDescent="0.25">
      <c r="A8463" s="211"/>
      <c r="B8463" s="211"/>
      <c r="C8463" s="210"/>
      <c r="D8463" s="210"/>
      <c r="E8463" s="61"/>
      <c r="F8463" s="48"/>
      <c r="G8463" s="48"/>
      <c r="H8463" s="48"/>
      <c r="I8463" s="209"/>
      <c r="J8463" s="48"/>
    </row>
    <row r="8464" spans="1:10" s="27" customFormat="1" x14ac:dyDescent="0.25">
      <c r="A8464" s="211"/>
      <c r="B8464" s="211"/>
      <c r="C8464" s="210"/>
      <c r="D8464" s="210"/>
      <c r="E8464" s="61"/>
      <c r="F8464" s="48"/>
      <c r="G8464" s="48"/>
      <c r="H8464" s="48"/>
      <c r="I8464" s="209"/>
      <c r="J8464" s="48"/>
    </row>
    <row r="8465" spans="1:10" s="27" customFormat="1" x14ac:dyDescent="0.25">
      <c r="A8465" s="211"/>
      <c r="B8465" s="211"/>
      <c r="C8465" s="210"/>
      <c r="D8465" s="210"/>
      <c r="E8465" s="61"/>
      <c r="F8465" s="48"/>
      <c r="G8465" s="48"/>
      <c r="H8465" s="48"/>
      <c r="I8465" s="209"/>
      <c r="J8465" s="48"/>
    </row>
    <row r="8466" spans="1:10" s="27" customFormat="1" x14ac:dyDescent="0.25">
      <c r="A8466" s="211"/>
      <c r="B8466" s="211"/>
      <c r="C8466" s="210"/>
      <c r="D8466" s="210"/>
      <c r="E8466" s="61"/>
      <c r="F8466" s="48"/>
      <c r="G8466" s="48"/>
      <c r="H8466" s="48"/>
      <c r="I8466" s="209"/>
      <c r="J8466" s="48"/>
    </row>
    <row r="8467" spans="1:10" s="27" customFormat="1" x14ac:dyDescent="0.25">
      <c r="A8467" s="211"/>
      <c r="B8467" s="211"/>
      <c r="C8467" s="210"/>
      <c r="D8467" s="210"/>
      <c r="E8467" s="61"/>
      <c r="F8467" s="48"/>
      <c r="G8467" s="48"/>
      <c r="H8467" s="48"/>
      <c r="I8467" s="209"/>
      <c r="J8467" s="48"/>
    </row>
    <row r="8468" spans="1:10" s="27" customFormat="1" x14ac:dyDescent="0.25">
      <c r="A8468" s="211"/>
      <c r="B8468" s="211"/>
      <c r="C8468" s="210"/>
      <c r="D8468" s="210"/>
      <c r="E8468" s="61"/>
      <c r="F8468" s="48"/>
      <c r="G8468" s="48"/>
      <c r="H8468" s="48"/>
      <c r="I8468" s="209"/>
      <c r="J8468" s="48"/>
    </row>
    <row r="8469" spans="1:10" s="27" customFormat="1" x14ac:dyDescent="0.25">
      <c r="A8469" s="211"/>
      <c r="B8469" s="211"/>
      <c r="C8469" s="210"/>
      <c r="D8469" s="210"/>
      <c r="E8469" s="61"/>
      <c r="F8469" s="48"/>
      <c r="G8469" s="48"/>
      <c r="H8469" s="48"/>
      <c r="I8469" s="209"/>
      <c r="J8469" s="48"/>
    </row>
    <row r="8470" spans="1:10" s="27" customFormat="1" x14ac:dyDescent="0.25">
      <c r="A8470" s="211"/>
      <c r="B8470" s="211"/>
      <c r="C8470" s="210"/>
      <c r="D8470" s="210"/>
      <c r="E8470" s="61"/>
      <c r="F8470" s="48"/>
      <c r="G8470" s="48"/>
      <c r="H8470" s="48"/>
      <c r="I8470" s="209"/>
      <c r="J8470" s="48"/>
    </row>
    <row r="8471" spans="1:10" s="27" customFormat="1" x14ac:dyDescent="0.25">
      <c r="A8471" s="211"/>
      <c r="B8471" s="211"/>
      <c r="C8471" s="210"/>
      <c r="D8471" s="210"/>
      <c r="E8471" s="61"/>
      <c r="F8471" s="48"/>
      <c r="G8471" s="48"/>
      <c r="H8471" s="48"/>
      <c r="I8471" s="209"/>
      <c r="J8471" s="48"/>
    </row>
    <row r="8472" spans="1:10" s="27" customFormat="1" x14ac:dyDescent="0.25">
      <c r="A8472" s="211"/>
      <c r="B8472" s="211"/>
      <c r="C8472" s="210"/>
      <c r="D8472" s="210"/>
      <c r="E8472" s="61"/>
      <c r="F8472" s="48"/>
      <c r="G8472" s="48"/>
      <c r="H8472" s="48"/>
      <c r="I8472" s="209"/>
      <c r="J8472" s="48"/>
    </row>
    <row r="8473" spans="1:10" s="27" customFormat="1" x14ac:dyDescent="0.25">
      <c r="A8473" s="211"/>
      <c r="B8473" s="211"/>
      <c r="C8473" s="210"/>
      <c r="D8473" s="210"/>
      <c r="E8473" s="61"/>
      <c r="F8473" s="48"/>
      <c r="G8473" s="48"/>
      <c r="H8473" s="48"/>
      <c r="I8473" s="209"/>
      <c r="J8473" s="48"/>
    </row>
    <row r="8474" spans="1:10" s="27" customFormat="1" x14ac:dyDescent="0.25">
      <c r="A8474" s="211"/>
      <c r="B8474" s="211"/>
      <c r="C8474" s="210"/>
      <c r="D8474" s="210"/>
      <c r="E8474" s="61"/>
      <c r="F8474" s="48"/>
      <c r="G8474" s="48"/>
      <c r="H8474" s="48"/>
      <c r="I8474" s="209"/>
      <c r="J8474" s="48"/>
    </row>
    <row r="8475" spans="1:10" s="27" customFormat="1" x14ac:dyDescent="0.25">
      <c r="A8475" s="211"/>
      <c r="B8475" s="211"/>
      <c r="C8475" s="210"/>
      <c r="D8475" s="210"/>
      <c r="E8475" s="61"/>
      <c r="F8475" s="48"/>
      <c r="G8475" s="48"/>
      <c r="H8475" s="48"/>
      <c r="I8475" s="209"/>
      <c r="J8475" s="48"/>
    </row>
    <row r="8476" spans="1:10" s="27" customFormat="1" x14ac:dyDescent="0.25">
      <c r="A8476" s="211"/>
      <c r="B8476" s="211"/>
      <c r="C8476" s="63"/>
      <c r="D8476" s="210"/>
      <c r="E8476" s="61"/>
      <c r="F8476" s="48"/>
      <c r="G8476" s="48"/>
      <c r="H8476" s="48"/>
      <c r="I8476" s="209"/>
      <c r="J8476" s="48"/>
    </row>
    <row r="8477" spans="1:10" s="27" customFormat="1" x14ac:dyDescent="0.25">
      <c r="A8477" s="211"/>
      <c r="B8477" s="211"/>
      <c r="C8477" s="63"/>
      <c r="D8477" s="210"/>
      <c r="E8477" s="61"/>
      <c r="F8477" s="48"/>
      <c r="G8477" s="48"/>
      <c r="H8477" s="48"/>
      <c r="I8477" s="209"/>
      <c r="J8477" s="48"/>
    </row>
    <row r="8478" spans="1:10" s="27" customFormat="1" x14ac:dyDescent="0.25">
      <c r="A8478" s="211"/>
      <c r="B8478" s="211"/>
      <c r="C8478" s="63"/>
      <c r="D8478" s="210"/>
      <c r="E8478" s="61"/>
      <c r="F8478" s="48"/>
      <c r="G8478" s="48"/>
      <c r="H8478" s="48"/>
      <c r="I8478" s="209"/>
      <c r="J8478" s="48"/>
    </row>
    <row r="8479" spans="1:10" s="27" customFormat="1" x14ac:dyDescent="0.25">
      <c r="A8479" s="211"/>
      <c r="B8479" s="211"/>
      <c r="C8479" s="63"/>
      <c r="D8479" s="63"/>
      <c r="E8479" s="61"/>
      <c r="F8479" s="61"/>
      <c r="G8479" s="61"/>
      <c r="H8479" s="61"/>
      <c r="I8479" s="209"/>
      <c r="J8479" s="48"/>
    </row>
    <row r="8480" spans="1:10" s="27" customFormat="1" x14ac:dyDescent="0.25">
      <c r="A8480" s="211"/>
      <c r="B8480" s="211"/>
      <c r="C8480" s="63"/>
      <c r="D8480" s="63"/>
      <c r="E8480" s="61"/>
      <c r="F8480" s="61"/>
      <c r="G8480" s="61"/>
      <c r="H8480" s="61"/>
      <c r="I8480" s="209"/>
      <c r="J8480" s="48"/>
    </row>
    <row r="8481" spans="1:10" s="27" customFormat="1" x14ac:dyDescent="0.25">
      <c r="A8481" s="211"/>
      <c r="B8481" s="211"/>
      <c r="C8481" s="63"/>
      <c r="D8481" s="63"/>
      <c r="E8481" s="61"/>
      <c r="F8481" s="61"/>
      <c r="G8481" s="61"/>
      <c r="H8481" s="61"/>
      <c r="I8481" s="209"/>
      <c r="J8481" s="48"/>
    </row>
    <row r="8482" spans="1:10" s="27" customFormat="1" x14ac:dyDescent="0.25">
      <c r="A8482" s="211"/>
      <c r="B8482" s="211"/>
      <c r="C8482" s="63"/>
      <c r="D8482" s="63"/>
      <c r="E8482" s="61"/>
      <c r="F8482" s="61"/>
      <c r="G8482" s="61"/>
      <c r="H8482" s="61"/>
      <c r="I8482" s="209"/>
      <c r="J8482" s="48"/>
    </row>
    <row r="8483" spans="1:10" s="27" customFormat="1" x14ac:dyDescent="0.25">
      <c r="A8483" s="211"/>
      <c r="B8483" s="211"/>
      <c r="C8483" s="63"/>
      <c r="D8483" s="63"/>
      <c r="E8483" s="61"/>
      <c r="F8483" s="61"/>
      <c r="G8483" s="61"/>
      <c r="H8483" s="61"/>
      <c r="I8483" s="209"/>
      <c r="J8483" s="48"/>
    </row>
    <row r="8484" spans="1:10" s="27" customFormat="1" x14ac:dyDescent="0.25">
      <c r="A8484" s="211"/>
      <c r="B8484" s="62"/>
      <c r="C8484" s="63"/>
      <c r="D8484" s="63"/>
      <c r="E8484" s="61"/>
      <c r="F8484" s="61"/>
      <c r="G8484" s="61"/>
      <c r="H8484" s="61"/>
      <c r="I8484" s="209"/>
      <c r="J8484" s="48"/>
    </row>
    <row r="8485" spans="1:10" s="27" customFormat="1" x14ac:dyDescent="0.25">
      <c r="A8485" s="62"/>
      <c r="B8485" s="62"/>
      <c r="C8485" s="63"/>
      <c r="D8485" s="63"/>
      <c r="E8485" s="61"/>
      <c r="F8485" s="61"/>
      <c r="G8485" s="61"/>
      <c r="H8485" s="61"/>
      <c r="I8485" s="209"/>
      <c r="J8485" s="48"/>
    </row>
    <row r="8486" spans="1:10" s="27" customFormat="1" x14ac:dyDescent="0.25">
      <c r="A8486" s="62"/>
      <c r="B8486" s="62"/>
      <c r="C8486" s="63"/>
      <c r="D8486" s="63"/>
      <c r="E8486" s="61"/>
      <c r="F8486" s="61"/>
      <c r="G8486" s="61"/>
      <c r="H8486" s="61"/>
      <c r="I8486" s="209"/>
      <c r="J8486" s="48"/>
    </row>
    <row r="8487" spans="1:10" s="27" customFormat="1" x14ac:dyDescent="0.25">
      <c r="A8487" s="62"/>
      <c r="B8487" s="62"/>
      <c r="C8487" s="63"/>
      <c r="D8487" s="63"/>
      <c r="E8487" s="61"/>
      <c r="F8487" s="61"/>
      <c r="G8487" s="61"/>
      <c r="H8487" s="61"/>
      <c r="I8487" s="209"/>
      <c r="J8487" s="48"/>
    </row>
    <row r="8488" spans="1:10" s="27" customFormat="1" x14ac:dyDescent="0.25">
      <c r="A8488" s="62"/>
      <c r="B8488" s="62"/>
      <c r="C8488" s="63"/>
      <c r="D8488" s="63"/>
      <c r="E8488" s="61"/>
      <c r="F8488" s="61"/>
      <c r="G8488" s="61"/>
      <c r="H8488" s="61"/>
      <c r="I8488" s="209"/>
      <c r="J8488" s="48"/>
    </row>
    <row r="8489" spans="1:10" s="27" customFormat="1" x14ac:dyDescent="0.25">
      <c r="A8489" s="62"/>
      <c r="B8489" s="62"/>
      <c r="C8489" s="63"/>
      <c r="D8489" s="63"/>
      <c r="E8489" s="61"/>
      <c r="F8489" s="61"/>
      <c r="G8489" s="61"/>
      <c r="H8489" s="61"/>
      <c r="I8489" s="209"/>
      <c r="J8489" s="48"/>
    </row>
    <row r="8490" spans="1:10" s="27" customFormat="1" x14ac:dyDescent="0.25">
      <c r="A8490" s="62"/>
      <c r="B8490" s="62"/>
      <c r="C8490" s="63"/>
      <c r="D8490" s="63"/>
      <c r="E8490" s="61"/>
      <c r="F8490" s="61"/>
      <c r="G8490" s="61"/>
      <c r="H8490" s="61"/>
      <c r="I8490" s="209"/>
      <c r="J8490" s="48"/>
    </row>
    <row r="8491" spans="1:10" s="27" customFormat="1" x14ac:dyDescent="0.25">
      <c r="A8491" s="62"/>
      <c r="B8491" s="62"/>
      <c r="C8491" s="63"/>
      <c r="D8491" s="63"/>
      <c r="E8491" s="61"/>
      <c r="F8491" s="61"/>
      <c r="G8491" s="61"/>
      <c r="H8491" s="61"/>
      <c r="I8491" s="209"/>
      <c r="J8491" s="48"/>
    </row>
    <row r="8492" spans="1:10" s="27" customFormat="1" x14ac:dyDescent="0.25">
      <c r="A8492" s="62"/>
      <c r="B8492" s="62"/>
      <c r="C8492" s="63"/>
      <c r="D8492" s="63"/>
      <c r="E8492" s="61"/>
      <c r="F8492" s="61"/>
      <c r="G8492" s="61"/>
      <c r="H8492" s="61"/>
      <c r="I8492" s="209"/>
      <c r="J8492" s="48"/>
    </row>
    <row r="8493" spans="1:10" s="27" customFormat="1" x14ac:dyDescent="0.25">
      <c r="A8493" s="62"/>
      <c r="B8493" s="62"/>
      <c r="C8493" s="63"/>
      <c r="D8493" s="63"/>
      <c r="E8493" s="61"/>
      <c r="F8493" s="61"/>
      <c r="G8493" s="61"/>
      <c r="H8493" s="61"/>
      <c r="I8493" s="209"/>
      <c r="J8493" s="48"/>
    </row>
    <row r="8494" spans="1:10" s="27" customFormat="1" x14ac:dyDescent="0.25">
      <c r="A8494" s="62"/>
      <c r="B8494" s="62"/>
      <c r="C8494" s="63"/>
      <c r="D8494" s="63"/>
      <c r="E8494" s="61"/>
      <c r="F8494" s="61"/>
      <c r="G8494" s="61"/>
      <c r="H8494" s="61"/>
      <c r="I8494" s="209"/>
      <c r="J8494" s="48"/>
    </row>
    <row r="8495" spans="1:10" s="27" customFormat="1" x14ac:dyDescent="0.25">
      <c r="A8495" s="62"/>
      <c r="B8495" s="62"/>
      <c r="C8495" s="63"/>
      <c r="D8495" s="63"/>
      <c r="E8495" s="61"/>
      <c r="F8495" s="61"/>
      <c r="G8495" s="61"/>
      <c r="H8495" s="61"/>
      <c r="I8495" s="209"/>
      <c r="J8495" s="48"/>
    </row>
    <row r="8496" spans="1:10" s="27" customFormat="1" x14ac:dyDescent="0.25">
      <c r="A8496" s="62"/>
      <c r="B8496" s="62"/>
      <c r="C8496" s="63"/>
      <c r="D8496" s="63"/>
      <c r="E8496" s="61"/>
      <c r="F8496" s="61"/>
      <c r="G8496" s="61"/>
      <c r="H8496" s="61"/>
      <c r="I8496" s="209"/>
      <c r="J8496" s="48"/>
    </row>
    <row r="8497" spans="1:10" s="27" customFormat="1" x14ac:dyDescent="0.25">
      <c r="A8497" s="62"/>
      <c r="B8497" s="62"/>
      <c r="C8497" s="63"/>
      <c r="D8497" s="63"/>
      <c r="E8497" s="61"/>
      <c r="F8497" s="61"/>
      <c r="G8497" s="61"/>
      <c r="H8497" s="61"/>
      <c r="I8497" s="209"/>
      <c r="J8497" s="48"/>
    </row>
    <row r="8498" spans="1:10" s="27" customFormat="1" x14ac:dyDescent="0.25">
      <c r="A8498" s="62"/>
      <c r="B8498" s="62"/>
      <c r="C8498" s="63"/>
      <c r="D8498" s="63"/>
      <c r="E8498" s="61"/>
      <c r="F8498" s="61"/>
      <c r="G8498" s="61"/>
      <c r="H8498" s="61"/>
      <c r="I8498" s="209"/>
      <c r="J8498" s="48"/>
    </row>
    <row r="8499" spans="1:10" s="27" customFormat="1" x14ac:dyDescent="0.25">
      <c r="A8499" s="62"/>
      <c r="B8499" s="62"/>
      <c r="C8499" s="63"/>
      <c r="D8499" s="63"/>
      <c r="E8499" s="61"/>
      <c r="F8499" s="61"/>
      <c r="G8499" s="61"/>
      <c r="H8499" s="61"/>
      <c r="I8499" s="209"/>
      <c r="J8499" s="48"/>
    </row>
    <row r="8500" spans="1:10" s="27" customFormat="1" x14ac:dyDescent="0.25">
      <c r="A8500" s="62"/>
      <c r="B8500" s="62"/>
      <c r="C8500" s="63"/>
      <c r="D8500" s="63"/>
      <c r="E8500" s="61"/>
      <c r="F8500" s="61"/>
      <c r="G8500" s="61"/>
      <c r="H8500" s="61"/>
      <c r="I8500" s="209"/>
      <c r="J8500" s="48"/>
    </row>
    <row r="8501" spans="1:10" s="27" customFormat="1" x14ac:dyDescent="0.25">
      <c r="A8501" s="62"/>
      <c r="B8501" s="62"/>
      <c r="C8501" s="63"/>
      <c r="D8501" s="63"/>
      <c r="E8501" s="61"/>
      <c r="F8501" s="61"/>
      <c r="G8501" s="61"/>
      <c r="H8501" s="61"/>
      <c r="I8501" s="209"/>
      <c r="J8501" s="48"/>
    </row>
    <row r="8502" spans="1:10" s="27" customFormat="1" x14ac:dyDescent="0.25">
      <c r="A8502" s="62"/>
      <c r="B8502" s="62"/>
      <c r="C8502" s="63"/>
      <c r="D8502" s="63"/>
      <c r="E8502" s="61"/>
      <c r="F8502" s="61"/>
      <c r="G8502" s="61"/>
      <c r="H8502" s="61"/>
      <c r="I8502" s="209"/>
      <c r="J8502" s="48"/>
    </row>
    <row r="8503" spans="1:10" s="27" customFormat="1" x14ac:dyDescent="0.25">
      <c r="A8503" s="62"/>
      <c r="B8503" s="62"/>
      <c r="C8503" s="63"/>
      <c r="D8503" s="63"/>
      <c r="E8503" s="61"/>
      <c r="F8503" s="61"/>
      <c r="G8503" s="61"/>
      <c r="H8503" s="61"/>
      <c r="I8503" s="209"/>
      <c r="J8503" s="48"/>
    </row>
    <row r="8504" spans="1:10" s="27" customFormat="1" x14ac:dyDescent="0.25">
      <c r="A8504" s="62"/>
      <c r="B8504" s="62"/>
      <c r="C8504" s="63"/>
      <c r="D8504" s="63"/>
      <c r="E8504" s="61"/>
      <c r="F8504" s="61"/>
      <c r="G8504" s="61"/>
      <c r="H8504" s="61"/>
      <c r="I8504" s="209"/>
      <c r="J8504" s="48"/>
    </row>
    <row r="8505" spans="1:10" s="27" customFormat="1" x14ac:dyDescent="0.25">
      <c r="A8505" s="62"/>
      <c r="B8505" s="62"/>
      <c r="C8505" s="63"/>
      <c r="D8505" s="63"/>
      <c r="E8505" s="61"/>
      <c r="F8505" s="61"/>
      <c r="G8505" s="61"/>
      <c r="H8505" s="61"/>
      <c r="I8505" s="209"/>
      <c r="J8505" s="48"/>
    </row>
    <row r="8506" spans="1:10" s="27" customFormat="1" x14ac:dyDescent="0.25">
      <c r="A8506" s="62"/>
      <c r="B8506" s="62"/>
      <c r="C8506" s="63"/>
      <c r="D8506" s="63"/>
      <c r="E8506" s="61"/>
      <c r="F8506" s="61"/>
      <c r="G8506" s="61"/>
      <c r="H8506" s="61"/>
      <c r="I8506" s="209"/>
      <c r="J8506" s="48"/>
    </row>
    <row r="8507" spans="1:10" s="27" customFormat="1" x14ac:dyDescent="0.25">
      <c r="A8507" s="62"/>
      <c r="B8507" s="62"/>
      <c r="C8507" s="63"/>
      <c r="D8507" s="63"/>
      <c r="E8507" s="61"/>
      <c r="F8507" s="61"/>
      <c r="G8507" s="61"/>
      <c r="H8507" s="61"/>
      <c r="I8507" s="209"/>
      <c r="J8507" s="48"/>
    </row>
    <row r="8508" spans="1:10" s="27" customFormat="1" x14ac:dyDescent="0.25">
      <c r="A8508" s="62"/>
      <c r="B8508" s="62"/>
      <c r="C8508" s="63"/>
      <c r="D8508" s="63"/>
      <c r="E8508" s="61"/>
      <c r="F8508" s="61"/>
      <c r="G8508" s="61"/>
      <c r="H8508" s="61"/>
      <c r="I8508" s="209"/>
      <c r="J8508" s="48"/>
    </row>
    <row r="8509" spans="1:10" s="27" customFormat="1" x14ac:dyDescent="0.25">
      <c r="A8509" s="62"/>
      <c r="B8509" s="62"/>
      <c r="C8509" s="63"/>
      <c r="D8509" s="63"/>
      <c r="E8509" s="61"/>
      <c r="F8509" s="61"/>
      <c r="G8509" s="61"/>
      <c r="H8509" s="61"/>
      <c r="I8509" s="209"/>
      <c r="J8509" s="48"/>
    </row>
    <row r="8510" spans="1:10" s="27" customFormat="1" x14ac:dyDescent="0.25">
      <c r="A8510" s="62"/>
      <c r="B8510" s="62"/>
      <c r="C8510" s="63"/>
      <c r="D8510" s="63"/>
      <c r="E8510" s="61"/>
      <c r="F8510" s="61"/>
      <c r="G8510" s="61"/>
      <c r="H8510" s="61"/>
      <c r="I8510" s="209"/>
      <c r="J8510" s="48"/>
    </row>
    <row r="8511" spans="1:10" s="27" customFormat="1" x14ac:dyDescent="0.25">
      <c r="A8511" s="62"/>
      <c r="B8511" s="62"/>
      <c r="C8511" s="63"/>
      <c r="D8511" s="63"/>
      <c r="E8511" s="61"/>
      <c r="F8511" s="61"/>
      <c r="G8511" s="61"/>
      <c r="H8511" s="61"/>
      <c r="I8511" s="209"/>
      <c r="J8511" s="48"/>
    </row>
    <row r="8512" spans="1:10" s="27" customFormat="1" x14ac:dyDescent="0.25">
      <c r="A8512" s="62"/>
      <c r="B8512" s="62"/>
      <c r="C8512" s="63"/>
      <c r="D8512" s="63"/>
      <c r="E8512" s="61"/>
      <c r="F8512" s="61"/>
      <c r="G8512" s="61"/>
      <c r="H8512" s="61"/>
      <c r="I8512" s="209"/>
      <c r="J8512" s="48"/>
    </row>
    <row r="8513" spans="1:10" s="27" customFormat="1" x14ac:dyDescent="0.25">
      <c r="A8513" s="62"/>
      <c r="B8513" s="62"/>
      <c r="C8513" s="63"/>
      <c r="D8513" s="63"/>
      <c r="E8513" s="61"/>
      <c r="F8513" s="61"/>
      <c r="G8513" s="61"/>
      <c r="H8513" s="61"/>
      <c r="I8513" s="209"/>
      <c r="J8513" s="48"/>
    </row>
    <row r="8514" spans="1:10" s="27" customFormat="1" x14ac:dyDescent="0.25">
      <c r="A8514" s="62"/>
      <c r="B8514" s="62"/>
      <c r="C8514" s="63"/>
      <c r="D8514" s="63"/>
      <c r="E8514" s="61"/>
      <c r="F8514" s="61"/>
      <c r="G8514" s="61"/>
      <c r="H8514" s="61"/>
      <c r="I8514" s="209"/>
      <c r="J8514" s="48"/>
    </row>
    <row r="8515" spans="1:10" s="27" customFormat="1" x14ac:dyDescent="0.25">
      <c r="A8515" s="62"/>
      <c r="B8515" s="62"/>
      <c r="C8515" s="63"/>
      <c r="D8515" s="63"/>
      <c r="E8515" s="61"/>
      <c r="F8515" s="61"/>
      <c r="G8515" s="61"/>
      <c r="H8515" s="61"/>
      <c r="I8515" s="209"/>
      <c r="J8515" s="48"/>
    </row>
    <row r="8516" spans="1:10" s="27" customFormat="1" x14ac:dyDescent="0.25">
      <c r="A8516" s="62"/>
      <c r="B8516" s="62"/>
      <c r="C8516" s="63"/>
      <c r="D8516" s="63"/>
      <c r="E8516" s="61"/>
      <c r="F8516" s="61"/>
      <c r="G8516" s="61"/>
      <c r="H8516" s="61"/>
      <c r="I8516" s="209"/>
      <c r="J8516" s="48"/>
    </row>
    <row r="8517" spans="1:10" s="27" customFormat="1" x14ac:dyDescent="0.25">
      <c r="A8517" s="62"/>
      <c r="B8517" s="62"/>
      <c r="C8517" s="63"/>
      <c r="D8517" s="63"/>
      <c r="E8517" s="61"/>
      <c r="F8517" s="61"/>
      <c r="G8517" s="61"/>
      <c r="H8517" s="61"/>
      <c r="I8517" s="209"/>
      <c r="J8517" s="48"/>
    </row>
    <row r="8518" spans="1:10" s="27" customFormat="1" x14ac:dyDescent="0.25">
      <c r="A8518" s="62"/>
      <c r="B8518" s="62"/>
      <c r="C8518" s="63"/>
      <c r="D8518" s="63"/>
      <c r="E8518" s="61"/>
      <c r="F8518" s="61"/>
      <c r="G8518" s="61"/>
      <c r="H8518" s="61"/>
      <c r="I8518" s="209"/>
      <c r="J8518" s="48"/>
    </row>
    <row r="8519" spans="1:10" s="27" customFormat="1" x14ac:dyDescent="0.25">
      <c r="A8519" s="62"/>
      <c r="B8519" s="62"/>
      <c r="C8519" s="63"/>
      <c r="D8519" s="63"/>
      <c r="E8519" s="61"/>
      <c r="F8519" s="61"/>
      <c r="G8519" s="61"/>
      <c r="H8519" s="61"/>
      <c r="I8519" s="209"/>
      <c r="J8519" s="48"/>
    </row>
    <row r="8520" spans="1:10" s="27" customFormat="1" x14ac:dyDescent="0.25">
      <c r="A8520" s="62"/>
      <c r="B8520" s="62"/>
      <c r="C8520" s="63"/>
      <c r="D8520" s="63"/>
      <c r="E8520" s="61"/>
      <c r="F8520" s="61"/>
      <c r="G8520" s="61"/>
      <c r="H8520" s="61"/>
      <c r="I8520" s="209"/>
      <c r="J8520" s="48"/>
    </row>
    <row r="8521" spans="1:10" s="27" customFormat="1" x14ac:dyDescent="0.25">
      <c r="A8521" s="62"/>
      <c r="B8521" s="62"/>
      <c r="C8521" s="63"/>
      <c r="D8521" s="63"/>
      <c r="E8521" s="61"/>
      <c r="F8521" s="61"/>
      <c r="G8521" s="61"/>
      <c r="H8521" s="61"/>
      <c r="I8521" s="209"/>
      <c r="J8521" s="48"/>
    </row>
    <row r="8522" spans="1:10" s="27" customFormat="1" x14ac:dyDescent="0.25">
      <c r="A8522" s="62"/>
      <c r="B8522" s="62"/>
      <c r="C8522" s="63"/>
      <c r="D8522" s="63"/>
      <c r="E8522" s="61"/>
      <c r="F8522" s="61"/>
      <c r="G8522" s="61"/>
      <c r="H8522" s="61"/>
      <c r="I8522" s="209"/>
      <c r="J8522" s="48"/>
    </row>
    <row r="8523" spans="1:10" s="27" customFormat="1" x14ac:dyDescent="0.25">
      <c r="A8523" s="62"/>
      <c r="B8523" s="62"/>
      <c r="C8523" s="63"/>
      <c r="D8523" s="63"/>
      <c r="E8523" s="61"/>
      <c r="F8523" s="61"/>
      <c r="G8523" s="61"/>
      <c r="H8523" s="61"/>
      <c r="I8523" s="209"/>
      <c r="J8523" s="48"/>
    </row>
    <row r="8524" spans="1:10" s="27" customFormat="1" x14ac:dyDescent="0.25">
      <c r="A8524" s="62"/>
      <c r="B8524" s="62"/>
      <c r="C8524" s="63"/>
      <c r="D8524" s="63"/>
      <c r="E8524" s="61"/>
      <c r="F8524" s="61"/>
      <c r="G8524" s="61"/>
      <c r="H8524" s="61"/>
      <c r="I8524" s="209"/>
      <c r="J8524" s="48"/>
    </row>
    <row r="8525" spans="1:10" s="27" customFormat="1" x14ac:dyDescent="0.25">
      <c r="A8525" s="62"/>
      <c r="B8525" s="62"/>
      <c r="C8525" s="63"/>
      <c r="D8525" s="63"/>
      <c r="E8525" s="61"/>
      <c r="F8525" s="61"/>
      <c r="G8525" s="61"/>
      <c r="H8525" s="61"/>
      <c r="I8525" s="209"/>
      <c r="J8525" s="48"/>
    </row>
    <row r="8526" spans="1:10" s="27" customFormat="1" x14ac:dyDescent="0.25">
      <c r="A8526" s="62"/>
      <c r="B8526" s="62"/>
      <c r="C8526" s="63"/>
      <c r="D8526" s="63"/>
      <c r="E8526" s="61"/>
      <c r="F8526" s="61"/>
      <c r="G8526" s="61"/>
      <c r="H8526" s="61"/>
      <c r="I8526" s="209"/>
      <c r="J8526" s="48"/>
    </row>
    <row r="8527" spans="1:10" s="27" customFormat="1" x14ac:dyDescent="0.25">
      <c r="A8527" s="62"/>
      <c r="B8527" s="62"/>
      <c r="C8527" s="63"/>
      <c r="D8527" s="63"/>
      <c r="E8527" s="61"/>
      <c r="F8527" s="61"/>
      <c r="G8527" s="61"/>
      <c r="H8527" s="61"/>
      <c r="I8527" s="209"/>
      <c r="J8527" s="48"/>
    </row>
    <row r="8528" spans="1:10" s="27" customFormat="1" x14ac:dyDescent="0.25">
      <c r="A8528" s="62"/>
      <c r="B8528" s="62"/>
      <c r="C8528" s="63"/>
      <c r="D8528" s="63"/>
      <c r="E8528" s="61"/>
      <c r="F8528" s="61"/>
      <c r="G8528" s="61"/>
      <c r="H8528" s="61"/>
      <c r="I8528" s="209"/>
      <c r="J8528" s="48"/>
    </row>
    <row r="8529" spans="1:10" s="27" customFormat="1" x14ac:dyDescent="0.25">
      <c r="A8529" s="62"/>
      <c r="B8529" s="62"/>
      <c r="C8529" s="63"/>
      <c r="D8529" s="63"/>
      <c r="E8529" s="61"/>
      <c r="F8529" s="61"/>
      <c r="G8529" s="61"/>
      <c r="H8529" s="61"/>
      <c r="I8529" s="209"/>
      <c r="J8529" s="48"/>
    </row>
    <row r="8530" spans="1:10" s="27" customFormat="1" x14ac:dyDescent="0.25">
      <c r="A8530" s="62"/>
      <c r="B8530" s="62"/>
      <c r="C8530" s="63"/>
      <c r="D8530" s="63"/>
      <c r="E8530" s="61"/>
      <c r="F8530" s="61"/>
      <c r="G8530" s="61"/>
      <c r="H8530" s="61"/>
      <c r="I8530" s="209"/>
      <c r="J8530" s="48"/>
    </row>
    <row r="8531" spans="1:10" s="27" customFormat="1" x14ac:dyDescent="0.25">
      <c r="A8531" s="62"/>
      <c r="B8531" s="62"/>
      <c r="C8531" s="63"/>
      <c r="D8531" s="63"/>
      <c r="E8531" s="61"/>
      <c r="F8531" s="61"/>
      <c r="G8531" s="61"/>
      <c r="H8531" s="61"/>
      <c r="I8531" s="209"/>
      <c r="J8531" s="48"/>
    </row>
    <row r="8532" spans="1:10" s="27" customFormat="1" x14ac:dyDescent="0.25">
      <c r="A8532" s="62"/>
      <c r="B8532" s="62"/>
      <c r="C8532" s="63"/>
      <c r="D8532" s="63"/>
      <c r="E8532" s="61"/>
      <c r="F8532" s="61"/>
      <c r="G8532" s="61"/>
      <c r="H8532" s="61"/>
      <c r="I8532" s="209"/>
      <c r="J8532" s="48"/>
    </row>
    <row r="8533" spans="1:10" s="27" customFormat="1" x14ac:dyDescent="0.25">
      <c r="A8533" s="62"/>
      <c r="B8533" s="62"/>
      <c r="C8533" s="63"/>
      <c r="D8533" s="63"/>
      <c r="E8533" s="61"/>
      <c r="F8533" s="61"/>
      <c r="G8533" s="61"/>
      <c r="H8533" s="61"/>
      <c r="I8533" s="209"/>
      <c r="J8533" s="48"/>
    </row>
    <row r="8534" spans="1:10" s="27" customFormat="1" x14ac:dyDescent="0.25">
      <c r="A8534" s="62"/>
      <c r="B8534" s="62"/>
      <c r="C8534" s="63"/>
      <c r="D8534" s="63"/>
      <c r="E8534" s="61"/>
      <c r="F8534" s="61"/>
      <c r="G8534" s="61"/>
      <c r="H8534" s="61"/>
      <c r="I8534" s="209"/>
      <c r="J8534" s="48"/>
    </row>
    <row r="8535" spans="1:10" s="27" customFormat="1" x14ac:dyDescent="0.25">
      <c r="A8535" s="62"/>
      <c r="B8535" s="62"/>
      <c r="C8535" s="63"/>
      <c r="D8535" s="63"/>
      <c r="E8535" s="61"/>
      <c r="F8535" s="61"/>
      <c r="G8535" s="61"/>
      <c r="H8535" s="61"/>
      <c r="I8535" s="209"/>
      <c r="J8535" s="48"/>
    </row>
    <row r="8536" spans="1:10" s="27" customFormat="1" x14ac:dyDescent="0.25">
      <c r="A8536" s="62"/>
      <c r="B8536" s="62"/>
      <c r="C8536" s="63"/>
      <c r="D8536" s="63"/>
      <c r="E8536" s="61"/>
      <c r="F8536" s="61"/>
      <c r="G8536" s="61"/>
      <c r="H8536" s="61"/>
      <c r="I8536" s="209"/>
      <c r="J8536" s="48"/>
    </row>
    <row r="8537" spans="1:10" s="27" customFormat="1" x14ac:dyDescent="0.25">
      <c r="A8537" s="62"/>
      <c r="B8537" s="62"/>
      <c r="C8537" s="63"/>
      <c r="D8537" s="63"/>
      <c r="E8537" s="61"/>
      <c r="F8537" s="61"/>
      <c r="G8537" s="61"/>
      <c r="H8537" s="61"/>
      <c r="I8537" s="209"/>
      <c r="J8537" s="48"/>
    </row>
    <row r="8538" spans="1:10" s="27" customFormat="1" x14ac:dyDescent="0.25">
      <c r="A8538" s="62"/>
      <c r="B8538" s="62"/>
      <c r="C8538" s="63"/>
      <c r="D8538" s="63"/>
      <c r="E8538" s="61"/>
      <c r="F8538" s="61"/>
      <c r="G8538" s="61"/>
      <c r="H8538" s="61"/>
      <c r="I8538" s="209"/>
      <c r="J8538" s="48"/>
    </row>
    <row r="8539" spans="1:10" s="27" customFormat="1" x14ac:dyDescent="0.25">
      <c r="A8539" s="62"/>
      <c r="B8539" s="62"/>
      <c r="C8539" s="63"/>
      <c r="D8539" s="63"/>
      <c r="E8539" s="61"/>
      <c r="F8539" s="61"/>
      <c r="G8539" s="61"/>
      <c r="H8539" s="61"/>
      <c r="I8539" s="209"/>
      <c r="J8539" s="48"/>
    </row>
    <row r="8540" spans="1:10" s="27" customFormat="1" x14ac:dyDescent="0.25">
      <c r="A8540" s="62"/>
      <c r="B8540" s="62"/>
      <c r="C8540" s="63"/>
      <c r="D8540" s="63"/>
      <c r="E8540" s="61"/>
      <c r="F8540" s="61"/>
      <c r="G8540" s="61"/>
      <c r="H8540" s="61"/>
      <c r="I8540" s="209"/>
      <c r="J8540" s="48"/>
    </row>
    <row r="8541" spans="1:10" s="27" customFormat="1" x14ac:dyDescent="0.25">
      <c r="A8541" s="62"/>
      <c r="B8541" s="62"/>
      <c r="C8541" s="63"/>
      <c r="D8541" s="63"/>
      <c r="E8541" s="61"/>
      <c r="F8541" s="61"/>
      <c r="G8541" s="61"/>
      <c r="H8541" s="61"/>
      <c r="I8541" s="209"/>
      <c r="J8541" s="48"/>
    </row>
    <row r="8542" spans="1:10" s="27" customFormat="1" x14ac:dyDescent="0.25">
      <c r="A8542" s="62"/>
      <c r="B8542" s="62"/>
      <c r="C8542" s="63"/>
      <c r="D8542" s="63"/>
      <c r="E8542" s="61"/>
      <c r="F8542" s="61"/>
      <c r="G8542" s="61"/>
      <c r="H8542" s="61"/>
      <c r="I8542" s="209"/>
      <c r="J8542" s="48"/>
    </row>
    <row r="8543" spans="1:10" s="27" customFormat="1" x14ac:dyDescent="0.25">
      <c r="A8543" s="62"/>
      <c r="B8543" s="62"/>
      <c r="C8543" s="63"/>
      <c r="D8543" s="63"/>
      <c r="E8543" s="61"/>
      <c r="F8543" s="61"/>
      <c r="G8543" s="61"/>
      <c r="H8543" s="61"/>
      <c r="I8543" s="209"/>
      <c r="J8543" s="48"/>
    </row>
    <row r="8544" spans="1:10" s="27" customFormat="1" x14ac:dyDescent="0.25">
      <c r="A8544" s="62"/>
      <c r="B8544" s="62"/>
      <c r="C8544" s="63"/>
      <c r="D8544" s="63"/>
      <c r="E8544" s="61"/>
      <c r="F8544" s="61"/>
      <c r="G8544" s="61"/>
      <c r="H8544" s="61"/>
      <c r="I8544" s="209"/>
      <c r="J8544" s="48"/>
    </row>
    <row r="8545" spans="1:10" s="27" customFormat="1" x14ac:dyDescent="0.25">
      <c r="A8545" s="62"/>
      <c r="B8545" s="62"/>
      <c r="C8545" s="63"/>
      <c r="D8545" s="63"/>
      <c r="E8545" s="61"/>
      <c r="F8545" s="61"/>
      <c r="G8545" s="61"/>
      <c r="H8545" s="61"/>
      <c r="I8545" s="209"/>
      <c r="J8545" s="48"/>
    </row>
    <row r="8546" spans="1:10" s="27" customFormat="1" x14ac:dyDescent="0.25">
      <c r="A8546" s="62"/>
      <c r="B8546" s="62"/>
      <c r="C8546" s="63"/>
      <c r="D8546" s="63"/>
      <c r="E8546" s="61"/>
      <c r="F8546" s="61"/>
      <c r="G8546" s="61"/>
      <c r="H8546" s="61"/>
      <c r="I8546" s="209"/>
      <c r="J8546" s="48"/>
    </row>
    <row r="8547" spans="1:10" s="27" customFormat="1" x14ac:dyDescent="0.25">
      <c r="A8547" s="62"/>
      <c r="B8547" s="62"/>
      <c r="C8547" s="63"/>
      <c r="D8547" s="63"/>
      <c r="E8547" s="61"/>
      <c r="F8547" s="61"/>
      <c r="G8547" s="61"/>
      <c r="H8547" s="61"/>
      <c r="I8547" s="209"/>
      <c r="J8547" s="48"/>
    </row>
    <row r="8548" spans="1:10" s="27" customFormat="1" x14ac:dyDescent="0.25">
      <c r="A8548" s="62"/>
      <c r="B8548" s="62"/>
      <c r="C8548" s="63"/>
      <c r="D8548" s="63"/>
      <c r="E8548" s="61"/>
      <c r="F8548" s="61"/>
      <c r="G8548" s="61"/>
      <c r="H8548" s="61"/>
      <c r="I8548" s="209"/>
      <c r="J8548" s="48"/>
    </row>
    <row r="8549" spans="1:10" s="27" customFormat="1" x14ac:dyDescent="0.25">
      <c r="A8549" s="62"/>
      <c r="B8549" s="62"/>
      <c r="C8549" s="63"/>
      <c r="D8549" s="63"/>
      <c r="E8549" s="61"/>
      <c r="F8549" s="61"/>
      <c r="G8549" s="61"/>
      <c r="H8549" s="61"/>
      <c r="I8549" s="209"/>
      <c r="J8549" s="48"/>
    </row>
    <row r="8550" spans="1:10" s="27" customFormat="1" x14ac:dyDescent="0.25">
      <c r="A8550" s="62"/>
      <c r="B8550" s="62"/>
      <c r="C8550" s="63"/>
      <c r="D8550" s="63"/>
      <c r="E8550" s="61"/>
      <c r="F8550" s="61"/>
      <c r="G8550" s="61"/>
      <c r="H8550" s="61"/>
      <c r="I8550" s="209"/>
      <c r="J8550" s="48"/>
    </row>
    <row r="8551" spans="1:10" s="27" customFormat="1" x14ac:dyDescent="0.25">
      <c r="A8551" s="62"/>
      <c r="B8551" s="62"/>
      <c r="C8551" s="63"/>
      <c r="D8551" s="63"/>
      <c r="E8551" s="61"/>
      <c r="F8551" s="61"/>
      <c r="G8551" s="61"/>
      <c r="H8551" s="61"/>
      <c r="I8551" s="209"/>
      <c r="J8551" s="48"/>
    </row>
    <row r="8552" spans="1:10" s="27" customFormat="1" x14ac:dyDescent="0.25">
      <c r="A8552" s="62"/>
      <c r="B8552" s="62"/>
      <c r="C8552" s="63"/>
      <c r="D8552" s="63"/>
      <c r="E8552" s="61"/>
      <c r="F8552" s="61"/>
      <c r="G8552" s="61"/>
      <c r="H8552" s="61"/>
      <c r="I8552" s="209"/>
      <c r="J8552" s="48"/>
    </row>
    <row r="8553" spans="1:10" s="27" customFormat="1" x14ac:dyDescent="0.25">
      <c r="A8553" s="62"/>
      <c r="B8553" s="62"/>
      <c r="C8553" s="63"/>
      <c r="D8553" s="63"/>
      <c r="E8553" s="61"/>
      <c r="F8553" s="61"/>
      <c r="G8553" s="61"/>
      <c r="H8553" s="61"/>
      <c r="I8553" s="209"/>
      <c r="J8553" s="48"/>
    </row>
    <row r="8554" spans="1:10" s="27" customFormat="1" x14ac:dyDescent="0.25">
      <c r="A8554" s="62"/>
      <c r="B8554" s="62"/>
      <c r="C8554" s="63"/>
      <c r="D8554" s="63"/>
      <c r="E8554" s="61"/>
      <c r="F8554" s="61"/>
      <c r="G8554" s="61"/>
      <c r="H8554" s="61"/>
      <c r="I8554" s="209"/>
      <c r="J8554" s="48"/>
    </row>
    <row r="8555" spans="1:10" s="27" customFormat="1" x14ac:dyDescent="0.25">
      <c r="A8555" s="62"/>
      <c r="B8555" s="62"/>
      <c r="C8555" s="63"/>
      <c r="D8555" s="63"/>
      <c r="E8555" s="61"/>
      <c r="F8555" s="61"/>
      <c r="G8555" s="61"/>
      <c r="H8555" s="61"/>
      <c r="I8555" s="209"/>
      <c r="J8555" s="48"/>
    </row>
    <row r="8556" spans="1:10" s="27" customFormat="1" x14ac:dyDescent="0.25">
      <c r="A8556" s="62"/>
      <c r="B8556" s="62"/>
      <c r="C8556" s="63"/>
      <c r="D8556" s="63"/>
      <c r="E8556" s="61"/>
      <c r="F8556" s="61"/>
      <c r="G8556" s="61"/>
      <c r="H8556" s="61"/>
      <c r="I8556" s="209"/>
      <c r="J8556" s="48"/>
    </row>
    <row r="8557" spans="1:10" s="27" customFormat="1" x14ac:dyDescent="0.25">
      <c r="A8557" s="62"/>
      <c r="B8557" s="62"/>
      <c r="C8557" s="63"/>
      <c r="D8557" s="63"/>
      <c r="E8557" s="61"/>
      <c r="F8557" s="61"/>
      <c r="G8557" s="61"/>
      <c r="H8557" s="61"/>
      <c r="I8557" s="209"/>
      <c r="J8557" s="48"/>
    </row>
    <row r="8558" spans="1:10" s="27" customFormat="1" x14ac:dyDescent="0.25">
      <c r="A8558" s="62"/>
      <c r="B8558" s="62"/>
      <c r="C8558" s="63"/>
      <c r="D8558" s="63"/>
      <c r="E8558" s="61"/>
      <c r="F8558" s="61"/>
      <c r="G8558" s="61"/>
      <c r="H8558" s="61"/>
      <c r="I8558" s="209"/>
      <c r="J8558" s="48"/>
    </row>
    <row r="8559" spans="1:10" s="27" customFormat="1" x14ac:dyDescent="0.25">
      <c r="A8559" s="62"/>
      <c r="B8559" s="62"/>
      <c r="C8559" s="63"/>
      <c r="D8559" s="63"/>
      <c r="E8559" s="61"/>
      <c r="F8559" s="61"/>
      <c r="G8559" s="61"/>
      <c r="H8559" s="61"/>
      <c r="I8559" s="209"/>
      <c r="J8559" s="48"/>
    </row>
    <row r="8560" spans="1:10" s="27" customFormat="1" x14ac:dyDescent="0.25">
      <c r="A8560" s="62"/>
      <c r="B8560" s="62"/>
      <c r="C8560" s="63"/>
      <c r="D8560" s="63"/>
      <c r="E8560" s="61"/>
      <c r="F8560" s="61"/>
      <c r="G8560" s="61"/>
      <c r="H8560" s="61"/>
      <c r="I8560" s="209"/>
      <c r="J8560" s="48"/>
    </row>
    <row r="8561" spans="1:10" s="27" customFormat="1" x14ac:dyDescent="0.25">
      <c r="A8561" s="62"/>
      <c r="B8561" s="62"/>
      <c r="C8561" s="63"/>
      <c r="D8561" s="63"/>
      <c r="E8561" s="61"/>
      <c r="F8561" s="61"/>
      <c r="G8561" s="61"/>
      <c r="H8561" s="61"/>
      <c r="I8561" s="209"/>
      <c r="J8561" s="48"/>
    </row>
    <row r="8562" spans="1:10" s="27" customFormat="1" x14ac:dyDescent="0.25">
      <c r="A8562" s="62"/>
      <c r="B8562" s="62"/>
      <c r="C8562" s="63"/>
      <c r="D8562" s="63"/>
      <c r="E8562" s="61"/>
      <c r="F8562" s="61"/>
      <c r="G8562" s="61"/>
      <c r="H8562" s="61"/>
      <c r="I8562" s="209"/>
      <c r="J8562" s="48"/>
    </row>
    <row r="8563" spans="1:10" s="27" customFormat="1" x14ac:dyDescent="0.25">
      <c r="A8563" s="62"/>
      <c r="B8563" s="62"/>
      <c r="C8563" s="63"/>
      <c r="D8563" s="63"/>
      <c r="E8563" s="61"/>
      <c r="F8563" s="61"/>
      <c r="G8563" s="61"/>
      <c r="H8563" s="61"/>
      <c r="I8563" s="209"/>
      <c r="J8563" s="48"/>
    </row>
    <row r="8564" spans="1:10" s="27" customFormat="1" x14ac:dyDescent="0.25">
      <c r="A8564" s="62"/>
      <c r="B8564" s="62"/>
      <c r="C8564" s="63"/>
      <c r="D8564" s="63"/>
      <c r="E8564" s="61"/>
      <c r="F8564" s="61"/>
      <c r="G8564" s="61"/>
      <c r="H8564" s="61"/>
      <c r="I8564" s="209"/>
      <c r="J8564" s="48"/>
    </row>
    <row r="8565" spans="1:10" s="27" customFormat="1" x14ac:dyDescent="0.25">
      <c r="A8565" s="62"/>
      <c r="B8565" s="62"/>
      <c r="C8565" s="63"/>
      <c r="D8565" s="63"/>
      <c r="E8565" s="61"/>
      <c r="F8565" s="61"/>
      <c r="G8565" s="61"/>
      <c r="H8565" s="61"/>
      <c r="I8565" s="209"/>
      <c r="J8565" s="48"/>
    </row>
    <row r="8566" spans="1:10" x14ac:dyDescent="0.25">
      <c r="A8566" s="58"/>
      <c r="B8566" s="58"/>
      <c r="C8566" s="59"/>
      <c r="D8566" s="59"/>
      <c r="E8566" s="60"/>
      <c r="F8566" s="60"/>
      <c r="G8566" s="60"/>
      <c r="H8566" s="60"/>
      <c r="I8566" s="208"/>
      <c r="J8566" s="46"/>
    </row>
    <row r="8567" spans="1:10" x14ac:dyDescent="0.25">
      <c r="I8567" s="55"/>
      <c r="J8567" s="49"/>
    </row>
    <row r="8568" spans="1:10" x14ac:dyDescent="0.25">
      <c r="I8568" s="55"/>
      <c r="J8568" s="49"/>
    </row>
    <row r="8569" spans="1:10" x14ac:dyDescent="0.25">
      <c r="I8569" s="55"/>
      <c r="J8569" s="49"/>
    </row>
    <row r="8570" spans="1:10" x14ac:dyDescent="0.25">
      <c r="I8570" s="55"/>
      <c r="J8570" s="49"/>
    </row>
    <row r="8571" spans="1:10" x14ac:dyDescent="0.25">
      <c r="I8571" s="55"/>
      <c r="J8571" s="49"/>
    </row>
    <row r="8572" spans="1:10" x14ac:dyDescent="0.25">
      <c r="I8572" s="55"/>
      <c r="J8572" s="49"/>
    </row>
    <row r="8573" spans="1:10" x14ac:dyDescent="0.25">
      <c r="I8573" s="55"/>
      <c r="J8573" s="49"/>
    </row>
    <row r="8574" spans="1:10" x14ac:dyDescent="0.25">
      <c r="I8574" s="55"/>
      <c r="J8574" s="49"/>
    </row>
    <row r="8575" spans="1:10" x14ac:dyDescent="0.25">
      <c r="I8575" s="55"/>
      <c r="J8575" s="49"/>
    </row>
    <row r="8576" spans="1:10" x14ac:dyDescent="0.25">
      <c r="I8576" s="55"/>
      <c r="J8576" s="49"/>
    </row>
    <row r="8577" spans="9:10" x14ac:dyDescent="0.25">
      <c r="I8577" s="55"/>
      <c r="J8577" s="49"/>
    </row>
    <row r="8578" spans="9:10" x14ac:dyDescent="0.25">
      <c r="I8578" s="55"/>
      <c r="J8578" s="49"/>
    </row>
    <row r="8579" spans="9:10" x14ac:dyDescent="0.25">
      <c r="I8579" s="55"/>
      <c r="J8579" s="49"/>
    </row>
    <row r="8580" spans="9:10" x14ac:dyDescent="0.25">
      <c r="I8580" s="55"/>
      <c r="J8580" s="49"/>
    </row>
    <row r="8581" spans="9:10" x14ac:dyDescent="0.25">
      <c r="I8581" s="55"/>
      <c r="J8581" s="49"/>
    </row>
    <row r="8582" spans="9:10" x14ac:dyDescent="0.25">
      <c r="I8582" s="55"/>
      <c r="J8582" s="49"/>
    </row>
    <row r="8583" spans="9:10" x14ac:dyDescent="0.25">
      <c r="I8583" s="55"/>
      <c r="J8583" s="49"/>
    </row>
    <row r="8584" spans="9:10" x14ac:dyDescent="0.25">
      <c r="I8584" s="55"/>
      <c r="J8584" s="49"/>
    </row>
    <row r="8585" spans="9:10" x14ac:dyDescent="0.25">
      <c r="I8585" s="55"/>
      <c r="J8585" s="49"/>
    </row>
    <row r="8586" spans="9:10" x14ac:dyDescent="0.25">
      <c r="I8586" s="55"/>
      <c r="J8586" s="49"/>
    </row>
    <row r="8587" spans="9:10" x14ac:dyDescent="0.25">
      <c r="I8587" s="55"/>
      <c r="J8587" s="49"/>
    </row>
    <row r="8588" spans="9:10" x14ac:dyDescent="0.25">
      <c r="I8588" s="55"/>
      <c r="J8588" s="49"/>
    </row>
    <row r="8589" spans="9:10" x14ac:dyDescent="0.25">
      <c r="I8589" s="55"/>
      <c r="J8589" s="49"/>
    </row>
    <row r="8590" spans="9:10" x14ac:dyDescent="0.25">
      <c r="I8590" s="55"/>
      <c r="J8590" s="49"/>
    </row>
    <row r="8591" spans="9:10" x14ac:dyDescent="0.25">
      <c r="I8591" s="55"/>
    </row>
    <row r="8592" spans="9:10" x14ac:dyDescent="0.25">
      <c r="I8592" s="55"/>
    </row>
    <row r="8593" spans="9:9" x14ac:dyDescent="0.25">
      <c r="I8593" s="55"/>
    </row>
    <row r="8594" spans="9:9" x14ac:dyDescent="0.25">
      <c r="I8594" s="55"/>
    </row>
    <row r="8595" spans="9:9" x14ac:dyDescent="0.25">
      <c r="I8595" s="55"/>
    </row>
    <row r="8596" spans="9:9" x14ac:dyDescent="0.25">
      <c r="I8596" s="55"/>
    </row>
    <row r="8597" spans="9:9" x14ac:dyDescent="0.25">
      <c r="I8597" s="55"/>
    </row>
    <row r="8598" spans="9:9" x14ac:dyDescent="0.25">
      <c r="I8598" s="55"/>
    </row>
    <row r="8599" spans="9:9" x14ac:dyDescent="0.25">
      <c r="I8599" s="55"/>
    </row>
    <row r="8600" spans="9:9" x14ac:dyDescent="0.25">
      <c r="I8600" s="55"/>
    </row>
    <row r="8601" spans="9:9" x14ac:dyDescent="0.25">
      <c r="I8601" s="55"/>
    </row>
    <row r="8602" spans="9:9" x14ac:dyDescent="0.25">
      <c r="I8602" s="55"/>
    </row>
    <row r="8603" spans="9:9" x14ac:dyDescent="0.25">
      <c r="I8603" s="55"/>
    </row>
    <row r="8604" spans="9:9" x14ac:dyDescent="0.25">
      <c r="I8604" s="55"/>
    </row>
    <row r="8605" spans="9:9" x14ac:dyDescent="0.25">
      <c r="I8605" s="55"/>
    </row>
    <row r="8606" spans="9:9" x14ac:dyDescent="0.25">
      <c r="I8606" s="55"/>
    </row>
    <row r="8607" spans="9:9" x14ac:dyDescent="0.25">
      <c r="I8607" s="55"/>
    </row>
    <row r="8608" spans="9:9" x14ac:dyDescent="0.25">
      <c r="I8608" s="55"/>
    </row>
    <row r="8609" spans="9:9" x14ac:dyDescent="0.25">
      <c r="I8609" s="55"/>
    </row>
    <row r="8610" spans="9:9" x14ac:dyDescent="0.25">
      <c r="I8610" s="55"/>
    </row>
    <row r="8611" spans="9:9" x14ac:dyDescent="0.25">
      <c r="I8611" s="55"/>
    </row>
    <row r="8612" spans="9:9" x14ac:dyDescent="0.25">
      <c r="I8612" s="55"/>
    </row>
    <row r="8613" spans="9:9" x14ac:dyDescent="0.25">
      <c r="I8613" s="55"/>
    </row>
    <row r="8614" spans="9:9" x14ac:dyDescent="0.25">
      <c r="I8614" s="55"/>
    </row>
    <row r="8615" spans="9:9" x14ac:dyDescent="0.25">
      <c r="I8615" s="55"/>
    </row>
    <row r="8616" spans="9:9" x14ac:dyDescent="0.25">
      <c r="I8616" s="55"/>
    </row>
    <row r="8617" spans="9:9" x14ac:dyDescent="0.25">
      <c r="I8617" s="55"/>
    </row>
    <row r="8618" spans="9:9" x14ac:dyDescent="0.25">
      <c r="I8618" s="55"/>
    </row>
    <row r="8619" spans="9:9" x14ac:dyDescent="0.25">
      <c r="I8619" s="55"/>
    </row>
    <row r="8620" spans="9:9" x14ac:dyDescent="0.25">
      <c r="I8620" s="55"/>
    </row>
    <row r="8621" spans="9:9" x14ac:dyDescent="0.25">
      <c r="I8621" s="55"/>
    </row>
    <row r="8622" spans="9:9" x14ac:dyDescent="0.25">
      <c r="I8622" s="55"/>
    </row>
    <row r="8623" spans="9:9" x14ac:dyDescent="0.25">
      <c r="I8623" s="55"/>
    </row>
    <row r="8624" spans="9:9" x14ac:dyDescent="0.25">
      <c r="I8624" s="55"/>
    </row>
    <row r="8625" spans="9:9" x14ac:dyDescent="0.25">
      <c r="I8625" s="55"/>
    </row>
    <row r="8626" spans="9:9" x14ac:dyDescent="0.25">
      <c r="I8626" s="55"/>
    </row>
    <row r="8627" spans="9:9" x14ac:dyDescent="0.25">
      <c r="I8627" s="55"/>
    </row>
    <row r="8628" spans="9:9" x14ac:dyDescent="0.25">
      <c r="I8628" s="55"/>
    </row>
    <row r="8629" spans="9:9" x14ac:dyDescent="0.25">
      <c r="I8629" s="55"/>
    </row>
    <row r="8630" spans="9:9" x14ac:dyDescent="0.25">
      <c r="I8630" s="55"/>
    </row>
    <row r="8631" spans="9:9" x14ac:dyDescent="0.25">
      <c r="I8631" s="55"/>
    </row>
    <row r="8632" spans="9:9" x14ac:dyDescent="0.25">
      <c r="I8632" s="55"/>
    </row>
    <row r="8633" spans="9:9" x14ac:dyDescent="0.25">
      <c r="I8633" s="55"/>
    </row>
    <row r="8634" spans="9:9" x14ac:dyDescent="0.25">
      <c r="I8634" s="55"/>
    </row>
    <row r="8635" spans="9:9" x14ac:dyDescent="0.25">
      <c r="I8635" s="55"/>
    </row>
    <row r="8636" spans="9:9" x14ac:dyDescent="0.25">
      <c r="I8636" s="55"/>
    </row>
    <row r="8637" spans="9:9" x14ac:dyDescent="0.25">
      <c r="I8637" s="55"/>
    </row>
    <row r="8638" spans="9:9" x14ac:dyDescent="0.25">
      <c r="I8638" s="55"/>
    </row>
    <row r="8639" spans="9:9" x14ac:dyDescent="0.25">
      <c r="I8639" s="55"/>
    </row>
    <row r="8640" spans="9:9" x14ac:dyDescent="0.25">
      <c r="I8640" s="55"/>
    </row>
    <row r="8641" spans="9:9" x14ac:dyDescent="0.25">
      <c r="I8641" s="55"/>
    </row>
    <row r="8642" spans="9:9" x14ac:dyDescent="0.25">
      <c r="I8642" s="55"/>
    </row>
    <row r="8643" spans="9:9" x14ac:dyDescent="0.25">
      <c r="I8643" s="55"/>
    </row>
    <row r="8644" spans="9:9" x14ac:dyDescent="0.25">
      <c r="I8644" s="55"/>
    </row>
    <row r="8645" spans="9:9" x14ac:dyDescent="0.25">
      <c r="I8645" s="55"/>
    </row>
    <row r="8646" spans="9:9" x14ac:dyDescent="0.25">
      <c r="I8646" s="55"/>
    </row>
    <row r="8647" spans="9:9" x14ac:dyDescent="0.25">
      <c r="I8647" s="55"/>
    </row>
    <row r="8648" spans="9:9" x14ac:dyDescent="0.25">
      <c r="I8648" s="55"/>
    </row>
    <row r="8649" spans="9:9" x14ac:dyDescent="0.25">
      <c r="I8649" s="55"/>
    </row>
    <row r="8650" spans="9:9" x14ac:dyDescent="0.25">
      <c r="I8650" s="55"/>
    </row>
    <row r="8651" spans="9:9" x14ac:dyDescent="0.25">
      <c r="I8651" s="55"/>
    </row>
    <row r="8652" spans="9:9" x14ac:dyDescent="0.25">
      <c r="I8652" s="55"/>
    </row>
    <row r="8653" spans="9:9" x14ac:dyDescent="0.25">
      <c r="I8653" s="55"/>
    </row>
    <row r="8654" spans="9:9" x14ac:dyDescent="0.25">
      <c r="I8654" s="55"/>
    </row>
    <row r="8655" spans="9:9" x14ac:dyDescent="0.25">
      <c r="I8655" s="55"/>
    </row>
    <row r="8656" spans="9:9" x14ac:dyDescent="0.25">
      <c r="I8656" s="55"/>
    </row>
    <row r="8657" spans="9:9" x14ac:dyDescent="0.25">
      <c r="I8657" s="55"/>
    </row>
    <row r="8658" spans="9:9" x14ac:dyDescent="0.25">
      <c r="I8658" s="55"/>
    </row>
    <row r="8659" spans="9:9" x14ac:dyDescent="0.25">
      <c r="I8659" s="55"/>
    </row>
    <row r="8660" spans="9:9" x14ac:dyDescent="0.25">
      <c r="I8660" s="55"/>
    </row>
    <row r="8661" spans="9:9" x14ac:dyDescent="0.25">
      <c r="I8661" s="55"/>
    </row>
    <row r="8662" spans="9:9" x14ac:dyDescent="0.25">
      <c r="I8662" s="55"/>
    </row>
    <row r="8663" spans="9:9" x14ac:dyDescent="0.25">
      <c r="I8663" s="55"/>
    </row>
    <row r="8664" spans="9:9" x14ac:dyDescent="0.25">
      <c r="I8664" s="55"/>
    </row>
    <row r="8665" spans="9:9" x14ac:dyDescent="0.25">
      <c r="I8665" s="55"/>
    </row>
    <row r="8666" spans="9:9" x14ac:dyDescent="0.25">
      <c r="I8666" s="55"/>
    </row>
    <row r="8667" spans="9:9" x14ac:dyDescent="0.25">
      <c r="I8667" s="55"/>
    </row>
    <row r="8668" spans="9:9" x14ac:dyDescent="0.25">
      <c r="I8668" s="55"/>
    </row>
    <row r="8669" spans="9:9" x14ac:dyDescent="0.25">
      <c r="I8669" s="55"/>
    </row>
    <row r="8670" spans="9:9" x14ac:dyDescent="0.25">
      <c r="I8670" s="55"/>
    </row>
    <row r="8671" spans="9:9" x14ac:dyDescent="0.25">
      <c r="I8671" s="55"/>
    </row>
    <row r="8672" spans="9:9" x14ac:dyDescent="0.25">
      <c r="I8672" s="55"/>
    </row>
    <row r="8673" spans="9:9" x14ac:dyDescent="0.25">
      <c r="I8673" s="55"/>
    </row>
    <row r="8674" spans="9:9" x14ac:dyDescent="0.25">
      <c r="I8674" s="55"/>
    </row>
    <row r="8675" spans="9:9" x14ac:dyDescent="0.25">
      <c r="I8675" s="55"/>
    </row>
    <row r="8676" spans="9:9" x14ac:dyDescent="0.25">
      <c r="I8676" s="55"/>
    </row>
    <row r="8677" spans="9:9" x14ac:dyDescent="0.25">
      <c r="I8677" s="55"/>
    </row>
    <row r="8678" spans="9:9" x14ac:dyDescent="0.25">
      <c r="I8678" s="55"/>
    </row>
    <row r="8679" spans="9:9" x14ac:dyDescent="0.25">
      <c r="I8679" s="55"/>
    </row>
    <row r="8680" spans="9:9" x14ac:dyDescent="0.25">
      <c r="I8680" s="55"/>
    </row>
    <row r="8681" spans="9:9" x14ac:dyDescent="0.25">
      <c r="I8681" s="55"/>
    </row>
    <row r="8682" spans="9:9" x14ac:dyDescent="0.25">
      <c r="I8682" s="55"/>
    </row>
    <row r="8683" spans="9:9" x14ac:dyDescent="0.25">
      <c r="I8683" s="55"/>
    </row>
    <row r="8684" spans="9:9" x14ac:dyDescent="0.25">
      <c r="I8684" s="55"/>
    </row>
    <row r="8685" spans="9:9" x14ac:dyDescent="0.25">
      <c r="I8685" s="55"/>
    </row>
    <row r="8686" spans="9:9" x14ac:dyDescent="0.25">
      <c r="I8686" s="55"/>
    </row>
    <row r="8687" spans="9:9" x14ac:dyDescent="0.25">
      <c r="I8687" s="55"/>
    </row>
    <row r="8688" spans="9:9" x14ac:dyDescent="0.25">
      <c r="I8688" s="55"/>
    </row>
    <row r="8689" spans="9:9" x14ac:dyDescent="0.25">
      <c r="I8689" s="55"/>
    </row>
    <row r="8690" spans="9:9" x14ac:dyDescent="0.25">
      <c r="I8690" s="55"/>
    </row>
    <row r="8691" spans="9:9" x14ac:dyDescent="0.25">
      <c r="I8691" s="55"/>
    </row>
    <row r="8692" spans="9:9" x14ac:dyDescent="0.25">
      <c r="I8692" s="55"/>
    </row>
    <row r="8693" spans="9:9" x14ac:dyDescent="0.25">
      <c r="I8693" s="55"/>
    </row>
    <row r="8694" spans="9:9" x14ac:dyDescent="0.25">
      <c r="I8694" s="55"/>
    </row>
    <row r="8695" spans="9:9" x14ac:dyDescent="0.25">
      <c r="I8695" s="55"/>
    </row>
    <row r="8696" spans="9:9" x14ac:dyDescent="0.25">
      <c r="I8696" s="55"/>
    </row>
  </sheetData>
  <autoFilter ref="A7:CD3715" xr:uid="{00000000-0009-0000-0000-000000000000}">
    <sortState xmlns:xlrd2="http://schemas.microsoft.com/office/spreadsheetml/2017/richdata2" ref="A2666:CD2676">
      <sortCondition ref="A7:A3715"/>
    </sortState>
  </autoFilter>
  <mergeCells count="11">
    <mergeCell ref="I1:J1"/>
    <mergeCell ref="A3:J3"/>
    <mergeCell ref="D4:H4"/>
    <mergeCell ref="E5:H5"/>
    <mergeCell ref="D5:D6"/>
    <mergeCell ref="I4:I6"/>
    <mergeCell ref="J4:J6"/>
    <mergeCell ref="A4:A6"/>
    <mergeCell ref="C4:C6"/>
    <mergeCell ref="A2:J2"/>
    <mergeCell ref="B4:B6"/>
  </mergeCells>
  <pageMargins left="0.25" right="0.25" top="0.75" bottom="0.75" header="0.3" footer="0.3"/>
  <pageSetup paperSize="9" scale="10" fitToHeight="4" orientation="landscape" r:id="rId1"/>
  <rowBreaks count="30" manualBreakCount="30">
    <brk id="70" max="16383" man="1"/>
    <brk id="262" max="16383" man="1"/>
    <brk id="343" max="16383" man="1"/>
    <brk id="478" max="16383" man="1"/>
    <brk id="541" max="16383" man="1"/>
    <brk id="619" max="16383" man="1"/>
    <brk id="670" max="16383" man="1"/>
    <brk id="806" max="16383" man="1"/>
    <brk id="872" max="16383" man="1"/>
    <brk id="933" max="16383" man="1"/>
    <brk id="1048" max="16383" man="1"/>
    <brk id="1097" max="16383" man="1"/>
    <brk id="1183" max="16383" man="1"/>
    <brk id="1260" max="16383" man="1"/>
    <brk id="1328" max="16383" man="1"/>
    <brk id="1395" max="16383" man="1"/>
    <brk id="1514" max="16383" man="1"/>
    <brk id="1589" max="16383" man="1"/>
    <brk id="1660" max="16383" man="1"/>
    <brk id="1726" max="16383" man="1"/>
    <brk id="1799" max="16383" man="1"/>
    <brk id="1936" max="16383" man="1"/>
    <brk id="1983" max="16383" man="1"/>
    <brk id="2066" max="16383" man="1"/>
    <brk id="2146" max="16383" man="1"/>
    <brk id="3296" max="16383" man="1"/>
    <brk id="3399" max="16383" man="1"/>
    <brk id="3451" max="16383" man="1"/>
    <brk id="3511" max="16383" man="1"/>
    <brk id="3571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58"/>
  <sheetViews>
    <sheetView zoomScaleNormal="100" workbookViewId="0">
      <selection activeCell="A6" sqref="A6:C352"/>
    </sheetView>
  </sheetViews>
  <sheetFormatPr defaultRowHeight="15" x14ac:dyDescent="0.25"/>
  <cols>
    <col min="1" max="1" width="46.42578125" style="94" customWidth="1"/>
    <col min="2" max="2" width="42.85546875" style="113" hidden="1" customWidth="1"/>
    <col min="3" max="3" width="26.42578125" style="94" customWidth="1"/>
    <col min="4" max="4" width="18.85546875" style="114" customWidth="1"/>
    <col min="5" max="5" width="19" style="94" customWidth="1"/>
    <col min="6" max="6" width="16.42578125" style="94" customWidth="1"/>
    <col min="7" max="7" width="18" style="94" customWidth="1"/>
    <col min="8" max="8" width="18.5703125" style="94" customWidth="1"/>
    <col min="9" max="9" width="12.28515625" style="94" customWidth="1"/>
    <col min="10" max="10" width="14.85546875" style="94" customWidth="1"/>
    <col min="11" max="11" width="15.7109375" style="94" customWidth="1"/>
    <col min="12" max="16384" width="9.140625" style="94"/>
  </cols>
  <sheetData>
    <row r="1" spans="1:15" x14ac:dyDescent="0.25">
      <c r="A1" s="229" t="s">
        <v>3442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x14ac:dyDescent="0.25">
      <c r="A3" s="231" t="s">
        <v>48</v>
      </c>
      <c r="B3" s="231" t="s">
        <v>10</v>
      </c>
      <c r="C3" s="232" t="s">
        <v>81</v>
      </c>
      <c r="D3" s="233" t="s">
        <v>11</v>
      </c>
      <c r="E3" s="233"/>
      <c r="F3" s="233"/>
      <c r="G3" s="233"/>
      <c r="H3" s="233"/>
      <c r="I3" s="233"/>
      <c r="J3" s="233"/>
      <c r="K3" s="233"/>
      <c r="L3" s="234" t="s">
        <v>12</v>
      </c>
      <c r="M3" s="234" t="s">
        <v>13</v>
      </c>
      <c r="N3" s="234"/>
      <c r="O3" s="234"/>
    </row>
    <row r="4" spans="1:15" ht="75.75" customHeight="1" x14ac:dyDescent="0.25">
      <c r="A4" s="231"/>
      <c r="B4" s="231"/>
      <c r="C4" s="232"/>
      <c r="D4" s="95" t="s">
        <v>50</v>
      </c>
      <c r="E4" s="96" t="s">
        <v>51</v>
      </c>
      <c r="F4" s="96" t="s">
        <v>14</v>
      </c>
      <c r="G4" s="96" t="s">
        <v>15</v>
      </c>
      <c r="H4" s="96" t="s">
        <v>16</v>
      </c>
      <c r="I4" s="96" t="s">
        <v>17</v>
      </c>
      <c r="J4" s="96" t="s">
        <v>18</v>
      </c>
      <c r="K4" s="96" t="s">
        <v>19</v>
      </c>
      <c r="L4" s="234"/>
      <c r="M4" s="97" t="s">
        <v>20</v>
      </c>
      <c r="N4" s="98" t="s">
        <v>52</v>
      </c>
      <c r="O4" s="98" t="s">
        <v>53</v>
      </c>
    </row>
    <row r="5" spans="1:15" x14ac:dyDescent="0.25">
      <c r="A5" s="99">
        <v>1</v>
      </c>
      <c r="B5" s="100">
        <v>2</v>
      </c>
      <c r="C5" s="101">
        <v>3</v>
      </c>
      <c r="D5" s="102">
        <v>4</v>
      </c>
      <c r="E5" s="101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>
        <v>14</v>
      </c>
      <c r="O5" s="99">
        <v>15</v>
      </c>
    </row>
    <row r="6" spans="1:15" ht="27" customHeight="1" x14ac:dyDescent="0.25">
      <c r="A6" s="115" t="s">
        <v>3377</v>
      </c>
      <c r="B6" s="116" t="s">
        <v>55</v>
      </c>
      <c r="C6" s="117">
        <v>2355300.6</v>
      </c>
      <c r="D6" s="103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27" customHeight="1" x14ac:dyDescent="0.25">
      <c r="A7" s="115" t="s">
        <v>3377</v>
      </c>
      <c r="B7" s="116" t="s">
        <v>54</v>
      </c>
      <c r="C7" s="117">
        <v>2084867.59</v>
      </c>
      <c r="D7" s="103"/>
      <c r="E7" s="104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ht="27" customHeight="1" x14ac:dyDescent="0.25">
      <c r="A8" s="115" t="s">
        <v>3377</v>
      </c>
      <c r="B8" s="115" t="s">
        <v>60</v>
      </c>
      <c r="C8" s="117">
        <v>3698904.82</v>
      </c>
      <c r="D8" s="103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ht="27" customHeight="1" x14ac:dyDescent="0.25">
      <c r="A9" s="115" t="s">
        <v>3378</v>
      </c>
      <c r="B9" s="116" t="s">
        <v>55</v>
      </c>
      <c r="C9" s="117">
        <v>2270336.7200000002</v>
      </c>
      <c r="D9" s="103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27" customHeight="1" x14ac:dyDescent="0.25">
      <c r="A10" s="115" t="s">
        <v>3378</v>
      </c>
      <c r="B10" s="116" t="s">
        <v>54</v>
      </c>
      <c r="C10" s="117">
        <v>2233264.19</v>
      </c>
      <c r="D10" s="103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ht="27" customHeight="1" x14ac:dyDescent="0.25">
      <c r="A11" s="115" t="s">
        <v>3378</v>
      </c>
      <c r="B11" s="115" t="s">
        <v>60</v>
      </c>
      <c r="C11" s="117">
        <v>3303166.09</v>
      </c>
      <c r="D11" s="103"/>
      <c r="E11" s="104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ht="27" customHeight="1" x14ac:dyDescent="0.25">
      <c r="A12" s="115" t="s">
        <v>3378</v>
      </c>
      <c r="B12" s="116" t="s">
        <v>114</v>
      </c>
      <c r="C12" s="117">
        <v>612198.56000000006</v>
      </c>
      <c r="D12" s="103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" customHeight="1" x14ac:dyDescent="0.25">
      <c r="A13" s="115" t="s">
        <v>3379</v>
      </c>
      <c r="B13" s="116" t="s">
        <v>56</v>
      </c>
      <c r="C13" s="117">
        <v>1085025.93</v>
      </c>
      <c r="D13" s="103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7" customHeight="1" x14ac:dyDescent="0.25">
      <c r="A14" s="115" t="s">
        <v>174</v>
      </c>
      <c r="B14" s="116" t="s">
        <v>55</v>
      </c>
      <c r="C14" s="117">
        <v>1766047</v>
      </c>
      <c r="D14" s="103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" customHeight="1" x14ac:dyDescent="0.25">
      <c r="A15" s="115" t="s">
        <v>174</v>
      </c>
      <c r="B15" s="116" t="s">
        <v>56</v>
      </c>
      <c r="C15" s="117">
        <v>1885277</v>
      </c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15" ht="27" customHeight="1" x14ac:dyDescent="0.25">
      <c r="A16" s="115" t="s">
        <v>174</v>
      </c>
      <c r="B16" s="116" t="s">
        <v>57</v>
      </c>
      <c r="C16" s="117">
        <v>374236.7</v>
      </c>
      <c r="D16" s="103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" customHeight="1" x14ac:dyDescent="0.25">
      <c r="A17" s="115" t="s">
        <v>175</v>
      </c>
      <c r="B17" s="116" t="s">
        <v>114</v>
      </c>
      <c r="C17" s="118">
        <v>799601.69</v>
      </c>
      <c r="D17" s="103"/>
      <c r="E17" s="104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1:15" ht="27" customHeight="1" x14ac:dyDescent="0.25">
      <c r="A18" s="115" t="s">
        <v>176</v>
      </c>
      <c r="B18" s="116" t="s">
        <v>55</v>
      </c>
      <c r="C18" s="117">
        <v>3502111.28</v>
      </c>
      <c r="D18" s="103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15" ht="27" customHeight="1" x14ac:dyDescent="0.25">
      <c r="A19" s="115" t="s">
        <v>3380</v>
      </c>
      <c r="B19" s="116" t="s">
        <v>59</v>
      </c>
      <c r="C19" s="117">
        <v>840061.66</v>
      </c>
      <c r="D19" s="103"/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15" ht="27" customHeight="1" x14ac:dyDescent="0.25">
      <c r="A20" s="115" t="s">
        <v>3380</v>
      </c>
      <c r="B20" s="116" t="s">
        <v>57</v>
      </c>
      <c r="C20" s="117">
        <v>204652.79999999999</v>
      </c>
      <c r="D20" s="103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5" ht="27" customHeight="1" x14ac:dyDescent="0.25">
      <c r="A21" s="115" t="s">
        <v>3381</v>
      </c>
      <c r="B21" s="116" t="s">
        <v>55</v>
      </c>
      <c r="C21" s="118">
        <v>788571.85</v>
      </c>
      <c r="D21" s="103"/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5" ht="27" customHeight="1" x14ac:dyDescent="0.25">
      <c r="A22" s="115" t="s">
        <v>3381</v>
      </c>
      <c r="B22" s="116" t="s">
        <v>56</v>
      </c>
      <c r="C22" s="117">
        <v>636147.72</v>
      </c>
      <c r="D22" s="103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1:15" ht="27" customHeight="1" x14ac:dyDescent="0.25">
      <c r="A23" s="115" t="s">
        <v>3381</v>
      </c>
      <c r="B23" s="116" t="s">
        <v>57</v>
      </c>
      <c r="C23" s="117">
        <v>287606.09999999998</v>
      </c>
      <c r="D23" s="103"/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ht="27" customHeight="1" x14ac:dyDescent="0.25">
      <c r="A24" s="115" t="s">
        <v>3381</v>
      </c>
      <c r="B24" s="115" t="s">
        <v>60</v>
      </c>
      <c r="C24" s="117">
        <v>2113192</v>
      </c>
      <c r="D24" s="103"/>
      <c r="E24" s="104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ht="27" customHeight="1" x14ac:dyDescent="0.25">
      <c r="A25" s="115" t="s">
        <v>3381</v>
      </c>
      <c r="B25" s="116" t="s">
        <v>58</v>
      </c>
      <c r="C25" s="117">
        <v>31481.759999999998</v>
      </c>
      <c r="D25" s="103"/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5" ht="27" customHeight="1" x14ac:dyDescent="0.25">
      <c r="A26" s="115" t="s">
        <v>177</v>
      </c>
      <c r="B26" s="116" t="s">
        <v>56</v>
      </c>
      <c r="C26" s="118">
        <v>2164799.7000000002</v>
      </c>
      <c r="D26" s="103"/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7" customHeight="1" x14ac:dyDescent="0.25">
      <c r="A27" s="115" t="s">
        <v>177</v>
      </c>
      <c r="B27" s="116" t="s">
        <v>59</v>
      </c>
      <c r="C27" s="117">
        <v>1909918</v>
      </c>
      <c r="D27" s="103"/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ht="27" customHeight="1" x14ac:dyDescent="0.25">
      <c r="A28" s="115" t="s">
        <v>177</v>
      </c>
      <c r="B28" s="116" t="s">
        <v>57</v>
      </c>
      <c r="C28" s="117">
        <v>896458.42</v>
      </c>
      <c r="D28" s="103"/>
      <c r="E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27" customHeight="1" x14ac:dyDescent="0.25">
      <c r="A29" s="115" t="s">
        <v>3444</v>
      </c>
      <c r="B29" s="116" t="s">
        <v>56</v>
      </c>
      <c r="C29" s="117">
        <v>1073569.8400000001</v>
      </c>
      <c r="D29" s="103"/>
      <c r="E29" s="104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5" ht="27" customHeight="1" x14ac:dyDescent="0.25">
      <c r="A30" s="115" t="s">
        <v>3444</v>
      </c>
      <c r="B30" s="116" t="s">
        <v>55</v>
      </c>
      <c r="C30" s="117">
        <v>995598.83</v>
      </c>
      <c r="D30" s="103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1:15" ht="27" customHeight="1" x14ac:dyDescent="0.25">
      <c r="A31" s="115" t="s">
        <v>3444</v>
      </c>
      <c r="B31" s="115" t="s">
        <v>60</v>
      </c>
      <c r="C31" s="117">
        <v>2629325.44</v>
      </c>
      <c r="D31" s="103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1:15" ht="27" customHeight="1" x14ac:dyDescent="0.25">
      <c r="A32" s="115" t="s">
        <v>3444</v>
      </c>
      <c r="B32" s="116" t="s">
        <v>114</v>
      </c>
      <c r="C32" s="118">
        <v>302876.03999999998</v>
      </c>
      <c r="D32" s="103"/>
      <c r="E32" s="104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:15" ht="27" customHeight="1" x14ac:dyDescent="0.25">
      <c r="A33" s="115" t="s">
        <v>3445</v>
      </c>
      <c r="B33" s="116" t="s">
        <v>56</v>
      </c>
      <c r="C33" s="117">
        <v>775070.57</v>
      </c>
      <c r="D33" s="103"/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 ht="27" customHeight="1" x14ac:dyDescent="0.25">
      <c r="A34" s="115" t="s">
        <v>3445</v>
      </c>
      <c r="B34" s="115" t="s">
        <v>60</v>
      </c>
      <c r="C34" s="117">
        <v>452085.42</v>
      </c>
      <c r="D34" s="103"/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5" ht="27" customHeight="1" x14ac:dyDescent="0.25">
      <c r="A35" s="115" t="s">
        <v>3445</v>
      </c>
      <c r="B35" s="115" t="s">
        <v>114</v>
      </c>
      <c r="C35" s="117">
        <v>621227.6</v>
      </c>
      <c r="D35" s="103"/>
      <c r="E35" s="104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15" ht="27" customHeight="1" x14ac:dyDescent="0.25">
      <c r="A36" s="115" t="s">
        <v>3445</v>
      </c>
      <c r="B36" s="116" t="s">
        <v>55</v>
      </c>
      <c r="C36" s="117">
        <v>1698911.17</v>
      </c>
      <c r="D36" s="103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27" customHeight="1" x14ac:dyDescent="0.25">
      <c r="A37" s="119" t="s">
        <v>3382</v>
      </c>
      <c r="B37" s="120" t="s">
        <v>55</v>
      </c>
      <c r="C37" s="117">
        <v>2169577.98</v>
      </c>
      <c r="D37" s="103"/>
      <c r="E37" s="104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1:15" ht="27" customHeight="1" x14ac:dyDescent="0.25">
      <c r="A38" s="119" t="s">
        <v>3383</v>
      </c>
      <c r="B38" s="120" t="s">
        <v>55</v>
      </c>
      <c r="C38" s="117">
        <v>1589083.71</v>
      </c>
      <c r="D38" s="103"/>
      <c r="E38" s="104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15" ht="27" customHeight="1" x14ac:dyDescent="0.25">
      <c r="A39" s="121" t="s">
        <v>110</v>
      </c>
      <c r="B39" s="122" t="s">
        <v>55</v>
      </c>
      <c r="C39" s="123">
        <v>1449285.29</v>
      </c>
      <c r="D39" s="103"/>
      <c r="E39" s="104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27" customHeight="1" x14ac:dyDescent="0.25">
      <c r="A40" s="121" t="s">
        <v>160</v>
      </c>
      <c r="B40" s="122" t="s">
        <v>58</v>
      </c>
      <c r="C40" s="123">
        <v>1188589</v>
      </c>
      <c r="D40" s="103"/>
      <c r="E40" s="104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15" ht="27" customHeight="1" x14ac:dyDescent="0.25">
      <c r="A41" s="121" t="s">
        <v>164</v>
      </c>
      <c r="B41" s="122" t="s">
        <v>60</v>
      </c>
      <c r="C41" s="123">
        <v>2094494</v>
      </c>
      <c r="D41" s="103"/>
      <c r="E41" s="104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 ht="27" customHeight="1" x14ac:dyDescent="0.25">
      <c r="A42" s="121" t="s">
        <v>173</v>
      </c>
      <c r="B42" s="122" t="s">
        <v>59</v>
      </c>
      <c r="C42" s="123">
        <v>25010</v>
      </c>
      <c r="D42" s="103"/>
      <c r="E42" s="104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5" ht="27" customHeight="1" x14ac:dyDescent="0.25">
      <c r="A43" s="124" t="s">
        <v>111</v>
      </c>
      <c r="B43" s="125" t="s">
        <v>57</v>
      </c>
      <c r="C43" s="92">
        <v>486485.74</v>
      </c>
      <c r="D43" s="103"/>
      <c r="E43" s="104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27" customHeight="1" x14ac:dyDescent="0.25">
      <c r="A44" s="126" t="s">
        <v>148</v>
      </c>
      <c r="B44" s="127" t="s">
        <v>56</v>
      </c>
      <c r="C44" s="128">
        <v>784783.63</v>
      </c>
      <c r="D44" s="103"/>
      <c r="E44" s="104"/>
      <c r="F44" s="105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15" ht="27" customHeight="1" x14ac:dyDescent="0.25">
      <c r="A45" s="126" t="s">
        <v>148</v>
      </c>
      <c r="B45" s="127" t="s">
        <v>59</v>
      </c>
      <c r="C45" s="92">
        <v>261976.94</v>
      </c>
      <c r="D45" s="103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  <row r="46" spans="1:15" ht="27" customHeight="1" x14ac:dyDescent="0.25">
      <c r="A46" s="126" t="s">
        <v>148</v>
      </c>
      <c r="B46" s="127" t="s">
        <v>57</v>
      </c>
      <c r="C46" s="92">
        <v>329918.40000000002</v>
      </c>
      <c r="D46" s="103"/>
      <c r="E46" s="104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5" ht="27" customHeight="1" x14ac:dyDescent="0.25">
      <c r="A47" s="126" t="s">
        <v>3446</v>
      </c>
      <c r="B47" s="127" t="s">
        <v>60</v>
      </c>
      <c r="C47" s="128">
        <v>1118609</v>
      </c>
      <c r="D47" s="103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7" customHeight="1" x14ac:dyDescent="0.25">
      <c r="A48" s="126" t="s">
        <v>112</v>
      </c>
      <c r="B48" s="127" t="s">
        <v>56</v>
      </c>
      <c r="C48" s="123">
        <v>1862133.6</v>
      </c>
      <c r="D48" s="103"/>
      <c r="E48" s="104"/>
      <c r="F48" s="105"/>
      <c r="G48" s="105"/>
      <c r="H48" s="105"/>
      <c r="I48" s="105"/>
      <c r="J48" s="105"/>
      <c r="K48" s="105"/>
      <c r="L48" s="105"/>
      <c r="M48" s="105"/>
      <c r="N48" s="105"/>
      <c r="O48" s="105"/>
    </row>
    <row r="49" spans="1:15" ht="27" customHeight="1" x14ac:dyDescent="0.25">
      <c r="A49" s="126" t="s">
        <v>112</v>
      </c>
      <c r="B49" s="127" t="s">
        <v>59</v>
      </c>
      <c r="C49" s="92">
        <v>84232.8</v>
      </c>
      <c r="D49" s="103"/>
      <c r="E49" s="104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27" customHeight="1" x14ac:dyDescent="0.25">
      <c r="A50" s="126" t="s">
        <v>112</v>
      </c>
      <c r="B50" s="127" t="s">
        <v>57</v>
      </c>
      <c r="C50" s="92">
        <v>549915.6</v>
      </c>
      <c r="D50" s="103"/>
      <c r="E50" s="104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1:15" ht="27" customHeight="1" x14ac:dyDescent="0.25">
      <c r="A51" s="126" t="s">
        <v>113</v>
      </c>
      <c r="B51" s="127" t="s">
        <v>114</v>
      </c>
      <c r="C51" s="92">
        <v>85803.6</v>
      </c>
      <c r="D51" s="103"/>
      <c r="E51" s="104"/>
      <c r="F51" s="105"/>
      <c r="G51" s="105"/>
      <c r="H51" s="105"/>
      <c r="I51" s="105"/>
      <c r="J51" s="105"/>
      <c r="K51" s="105"/>
      <c r="L51" s="105"/>
      <c r="M51" s="105"/>
      <c r="N51" s="105"/>
      <c r="O51" s="105"/>
    </row>
    <row r="52" spans="1:15" ht="27" customHeight="1" x14ac:dyDescent="0.25">
      <c r="A52" s="126" t="s">
        <v>88</v>
      </c>
      <c r="B52" s="127" t="s">
        <v>60</v>
      </c>
      <c r="C52" s="92">
        <v>1080329.3</v>
      </c>
      <c r="D52" s="103"/>
      <c r="E52" s="104"/>
      <c r="F52" s="105"/>
      <c r="G52" s="105"/>
      <c r="H52" s="105"/>
      <c r="I52" s="105"/>
      <c r="J52" s="105"/>
      <c r="K52" s="105"/>
      <c r="L52" s="105"/>
      <c r="M52" s="105"/>
      <c r="N52" s="105"/>
      <c r="O52" s="105"/>
    </row>
    <row r="53" spans="1:15" ht="27" customHeight="1" x14ac:dyDescent="0.25">
      <c r="A53" s="129" t="s">
        <v>3447</v>
      </c>
      <c r="B53" s="127" t="s">
        <v>57</v>
      </c>
      <c r="C53" s="128">
        <v>74727</v>
      </c>
      <c r="D53" s="103"/>
      <c r="E53" s="104"/>
      <c r="F53" s="105"/>
      <c r="G53" s="105"/>
      <c r="H53" s="105"/>
      <c r="I53" s="105"/>
      <c r="J53" s="105"/>
      <c r="K53" s="105"/>
      <c r="L53" s="105"/>
      <c r="M53" s="105"/>
      <c r="N53" s="105"/>
      <c r="O53" s="105"/>
    </row>
    <row r="54" spans="1:15" ht="27" customHeight="1" x14ac:dyDescent="0.25">
      <c r="A54" s="126" t="s">
        <v>151</v>
      </c>
      <c r="B54" s="127" t="s">
        <v>54</v>
      </c>
      <c r="C54" s="92">
        <v>2199468.2999999998</v>
      </c>
      <c r="D54" s="103"/>
      <c r="E54" s="104"/>
      <c r="F54" s="105"/>
      <c r="G54" s="105"/>
      <c r="H54" s="105"/>
      <c r="I54" s="105"/>
      <c r="J54" s="105"/>
      <c r="K54" s="105"/>
      <c r="L54" s="105"/>
      <c r="M54" s="105"/>
      <c r="N54" s="105"/>
      <c r="O54" s="105"/>
    </row>
    <row r="55" spans="1:15" ht="27" customHeight="1" x14ac:dyDescent="0.25">
      <c r="A55" s="124" t="s">
        <v>115</v>
      </c>
      <c r="B55" s="127" t="s">
        <v>54</v>
      </c>
      <c r="C55" s="92">
        <v>301493.34999999998</v>
      </c>
      <c r="D55" s="103"/>
      <c r="E55" s="104"/>
      <c r="F55" s="105"/>
      <c r="G55" s="105"/>
      <c r="H55" s="105"/>
      <c r="I55" s="105"/>
      <c r="J55" s="105"/>
      <c r="K55" s="105"/>
      <c r="L55" s="105"/>
      <c r="M55" s="105"/>
      <c r="N55" s="105"/>
      <c r="O55" s="105"/>
    </row>
    <row r="56" spans="1:15" ht="27" customHeight="1" x14ac:dyDescent="0.25">
      <c r="A56" s="124" t="s">
        <v>152</v>
      </c>
      <c r="B56" s="127" t="s">
        <v>57</v>
      </c>
      <c r="C56" s="92">
        <v>138924</v>
      </c>
      <c r="D56" s="103"/>
      <c r="E56" s="104"/>
      <c r="F56" s="105"/>
      <c r="G56" s="105"/>
      <c r="H56" s="105"/>
      <c r="I56" s="105"/>
      <c r="J56" s="105"/>
      <c r="K56" s="105"/>
      <c r="L56" s="105"/>
      <c r="M56" s="105"/>
      <c r="N56" s="105"/>
      <c r="O56" s="105"/>
    </row>
    <row r="57" spans="1:15" ht="27" customHeight="1" x14ac:dyDescent="0.25">
      <c r="A57" s="129" t="s">
        <v>3448</v>
      </c>
      <c r="B57" s="127" t="s">
        <v>54</v>
      </c>
      <c r="C57" s="128">
        <v>397087</v>
      </c>
      <c r="D57" s="103"/>
      <c r="E57" s="104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15" ht="27" customHeight="1" x14ac:dyDescent="0.25">
      <c r="A58" s="129" t="s">
        <v>156</v>
      </c>
      <c r="B58" s="127" t="s">
        <v>59</v>
      </c>
      <c r="C58" s="92">
        <v>1092116.78</v>
      </c>
      <c r="D58" s="103"/>
      <c r="E58" s="104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 ht="27" customHeight="1" x14ac:dyDescent="0.25">
      <c r="A59" s="126" t="s">
        <v>84</v>
      </c>
      <c r="B59" s="127" t="s">
        <v>56</v>
      </c>
      <c r="C59" s="92">
        <v>2140192.75</v>
      </c>
      <c r="D59" s="103"/>
      <c r="E59" s="104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5" ht="27" customHeight="1" x14ac:dyDescent="0.25">
      <c r="A60" s="129" t="s">
        <v>3449</v>
      </c>
      <c r="B60" s="127" t="s">
        <v>178</v>
      </c>
      <c r="C60" s="128">
        <v>1919524.94</v>
      </c>
      <c r="D60" s="103"/>
      <c r="E60" s="104"/>
      <c r="F60" s="105"/>
      <c r="G60" s="105"/>
      <c r="H60" s="105"/>
      <c r="I60" s="105"/>
      <c r="J60" s="105"/>
      <c r="K60" s="105"/>
      <c r="L60" s="105"/>
      <c r="M60" s="105"/>
      <c r="N60" s="105"/>
      <c r="O60" s="105"/>
    </row>
    <row r="61" spans="1:15" ht="27" customHeight="1" x14ac:dyDescent="0.25">
      <c r="A61" s="129" t="s">
        <v>3450</v>
      </c>
      <c r="B61" s="127" t="s">
        <v>178</v>
      </c>
      <c r="C61" s="128">
        <v>1919104.64</v>
      </c>
      <c r="D61" s="103"/>
      <c r="E61" s="104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 ht="27" customHeight="1" x14ac:dyDescent="0.25">
      <c r="A62" s="129" t="s">
        <v>3451</v>
      </c>
      <c r="B62" s="127" t="s">
        <v>178</v>
      </c>
      <c r="C62" s="128">
        <v>1919678.22</v>
      </c>
      <c r="D62" s="103"/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5"/>
    </row>
    <row r="63" spans="1:15" ht="27" customHeight="1" x14ac:dyDescent="0.25">
      <c r="A63" s="129" t="s">
        <v>116</v>
      </c>
      <c r="B63" s="127" t="s">
        <v>54</v>
      </c>
      <c r="C63" s="130">
        <v>1008021.36</v>
      </c>
      <c r="D63" s="103"/>
      <c r="E63" s="104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  <row r="64" spans="1:15" ht="27" customHeight="1" x14ac:dyDescent="0.25">
      <c r="A64" s="124" t="s">
        <v>3452</v>
      </c>
      <c r="B64" s="127" t="s">
        <v>56</v>
      </c>
      <c r="C64" s="128">
        <v>1122499.2</v>
      </c>
      <c r="D64" s="103"/>
      <c r="E64" s="104"/>
      <c r="F64" s="105"/>
      <c r="G64" s="105"/>
      <c r="H64" s="105"/>
      <c r="I64" s="105"/>
      <c r="J64" s="105"/>
      <c r="K64" s="105"/>
      <c r="L64" s="105"/>
      <c r="M64" s="105"/>
      <c r="N64" s="105"/>
      <c r="O64" s="105"/>
    </row>
    <row r="65" spans="1:15" ht="27" customHeight="1" x14ac:dyDescent="0.25">
      <c r="A65" s="126" t="s">
        <v>79</v>
      </c>
      <c r="B65" s="127" t="s">
        <v>57</v>
      </c>
      <c r="C65" s="92">
        <v>724506</v>
      </c>
      <c r="D65" s="103"/>
      <c r="E65" s="104"/>
      <c r="F65" s="105"/>
      <c r="G65" s="105"/>
      <c r="H65" s="105"/>
      <c r="I65" s="105"/>
      <c r="J65" s="105"/>
      <c r="K65" s="105"/>
      <c r="L65" s="105"/>
      <c r="M65" s="105"/>
      <c r="N65" s="105"/>
      <c r="O65" s="105"/>
    </row>
    <row r="66" spans="1:15" ht="27" customHeight="1" x14ac:dyDescent="0.25">
      <c r="A66" s="126" t="s">
        <v>79</v>
      </c>
      <c r="B66" s="127" t="s">
        <v>59</v>
      </c>
      <c r="C66" s="92">
        <v>1116778.8</v>
      </c>
      <c r="D66" s="103"/>
      <c r="E66" s="104"/>
      <c r="F66" s="105"/>
      <c r="G66" s="105"/>
      <c r="H66" s="105"/>
      <c r="I66" s="105"/>
      <c r="J66" s="105"/>
      <c r="K66" s="105"/>
      <c r="L66" s="105"/>
      <c r="M66" s="105"/>
      <c r="N66" s="105"/>
      <c r="O66" s="105"/>
    </row>
    <row r="67" spans="1:15" ht="27" customHeight="1" x14ac:dyDescent="0.25">
      <c r="A67" s="126" t="s">
        <v>79</v>
      </c>
      <c r="B67" s="127" t="s">
        <v>144</v>
      </c>
      <c r="C67" s="92">
        <v>233064.03</v>
      </c>
      <c r="D67" s="103"/>
      <c r="E67" s="104"/>
      <c r="F67" s="105"/>
      <c r="G67" s="105"/>
      <c r="H67" s="105"/>
      <c r="I67" s="105"/>
      <c r="J67" s="105"/>
      <c r="K67" s="105"/>
      <c r="L67" s="105"/>
      <c r="M67" s="105"/>
      <c r="N67" s="105"/>
      <c r="O67" s="105"/>
    </row>
    <row r="68" spans="1:15" ht="27" customHeight="1" x14ac:dyDescent="0.25">
      <c r="A68" s="126" t="s">
        <v>117</v>
      </c>
      <c r="B68" s="127" t="s">
        <v>55</v>
      </c>
      <c r="C68" s="92">
        <v>631094.4</v>
      </c>
      <c r="D68" s="103"/>
      <c r="E68" s="104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 ht="27" customHeight="1" x14ac:dyDescent="0.25">
      <c r="A69" s="124" t="s">
        <v>118</v>
      </c>
      <c r="B69" s="91" t="s">
        <v>59</v>
      </c>
      <c r="C69" s="92">
        <v>348646.21</v>
      </c>
      <c r="D69" s="103"/>
      <c r="E69" s="104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spans="1:15" ht="27" customHeight="1" x14ac:dyDescent="0.25">
      <c r="A70" s="124" t="s">
        <v>118</v>
      </c>
      <c r="B70" s="91" t="s">
        <v>59</v>
      </c>
      <c r="C70" s="92">
        <v>348646.21</v>
      </c>
      <c r="D70" s="103"/>
      <c r="E70" s="104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1:15" ht="27" customHeight="1" x14ac:dyDescent="0.25">
      <c r="A71" s="129" t="s">
        <v>119</v>
      </c>
      <c r="B71" s="127" t="s">
        <v>59</v>
      </c>
      <c r="C71" s="92">
        <v>386022.39</v>
      </c>
      <c r="D71" s="103"/>
      <c r="E71" s="104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1:15" ht="27" customHeight="1" x14ac:dyDescent="0.25">
      <c r="A72" s="129" t="s">
        <v>119</v>
      </c>
      <c r="B72" s="127" t="s">
        <v>56</v>
      </c>
      <c r="C72" s="128">
        <v>1032480</v>
      </c>
      <c r="D72" s="103"/>
      <c r="E72" s="104"/>
      <c r="F72" s="105"/>
      <c r="G72" s="105"/>
      <c r="H72" s="105"/>
      <c r="I72" s="105"/>
      <c r="J72" s="105"/>
      <c r="K72" s="105"/>
      <c r="L72" s="105"/>
      <c r="M72" s="105"/>
      <c r="N72" s="105"/>
      <c r="O72" s="105"/>
    </row>
    <row r="73" spans="1:15" ht="27" customHeight="1" x14ac:dyDescent="0.25">
      <c r="A73" s="124" t="s">
        <v>157</v>
      </c>
      <c r="B73" s="127" t="s">
        <v>60</v>
      </c>
      <c r="C73" s="92">
        <v>625958.40000000002</v>
      </c>
      <c r="D73" s="103"/>
      <c r="E73" s="104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spans="1:15" ht="27" customHeight="1" x14ac:dyDescent="0.25">
      <c r="A74" s="129" t="s">
        <v>89</v>
      </c>
      <c r="B74" s="127" t="s">
        <v>57</v>
      </c>
      <c r="C74" s="92">
        <v>209558.02</v>
      </c>
      <c r="D74" s="103"/>
      <c r="E74" s="104"/>
      <c r="F74" s="105"/>
      <c r="G74" s="105"/>
      <c r="H74" s="105"/>
      <c r="I74" s="105"/>
      <c r="J74" s="105"/>
      <c r="K74" s="105"/>
      <c r="L74" s="105"/>
      <c r="M74" s="105"/>
      <c r="N74" s="105"/>
      <c r="O74" s="105"/>
    </row>
    <row r="75" spans="1:15" ht="27" customHeight="1" x14ac:dyDescent="0.25">
      <c r="A75" s="129" t="s">
        <v>89</v>
      </c>
      <c r="B75" s="127" t="s">
        <v>59</v>
      </c>
      <c r="C75" s="92">
        <v>396493.6</v>
      </c>
      <c r="D75" s="103"/>
      <c r="E75" s="104"/>
      <c r="F75" s="105"/>
      <c r="G75" s="105"/>
      <c r="H75" s="105"/>
      <c r="I75" s="105"/>
      <c r="J75" s="105"/>
      <c r="K75" s="105"/>
      <c r="L75" s="105"/>
      <c r="M75" s="105"/>
      <c r="N75" s="105"/>
      <c r="O75" s="105"/>
    </row>
    <row r="76" spans="1:15" ht="27" customHeight="1" x14ac:dyDescent="0.25">
      <c r="A76" s="126" t="s">
        <v>120</v>
      </c>
      <c r="B76" s="127" t="s">
        <v>56</v>
      </c>
      <c r="C76" s="92">
        <v>1828759.06</v>
      </c>
      <c r="D76" s="103"/>
      <c r="E76" s="104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15" ht="27" customHeight="1" x14ac:dyDescent="0.25">
      <c r="A77" s="129" t="s">
        <v>3453</v>
      </c>
      <c r="B77" s="127" t="s">
        <v>178</v>
      </c>
      <c r="C77" s="128">
        <v>1920372.63</v>
      </c>
      <c r="D77" s="103"/>
      <c r="E77" s="104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15" ht="27" customHeight="1" x14ac:dyDescent="0.25">
      <c r="A78" s="129" t="s">
        <v>90</v>
      </c>
      <c r="B78" s="127" t="s">
        <v>54</v>
      </c>
      <c r="C78" s="92">
        <v>5632512</v>
      </c>
      <c r="D78" s="103"/>
      <c r="E78" s="104"/>
      <c r="F78" s="105"/>
      <c r="G78" s="105"/>
      <c r="H78" s="105"/>
      <c r="I78" s="105"/>
      <c r="J78" s="105"/>
      <c r="K78" s="105"/>
      <c r="L78" s="105"/>
      <c r="M78" s="105"/>
      <c r="N78" s="105"/>
      <c r="O78" s="105"/>
    </row>
    <row r="79" spans="1:15" ht="27" customHeight="1" x14ac:dyDescent="0.25">
      <c r="A79" s="129" t="s">
        <v>3454</v>
      </c>
      <c r="B79" s="127" t="s">
        <v>178</v>
      </c>
      <c r="C79" s="128">
        <v>1902140.64</v>
      </c>
      <c r="D79" s="103"/>
      <c r="E79" s="104"/>
      <c r="F79" s="105"/>
      <c r="G79" s="105"/>
      <c r="H79" s="105"/>
      <c r="I79" s="105"/>
      <c r="J79" s="105"/>
      <c r="K79" s="105"/>
      <c r="L79" s="105"/>
      <c r="M79" s="105"/>
      <c r="N79" s="105"/>
      <c r="O79" s="105"/>
    </row>
    <row r="80" spans="1:15" ht="27" customHeight="1" x14ac:dyDescent="0.25">
      <c r="A80" s="129" t="s">
        <v>121</v>
      </c>
      <c r="B80" s="127" t="s">
        <v>54</v>
      </c>
      <c r="C80" s="92">
        <v>922290.97</v>
      </c>
      <c r="D80" s="103"/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5"/>
    </row>
    <row r="81" spans="1:15" ht="27" customHeight="1" x14ac:dyDescent="0.25">
      <c r="A81" s="129" t="s">
        <v>91</v>
      </c>
      <c r="B81" s="127" t="s">
        <v>54</v>
      </c>
      <c r="C81" s="130">
        <v>1046462.4</v>
      </c>
      <c r="D81" s="103"/>
      <c r="E81" s="104"/>
      <c r="F81" s="105"/>
      <c r="G81" s="105"/>
      <c r="H81" s="105"/>
      <c r="I81" s="105"/>
      <c r="J81" s="105"/>
      <c r="K81" s="105"/>
      <c r="L81" s="105"/>
      <c r="M81" s="105"/>
      <c r="N81" s="105"/>
      <c r="O81" s="105"/>
    </row>
    <row r="82" spans="1:15" ht="27" customHeight="1" x14ac:dyDescent="0.25">
      <c r="A82" s="129" t="s">
        <v>92</v>
      </c>
      <c r="B82" s="127" t="s">
        <v>55</v>
      </c>
      <c r="C82" s="92">
        <v>1937085.6</v>
      </c>
      <c r="D82" s="103"/>
      <c r="E82" s="104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1:15" ht="27" customHeight="1" x14ac:dyDescent="0.25">
      <c r="A83" s="126" t="s">
        <v>93</v>
      </c>
      <c r="B83" s="127" t="s">
        <v>55</v>
      </c>
      <c r="C83" s="92">
        <v>1613205.6</v>
      </c>
      <c r="D83" s="103"/>
      <c r="E83" s="104"/>
      <c r="F83" s="105"/>
      <c r="G83" s="105"/>
      <c r="H83" s="105"/>
      <c r="I83" s="105"/>
      <c r="J83" s="105"/>
      <c r="K83" s="105"/>
      <c r="L83" s="105"/>
      <c r="M83" s="105"/>
      <c r="N83" s="105"/>
      <c r="O83" s="105"/>
    </row>
    <row r="84" spans="1:15" ht="27" customHeight="1" x14ac:dyDescent="0.25">
      <c r="A84" s="129" t="s">
        <v>78</v>
      </c>
      <c r="B84" s="127" t="s">
        <v>60</v>
      </c>
      <c r="C84" s="92">
        <v>6191830.7999999998</v>
      </c>
      <c r="D84" s="103"/>
      <c r="E84" s="104"/>
      <c r="F84" s="105"/>
      <c r="G84" s="105"/>
      <c r="H84" s="105"/>
      <c r="I84" s="105"/>
      <c r="J84" s="105"/>
      <c r="K84" s="105"/>
      <c r="L84" s="105"/>
      <c r="M84" s="105"/>
      <c r="N84" s="105"/>
      <c r="O84" s="105"/>
    </row>
    <row r="85" spans="1:15" ht="27" customHeight="1" x14ac:dyDescent="0.25">
      <c r="A85" s="126" t="s">
        <v>125</v>
      </c>
      <c r="B85" s="127" t="s">
        <v>54</v>
      </c>
      <c r="C85" s="92">
        <v>1053442.8</v>
      </c>
      <c r="D85" s="103"/>
      <c r="E85" s="104"/>
      <c r="F85" s="105"/>
      <c r="G85" s="105"/>
      <c r="H85" s="105"/>
      <c r="I85" s="105"/>
      <c r="J85" s="105"/>
      <c r="K85" s="105"/>
      <c r="L85" s="105"/>
      <c r="M85" s="105"/>
      <c r="N85" s="105"/>
      <c r="O85" s="105"/>
    </row>
    <row r="86" spans="1:15" ht="27" customHeight="1" x14ac:dyDescent="0.25">
      <c r="A86" s="126" t="s">
        <v>3455</v>
      </c>
      <c r="B86" s="127" t="s">
        <v>60</v>
      </c>
      <c r="C86" s="128">
        <v>2360272.7999999998</v>
      </c>
      <c r="D86" s="103"/>
      <c r="E86" s="104"/>
      <c r="F86" s="105"/>
      <c r="G86" s="105"/>
      <c r="H86" s="105"/>
      <c r="I86" s="105"/>
      <c r="J86" s="105"/>
      <c r="K86" s="105"/>
      <c r="L86" s="105"/>
      <c r="M86" s="105"/>
      <c r="N86" s="105"/>
      <c r="O86" s="105"/>
    </row>
    <row r="87" spans="1:15" ht="27" customHeight="1" x14ac:dyDescent="0.25">
      <c r="A87" s="126" t="s">
        <v>167</v>
      </c>
      <c r="B87" s="127" t="s">
        <v>60</v>
      </c>
      <c r="C87" s="92">
        <v>3917567</v>
      </c>
      <c r="D87" s="103"/>
      <c r="E87" s="104"/>
      <c r="F87" s="105"/>
      <c r="G87" s="105"/>
      <c r="H87" s="105"/>
      <c r="I87" s="105"/>
      <c r="J87" s="105"/>
      <c r="K87" s="105"/>
      <c r="L87" s="105"/>
      <c r="M87" s="105"/>
      <c r="N87" s="105"/>
      <c r="O87" s="105"/>
    </row>
    <row r="88" spans="1:15" ht="27" customHeight="1" x14ac:dyDescent="0.25">
      <c r="A88" s="126" t="s">
        <v>168</v>
      </c>
      <c r="B88" s="127" t="s">
        <v>60</v>
      </c>
      <c r="C88" s="92">
        <v>3989534</v>
      </c>
      <c r="D88" s="103"/>
      <c r="E88" s="104"/>
      <c r="F88" s="105"/>
      <c r="G88" s="105"/>
      <c r="H88" s="105"/>
      <c r="I88" s="105"/>
      <c r="J88" s="105"/>
      <c r="K88" s="105"/>
      <c r="L88" s="105"/>
      <c r="M88" s="105"/>
      <c r="N88" s="105"/>
      <c r="O88" s="105"/>
    </row>
    <row r="89" spans="1:15" ht="27" customHeight="1" x14ac:dyDescent="0.25">
      <c r="A89" s="126" t="s">
        <v>169</v>
      </c>
      <c r="B89" s="127" t="s">
        <v>55</v>
      </c>
      <c r="C89" s="92">
        <v>1890158.4</v>
      </c>
      <c r="D89" s="103"/>
      <c r="E89" s="104"/>
      <c r="F89" s="105"/>
      <c r="G89" s="105"/>
      <c r="H89" s="105"/>
      <c r="I89" s="105"/>
      <c r="J89" s="105"/>
      <c r="K89" s="105"/>
      <c r="L89" s="105"/>
      <c r="M89" s="105"/>
      <c r="N89" s="105"/>
      <c r="O89" s="105"/>
    </row>
    <row r="90" spans="1:15" ht="27" customHeight="1" x14ac:dyDescent="0.25">
      <c r="A90" s="126" t="s">
        <v>122</v>
      </c>
      <c r="B90" s="127" t="s">
        <v>54</v>
      </c>
      <c r="C90" s="92">
        <v>727752</v>
      </c>
      <c r="D90" s="103"/>
      <c r="E90" s="104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ht="27" customHeight="1" x14ac:dyDescent="0.25">
      <c r="A91" s="126" t="s">
        <v>94</v>
      </c>
      <c r="B91" s="127" t="s">
        <v>57</v>
      </c>
      <c r="C91" s="92">
        <v>260575.2</v>
      </c>
      <c r="D91" s="103"/>
      <c r="E91" s="104"/>
      <c r="F91" s="105"/>
      <c r="G91" s="105"/>
      <c r="H91" s="105"/>
      <c r="I91" s="105"/>
      <c r="J91" s="105"/>
      <c r="K91" s="105"/>
      <c r="L91" s="105"/>
      <c r="M91" s="105"/>
      <c r="N91" s="105"/>
      <c r="O91" s="105"/>
    </row>
    <row r="92" spans="1:15" ht="27" customHeight="1" x14ac:dyDescent="0.25">
      <c r="A92" s="126" t="s">
        <v>123</v>
      </c>
      <c r="B92" s="127" t="s">
        <v>55</v>
      </c>
      <c r="C92" s="92">
        <v>754095.6</v>
      </c>
      <c r="D92" s="103"/>
      <c r="E92" s="104"/>
      <c r="F92" s="105"/>
      <c r="G92" s="105"/>
      <c r="H92" s="105"/>
      <c r="I92" s="105"/>
      <c r="J92" s="105"/>
      <c r="K92" s="105"/>
      <c r="L92" s="105"/>
      <c r="M92" s="105"/>
      <c r="N92" s="105"/>
      <c r="O92" s="105"/>
    </row>
    <row r="93" spans="1:15" ht="27" customHeight="1" x14ac:dyDescent="0.25">
      <c r="A93" s="126" t="s">
        <v>124</v>
      </c>
      <c r="B93" s="127" t="s">
        <v>55</v>
      </c>
      <c r="C93" s="92">
        <v>697844.4</v>
      </c>
      <c r="D93" s="103"/>
      <c r="E93" s="104"/>
      <c r="F93" s="105"/>
      <c r="G93" s="105"/>
      <c r="H93" s="105"/>
      <c r="I93" s="105"/>
      <c r="J93" s="105"/>
      <c r="K93" s="105"/>
      <c r="L93" s="105"/>
      <c r="M93" s="105"/>
      <c r="N93" s="105"/>
      <c r="O93" s="105"/>
    </row>
    <row r="94" spans="1:15" ht="27" customHeight="1" x14ac:dyDescent="0.25">
      <c r="A94" s="126" t="s">
        <v>95</v>
      </c>
      <c r="B94" s="127" t="s">
        <v>58</v>
      </c>
      <c r="C94" s="92">
        <v>139790.39999999999</v>
      </c>
      <c r="D94" s="103"/>
      <c r="E94" s="104"/>
      <c r="F94" s="105"/>
      <c r="G94" s="105"/>
      <c r="H94" s="105"/>
      <c r="I94" s="105"/>
      <c r="J94" s="105"/>
      <c r="K94" s="105"/>
      <c r="L94" s="105"/>
      <c r="M94" s="105"/>
      <c r="N94" s="105"/>
      <c r="O94" s="105"/>
    </row>
    <row r="95" spans="1:15" ht="27" customHeight="1" x14ac:dyDescent="0.25">
      <c r="A95" s="131" t="s">
        <v>143</v>
      </c>
      <c r="B95" s="91" t="s">
        <v>57</v>
      </c>
      <c r="C95" s="92">
        <v>190374</v>
      </c>
      <c r="D95" s="103"/>
      <c r="E95" s="104"/>
      <c r="F95" s="105"/>
      <c r="G95" s="105"/>
      <c r="H95" s="105"/>
      <c r="I95" s="105"/>
      <c r="J95" s="105"/>
      <c r="K95" s="105"/>
      <c r="L95" s="105"/>
      <c r="M95" s="105"/>
      <c r="N95" s="105"/>
      <c r="O95" s="105"/>
    </row>
    <row r="96" spans="1:15" ht="27" customHeight="1" x14ac:dyDescent="0.25">
      <c r="A96" s="131" t="s">
        <v>143</v>
      </c>
      <c r="B96" s="91" t="s">
        <v>59</v>
      </c>
      <c r="C96" s="92">
        <v>118323.61</v>
      </c>
      <c r="D96" s="103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</row>
    <row r="97" spans="1:15" ht="27" customHeight="1" x14ac:dyDescent="0.25">
      <c r="A97" s="131" t="s">
        <v>143</v>
      </c>
      <c r="B97" s="91" t="s">
        <v>59</v>
      </c>
      <c r="C97" s="92">
        <v>118323.61</v>
      </c>
      <c r="D97" s="103"/>
      <c r="E97" s="104"/>
      <c r="F97" s="105"/>
      <c r="G97" s="105"/>
      <c r="H97" s="105"/>
      <c r="I97" s="105"/>
      <c r="J97" s="105"/>
      <c r="K97" s="105"/>
      <c r="L97" s="105"/>
      <c r="M97" s="105"/>
      <c r="N97" s="105"/>
      <c r="O97" s="105"/>
    </row>
    <row r="98" spans="1:15" ht="27" customHeight="1" x14ac:dyDescent="0.25">
      <c r="A98" s="131" t="s">
        <v>143</v>
      </c>
      <c r="B98" s="91" t="s">
        <v>56</v>
      </c>
      <c r="C98" s="92">
        <v>998383.32</v>
      </c>
      <c r="D98" s="103"/>
      <c r="E98" s="104"/>
      <c r="F98" s="105"/>
      <c r="G98" s="105"/>
      <c r="H98" s="105"/>
      <c r="I98" s="105"/>
      <c r="J98" s="105"/>
      <c r="K98" s="105"/>
      <c r="L98" s="105"/>
      <c r="M98" s="105"/>
      <c r="N98" s="105"/>
      <c r="O98" s="105"/>
    </row>
    <row r="99" spans="1:15" ht="27" customHeight="1" x14ac:dyDescent="0.25">
      <c r="A99" s="131" t="s">
        <v>85</v>
      </c>
      <c r="B99" s="91" t="s">
        <v>54</v>
      </c>
      <c r="C99" s="92">
        <v>107304.91</v>
      </c>
      <c r="D99" s="103"/>
      <c r="E99" s="104"/>
      <c r="F99" s="105"/>
      <c r="G99" s="105"/>
      <c r="H99" s="105"/>
      <c r="I99" s="105"/>
      <c r="J99" s="105"/>
      <c r="K99" s="105"/>
      <c r="L99" s="105"/>
      <c r="M99" s="105"/>
      <c r="N99" s="105"/>
      <c r="O99" s="105"/>
    </row>
    <row r="100" spans="1:15" ht="27" customHeight="1" x14ac:dyDescent="0.25">
      <c r="A100" s="131" t="s">
        <v>85</v>
      </c>
      <c r="B100" s="91" t="s">
        <v>114</v>
      </c>
      <c r="C100" s="92">
        <v>277114.07</v>
      </c>
      <c r="D100" s="103"/>
      <c r="E100" s="104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</row>
    <row r="101" spans="1:15" ht="27" customHeight="1" x14ac:dyDescent="0.25">
      <c r="A101" s="131" t="s">
        <v>85</v>
      </c>
      <c r="B101" s="91" t="s">
        <v>57</v>
      </c>
      <c r="C101" s="92">
        <v>117217.58</v>
      </c>
      <c r="D101" s="103"/>
      <c r="E101" s="104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</row>
    <row r="102" spans="1:15" ht="27" customHeight="1" x14ac:dyDescent="0.25">
      <c r="A102" s="131" t="s">
        <v>85</v>
      </c>
      <c r="B102" s="91" t="s">
        <v>59</v>
      </c>
      <c r="C102" s="92">
        <v>61788.47</v>
      </c>
      <c r="D102" s="103"/>
      <c r="E102" s="104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 ht="27" customHeight="1" x14ac:dyDescent="0.25">
      <c r="A103" s="131" t="s">
        <v>85</v>
      </c>
      <c r="B103" s="91" t="s">
        <v>59</v>
      </c>
      <c r="C103" s="92">
        <v>61788.480000000003</v>
      </c>
      <c r="D103" s="103"/>
      <c r="E103" s="104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</row>
    <row r="104" spans="1:15" ht="27" customHeight="1" x14ac:dyDescent="0.25">
      <c r="A104" s="131" t="s">
        <v>85</v>
      </c>
      <c r="B104" s="91" t="s">
        <v>55</v>
      </c>
      <c r="C104" s="92">
        <v>1439652.85</v>
      </c>
      <c r="D104" s="103"/>
      <c r="E104" s="104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</row>
    <row r="105" spans="1:15" ht="27" customHeight="1" x14ac:dyDescent="0.25">
      <c r="A105" s="131" t="s">
        <v>85</v>
      </c>
      <c r="B105" s="126" t="s">
        <v>60</v>
      </c>
      <c r="C105" s="92">
        <v>424176.59</v>
      </c>
      <c r="D105" s="103"/>
      <c r="E105" s="104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ht="27" customHeight="1" x14ac:dyDescent="0.25">
      <c r="A106" s="126" t="s">
        <v>3456</v>
      </c>
      <c r="B106" s="91" t="s">
        <v>60</v>
      </c>
      <c r="C106" s="92">
        <v>634264.80000000005</v>
      </c>
      <c r="D106" s="103"/>
      <c r="E106" s="104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</row>
    <row r="107" spans="1:15" ht="27" customHeight="1" x14ac:dyDescent="0.25">
      <c r="A107" s="131" t="s">
        <v>86</v>
      </c>
      <c r="B107" s="91" t="s">
        <v>59</v>
      </c>
      <c r="C107" s="92">
        <v>337671.79499999998</v>
      </c>
      <c r="D107" s="103"/>
      <c r="E107" s="104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</row>
    <row r="108" spans="1:15" ht="27" customHeight="1" x14ac:dyDescent="0.25">
      <c r="A108" s="131" t="s">
        <v>86</v>
      </c>
      <c r="B108" s="91" t="s">
        <v>59</v>
      </c>
      <c r="C108" s="92">
        <v>337671.79499999998</v>
      </c>
      <c r="D108" s="103"/>
      <c r="E108" s="104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</row>
    <row r="109" spans="1:15" ht="27" customHeight="1" x14ac:dyDescent="0.25">
      <c r="A109" s="131" t="s">
        <v>86</v>
      </c>
      <c r="B109" s="91" t="s">
        <v>54</v>
      </c>
      <c r="C109" s="92">
        <v>672189.54</v>
      </c>
      <c r="D109" s="103"/>
      <c r="E109" s="104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</row>
    <row r="110" spans="1:15" ht="27" customHeight="1" x14ac:dyDescent="0.25">
      <c r="A110" s="131" t="s">
        <v>126</v>
      </c>
      <c r="B110" s="91" t="s">
        <v>55</v>
      </c>
      <c r="C110" s="92">
        <v>1698795.6</v>
      </c>
      <c r="D110" s="103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1:15" ht="27" customHeight="1" x14ac:dyDescent="0.25">
      <c r="A111" s="131" t="s">
        <v>127</v>
      </c>
      <c r="B111" s="91" t="s">
        <v>57</v>
      </c>
      <c r="C111" s="92">
        <v>801567.36</v>
      </c>
      <c r="D111" s="103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1:15" ht="27" customHeight="1" x14ac:dyDescent="0.25">
      <c r="A112" s="131" t="s">
        <v>87</v>
      </c>
      <c r="B112" s="91" t="s">
        <v>54</v>
      </c>
      <c r="C112" s="92">
        <v>208492.81</v>
      </c>
      <c r="D112" s="103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1:15" ht="27" customHeight="1" x14ac:dyDescent="0.25">
      <c r="A113" s="131" t="s">
        <v>87</v>
      </c>
      <c r="B113" s="91" t="s">
        <v>114</v>
      </c>
      <c r="C113" s="92">
        <v>294146.42</v>
      </c>
      <c r="D113" s="103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1:15" ht="27" customHeight="1" x14ac:dyDescent="0.25">
      <c r="A114" s="131" t="s">
        <v>87</v>
      </c>
      <c r="B114" s="91" t="s">
        <v>59</v>
      </c>
      <c r="C114" s="92">
        <v>45322.07</v>
      </c>
      <c r="D114" s="103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1:15" ht="27" customHeight="1" x14ac:dyDescent="0.25">
      <c r="A115" s="131" t="s">
        <v>87</v>
      </c>
      <c r="B115" s="91" t="s">
        <v>59</v>
      </c>
      <c r="C115" s="92">
        <v>45322.07</v>
      </c>
      <c r="D115" s="103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1:15" ht="27" customHeight="1" x14ac:dyDescent="0.25">
      <c r="A116" s="131" t="s">
        <v>87</v>
      </c>
      <c r="B116" s="91" t="s">
        <v>56</v>
      </c>
      <c r="C116" s="92">
        <v>687516.98</v>
      </c>
      <c r="D116" s="103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1:15" ht="27" customHeight="1" x14ac:dyDescent="0.25">
      <c r="A117" s="131" t="s">
        <v>87</v>
      </c>
      <c r="B117" s="126" t="s">
        <v>60</v>
      </c>
      <c r="C117" s="92">
        <v>708192.89</v>
      </c>
      <c r="D117" s="103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1:15" ht="27" customHeight="1" x14ac:dyDescent="0.25">
      <c r="A118" s="131" t="s">
        <v>87</v>
      </c>
      <c r="B118" s="91" t="s">
        <v>144</v>
      </c>
      <c r="C118" s="92">
        <v>268585.45</v>
      </c>
      <c r="D118" s="103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1:15" ht="27" customHeight="1" x14ac:dyDescent="0.25">
      <c r="A119" s="131" t="s">
        <v>97</v>
      </c>
      <c r="B119" s="91" t="s">
        <v>59</v>
      </c>
      <c r="C119" s="92">
        <v>83094.195000000007</v>
      </c>
      <c r="D119" s="103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1:15" ht="27" customHeight="1" x14ac:dyDescent="0.25">
      <c r="A120" s="131" t="s">
        <v>97</v>
      </c>
      <c r="B120" s="91" t="s">
        <v>59</v>
      </c>
      <c r="C120" s="92">
        <v>83094.195000000007</v>
      </c>
      <c r="D120" s="103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1:15" ht="27" customHeight="1" x14ac:dyDescent="0.25">
      <c r="A121" s="131" t="s">
        <v>97</v>
      </c>
      <c r="B121" s="91" t="s">
        <v>56</v>
      </c>
      <c r="C121" s="92">
        <v>998619.73</v>
      </c>
      <c r="D121" s="103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1:15" ht="27" customHeight="1" x14ac:dyDescent="0.25">
      <c r="A122" s="131" t="s">
        <v>97</v>
      </c>
      <c r="B122" s="91" t="s">
        <v>55</v>
      </c>
      <c r="C122" s="92">
        <v>2353363.85</v>
      </c>
      <c r="D122" s="103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1:15" ht="27" customHeight="1" x14ac:dyDescent="0.25">
      <c r="A123" s="131" t="s">
        <v>97</v>
      </c>
      <c r="B123" s="126" t="s">
        <v>60</v>
      </c>
      <c r="C123" s="92">
        <v>694886.15</v>
      </c>
      <c r="D123" s="103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1:15" ht="27" customHeight="1" x14ac:dyDescent="0.25">
      <c r="A124" s="131" t="s">
        <v>98</v>
      </c>
      <c r="B124" s="91" t="s">
        <v>54</v>
      </c>
      <c r="C124" s="92">
        <v>230468.43</v>
      </c>
      <c r="D124" s="103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1:15" ht="27" customHeight="1" x14ac:dyDescent="0.25">
      <c r="A125" s="131" t="s">
        <v>98</v>
      </c>
      <c r="B125" s="91" t="s">
        <v>59</v>
      </c>
      <c r="C125" s="92">
        <v>79940.490000000005</v>
      </c>
      <c r="D125" s="103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1:15" ht="27" customHeight="1" x14ac:dyDescent="0.25">
      <c r="A126" s="131" t="s">
        <v>98</v>
      </c>
      <c r="B126" s="91" t="s">
        <v>59</v>
      </c>
      <c r="C126" s="92">
        <v>79940.490000000005</v>
      </c>
      <c r="D126" s="103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1:15" ht="27" customHeight="1" x14ac:dyDescent="0.25">
      <c r="A127" s="131" t="s">
        <v>98</v>
      </c>
      <c r="B127" s="91" t="s">
        <v>56</v>
      </c>
      <c r="C127" s="92">
        <v>1014177.78</v>
      </c>
      <c r="D127" s="103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1:15" ht="27" customHeight="1" x14ac:dyDescent="0.25">
      <c r="A128" s="131" t="s">
        <v>98</v>
      </c>
      <c r="B128" s="91" t="s">
        <v>55</v>
      </c>
      <c r="C128" s="92">
        <v>2363158.91</v>
      </c>
      <c r="D128" s="103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1:15" ht="27" customHeight="1" x14ac:dyDescent="0.25">
      <c r="A129" s="131" t="s">
        <v>98</v>
      </c>
      <c r="B129" s="126" t="s">
        <v>60</v>
      </c>
      <c r="C129" s="92">
        <v>719726.91</v>
      </c>
      <c r="D129" s="103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1:15" ht="27" customHeight="1" x14ac:dyDescent="0.25">
      <c r="A130" s="131" t="s">
        <v>99</v>
      </c>
      <c r="B130" s="91" t="s">
        <v>144</v>
      </c>
      <c r="C130" s="92">
        <v>266163.09000000003</v>
      </c>
      <c r="D130" s="103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1:15" ht="27" customHeight="1" x14ac:dyDescent="0.25">
      <c r="A131" s="131" t="s">
        <v>99</v>
      </c>
      <c r="B131" s="91" t="s">
        <v>56</v>
      </c>
      <c r="C131" s="92">
        <v>909259.56</v>
      </c>
      <c r="D131" s="103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1:15" ht="27" customHeight="1" x14ac:dyDescent="0.25">
      <c r="A132" s="131" t="s">
        <v>99</v>
      </c>
      <c r="B132" s="91" t="s">
        <v>54</v>
      </c>
      <c r="C132" s="92">
        <v>199979.6</v>
      </c>
      <c r="D132" s="103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1:15" ht="27" customHeight="1" x14ac:dyDescent="0.25">
      <c r="A133" s="131" t="s">
        <v>99</v>
      </c>
      <c r="B133" s="91" t="s">
        <v>55</v>
      </c>
      <c r="C133" s="92">
        <v>2380247.1</v>
      </c>
      <c r="D133" s="103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1:15" ht="27" customHeight="1" x14ac:dyDescent="0.25">
      <c r="A134" s="131" t="s">
        <v>99</v>
      </c>
      <c r="B134" s="126" t="s">
        <v>60</v>
      </c>
      <c r="C134" s="92">
        <v>638809.63</v>
      </c>
      <c r="D134" s="103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1:15" ht="27" customHeight="1" x14ac:dyDescent="0.25">
      <c r="A135" s="131" t="s">
        <v>128</v>
      </c>
      <c r="B135" s="91" t="s">
        <v>56</v>
      </c>
      <c r="C135" s="92">
        <v>1257968.45</v>
      </c>
      <c r="D135" s="103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1:15" ht="27" customHeight="1" x14ac:dyDescent="0.25">
      <c r="A136" s="131" t="s">
        <v>128</v>
      </c>
      <c r="B136" s="91" t="s">
        <v>54</v>
      </c>
      <c r="C136" s="92">
        <v>175037.54</v>
      </c>
      <c r="D136" s="103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1:15" ht="27" customHeight="1" x14ac:dyDescent="0.25">
      <c r="A137" s="131" t="s">
        <v>128</v>
      </c>
      <c r="B137" s="91" t="s">
        <v>55</v>
      </c>
      <c r="C137" s="92">
        <v>3602416.35</v>
      </c>
      <c r="D137" s="103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1:15" ht="27" customHeight="1" x14ac:dyDescent="0.25">
      <c r="A138" s="131" t="s">
        <v>128</v>
      </c>
      <c r="B138" s="126" t="s">
        <v>60</v>
      </c>
      <c r="C138" s="123">
        <v>941042.12</v>
      </c>
      <c r="D138" s="103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1:15" ht="27" customHeight="1" x14ac:dyDescent="0.25">
      <c r="A139" s="131" t="s">
        <v>145</v>
      </c>
      <c r="B139" s="91" t="s">
        <v>144</v>
      </c>
      <c r="C139" s="92">
        <v>271996.17</v>
      </c>
      <c r="D139" s="103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1:15" ht="27" customHeight="1" x14ac:dyDescent="0.25">
      <c r="A140" s="131" t="s">
        <v>145</v>
      </c>
      <c r="B140" s="91" t="s">
        <v>56</v>
      </c>
      <c r="C140" s="92">
        <v>1181710.72</v>
      </c>
      <c r="D140" s="103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1:15" ht="27" customHeight="1" x14ac:dyDescent="0.25">
      <c r="A141" s="131" t="s">
        <v>145</v>
      </c>
      <c r="B141" s="91" t="s">
        <v>54</v>
      </c>
      <c r="C141" s="92">
        <v>257944.5</v>
      </c>
      <c r="D141" s="103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1:15" ht="27" customHeight="1" x14ac:dyDescent="0.25">
      <c r="A142" s="131" t="s">
        <v>3457</v>
      </c>
      <c r="B142" s="126" t="s">
        <v>60</v>
      </c>
      <c r="C142" s="92">
        <v>1311515.17</v>
      </c>
      <c r="D142" s="103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1:15" ht="27" customHeight="1" x14ac:dyDescent="0.25">
      <c r="A143" s="131" t="s">
        <v>100</v>
      </c>
      <c r="B143" s="91" t="s">
        <v>144</v>
      </c>
      <c r="C143" s="92">
        <v>334513.48</v>
      </c>
      <c r="D143" s="103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1:15" ht="27" customHeight="1" x14ac:dyDescent="0.25">
      <c r="A144" s="131" t="s">
        <v>100</v>
      </c>
      <c r="B144" s="91" t="s">
        <v>80</v>
      </c>
      <c r="C144" s="92">
        <v>477378.13</v>
      </c>
      <c r="D144" s="103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1:15" ht="27" customHeight="1" x14ac:dyDescent="0.25">
      <c r="A145" s="131" t="s">
        <v>100</v>
      </c>
      <c r="B145" s="91" t="s">
        <v>56</v>
      </c>
      <c r="C145" s="92">
        <v>2506682.37</v>
      </c>
      <c r="D145" s="103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1:15" ht="27" customHeight="1" x14ac:dyDescent="0.25">
      <c r="A146" s="131" t="s">
        <v>129</v>
      </c>
      <c r="B146" s="91" t="s">
        <v>57</v>
      </c>
      <c r="C146" s="92">
        <v>165737.88</v>
      </c>
      <c r="D146" s="103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1:15" ht="27" customHeight="1" x14ac:dyDescent="0.25">
      <c r="A147" s="131" t="s">
        <v>129</v>
      </c>
      <c r="B147" s="91" t="s">
        <v>59</v>
      </c>
      <c r="C147" s="92">
        <v>61543.154999999999</v>
      </c>
      <c r="D147" s="103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1:15" ht="27" customHeight="1" x14ac:dyDescent="0.25">
      <c r="A148" s="131" t="s">
        <v>129</v>
      </c>
      <c r="B148" s="91" t="s">
        <v>59</v>
      </c>
      <c r="C148" s="92">
        <v>61543.15</v>
      </c>
      <c r="D148" s="103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1:15" ht="27" customHeight="1" x14ac:dyDescent="0.25">
      <c r="A149" s="131" t="s">
        <v>129</v>
      </c>
      <c r="B149" s="91" t="s">
        <v>114</v>
      </c>
      <c r="C149" s="92">
        <v>238218.95</v>
      </c>
      <c r="D149" s="103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1:15" ht="27" customHeight="1" x14ac:dyDescent="0.25">
      <c r="A150" s="131" t="s">
        <v>129</v>
      </c>
      <c r="B150" s="91" t="s">
        <v>54</v>
      </c>
      <c r="C150" s="92">
        <v>103159.97</v>
      </c>
      <c r="D150" s="103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1:15" ht="27" customHeight="1" x14ac:dyDescent="0.25">
      <c r="A151" s="131" t="s">
        <v>130</v>
      </c>
      <c r="B151" s="91" t="s">
        <v>144</v>
      </c>
      <c r="C151" s="92">
        <v>262459.5</v>
      </c>
      <c r="D151" s="103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1:15" ht="27" customHeight="1" x14ac:dyDescent="0.25">
      <c r="A152" s="131" t="s">
        <v>130</v>
      </c>
      <c r="B152" s="91" t="s">
        <v>54</v>
      </c>
      <c r="C152" s="92">
        <v>231018.47</v>
      </c>
      <c r="D152" s="103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1:15" ht="27" customHeight="1" x14ac:dyDescent="0.25">
      <c r="A153" s="131" t="s">
        <v>130</v>
      </c>
      <c r="B153" s="126" t="s">
        <v>60</v>
      </c>
      <c r="C153" s="92">
        <v>889631.42</v>
      </c>
      <c r="D153" s="103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1:15" ht="27" customHeight="1" x14ac:dyDescent="0.25">
      <c r="A154" s="131" t="s">
        <v>130</v>
      </c>
      <c r="B154" s="91" t="s">
        <v>114</v>
      </c>
      <c r="C154" s="92">
        <v>437833.84</v>
      </c>
      <c r="D154" s="103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1:15" ht="27" customHeight="1" x14ac:dyDescent="0.25">
      <c r="A155" s="131" t="s">
        <v>130</v>
      </c>
      <c r="B155" s="91" t="s">
        <v>57</v>
      </c>
      <c r="C155" s="92">
        <v>268136.28999999998</v>
      </c>
      <c r="D155" s="103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1:15" ht="27" customHeight="1" x14ac:dyDescent="0.25">
      <c r="A156" s="131" t="s">
        <v>130</v>
      </c>
      <c r="B156" s="91" t="s">
        <v>59</v>
      </c>
      <c r="C156" s="92">
        <v>140981.08499999999</v>
      </c>
      <c r="D156" s="103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1:15" ht="27" customHeight="1" x14ac:dyDescent="0.25">
      <c r="A157" s="131" t="s">
        <v>130</v>
      </c>
      <c r="B157" s="91" t="s">
        <v>59</v>
      </c>
      <c r="C157" s="92">
        <v>140981.08499999999</v>
      </c>
      <c r="D157" s="103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1:15" ht="27" customHeight="1" x14ac:dyDescent="0.25">
      <c r="A158" s="131" t="s">
        <v>130</v>
      </c>
      <c r="B158" s="91" t="s">
        <v>56</v>
      </c>
      <c r="C158" s="92">
        <v>1024870.97</v>
      </c>
      <c r="D158" s="103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1:15" ht="27" customHeight="1" x14ac:dyDescent="0.25">
      <c r="A159" s="131" t="s">
        <v>101</v>
      </c>
      <c r="B159" s="91" t="s">
        <v>144</v>
      </c>
      <c r="C159" s="92">
        <v>340927.49</v>
      </c>
      <c r="D159" s="103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1:15" ht="27" customHeight="1" x14ac:dyDescent="0.25">
      <c r="A160" s="131" t="s">
        <v>101</v>
      </c>
      <c r="B160" s="91" t="s">
        <v>56</v>
      </c>
      <c r="C160" s="92">
        <v>2140878.2999999998</v>
      </c>
      <c r="D160" s="103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1:15" ht="27" customHeight="1" x14ac:dyDescent="0.25">
      <c r="A161" s="126" t="s">
        <v>150</v>
      </c>
      <c r="B161" s="91" t="s">
        <v>60</v>
      </c>
      <c r="C161" s="123">
        <v>763171.2</v>
      </c>
      <c r="D161" s="103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1:15" ht="27" customHeight="1" x14ac:dyDescent="0.25">
      <c r="A162" s="126" t="s">
        <v>137</v>
      </c>
      <c r="B162" s="91" t="s">
        <v>55</v>
      </c>
      <c r="C162" s="92">
        <v>1039690.2</v>
      </c>
      <c r="D162" s="103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1:15" ht="27" customHeight="1" x14ac:dyDescent="0.25">
      <c r="A163" s="131" t="s">
        <v>3458</v>
      </c>
      <c r="B163" s="126" t="s">
        <v>60</v>
      </c>
      <c r="C163" s="92">
        <v>656625.42000000004</v>
      </c>
      <c r="D163" s="103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1:15" ht="27" customHeight="1" x14ac:dyDescent="0.25">
      <c r="A164" s="131" t="s">
        <v>131</v>
      </c>
      <c r="B164" s="91" t="s">
        <v>55</v>
      </c>
      <c r="C164" s="92">
        <v>1876670.93</v>
      </c>
      <c r="D164" s="103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1:15" ht="27" customHeight="1" x14ac:dyDescent="0.25">
      <c r="A165" s="126" t="s">
        <v>146</v>
      </c>
      <c r="B165" s="91" t="s">
        <v>55</v>
      </c>
      <c r="C165" s="92">
        <v>2114531.89</v>
      </c>
      <c r="D165" s="103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1:15" ht="27" customHeight="1" x14ac:dyDescent="0.25">
      <c r="A166" s="126" t="s">
        <v>147</v>
      </c>
      <c r="B166" s="91" t="s">
        <v>55</v>
      </c>
      <c r="C166" s="92">
        <v>2017262.42</v>
      </c>
      <c r="D166" s="103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1:15" ht="27" customHeight="1" x14ac:dyDescent="0.25">
      <c r="A167" s="129" t="s">
        <v>149</v>
      </c>
      <c r="B167" s="126" t="s">
        <v>60</v>
      </c>
      <c r="C167" s="92">
        <v>1214388</v>
      </c>
      <c r="D167" s="103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1:15" ht="27" customHeight="1" x14ac:dyDescent="0.25">
      <c r="A168" s="129" t="s">
        <v>149</v>
      </c>
      <c r="B168" s="91" t="s">
        <v>55</v>
      </c>
      <c r="C168" s="92">
        <v>2293888.7999999998</v>
      </c>
      <c r="D168" s="103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1:15" ht="27" customHeight="1" x14ac:dyDescent="0.25">
      <c r="A169" s="126" t="s">
        <v>3370</v>
      </c>
      <c r="B169" s="91" t="s">
        <v>55</v>
      </c>
      <c r="C169" s="92">
        <v>1206835</v>
      </c>
      <c r="D169" s="103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1:15" ht="27" customHeight="1" x14ac:dyDescent="0.25">
      <c r="A170" s="126" t="s">
        <v>3370</v>
      </c>
      <c r="B170" s="91" t="s">
        <v>54</v>
      </c>
      <c r="C170" s="92">
        <v>381768</v>
      </c>
      <c r="D170" s="103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1:15" ht="27" customHeight="1" x14ac:dyDescent="0.25">
      <c r="A171" s="124" t="s">
        <v>3371</v>
      </c>
      <c r="B171" s="91" t="s">
        <v>56</v>
      </c>
      <c r="C171" s="92">
        <v>815551.2</v>
      </c>
      <c r="D171" s="103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1:15" ht="27" customHeight="1" x14ac:dyDescent="0.25">
      <c r="A172" s="126" t="s">
        <v>3459</v>
      </c>
      <c r="B172" s="91" t="s">
        <v>178</v>
      </c>
      <c r="C172" s="92">
        <v>16211044.560000001</v>
      </c>
      <c r="D172" s="103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1:15" ht="27" customHeight="1" x14ac:dyDescent="0.25">
      <c r="A173" s="126" t="s">
        <v>3460</v>
      </c>
      <c r="B173" s="91" t="s">
        <v>178</v>
      </c>
      <c r="C173" s="92">
        <v>10819724.449999999</v>
      </c>
      <c r="D173" s="103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1:15" ht="27" customHeight="1" x14ac:dyDescent="0.25">
      <c r="A174" s="124" t="s">
        <v>83</v>
      </c>
      <c r="B174" s="91" t="s">
        <v>57</v>
      </c>
      <c r="C174" s="92">
        <v>343184.4</v>
      </c>
      <c r="D174" s="103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1:15" ht="27" customHeight="1" x14ac:dyDescent="0.25">
      <c r="A175" s="124" t="s">
        <v>3372</v>
      </c>
      <c r="B175" s="91" t="s">
        <v>56</v>
      </c>
      <c r="C175" s="92">
        <v>600046.80000000005</v>
      </c>
      <c r="D175" s="103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1:15" ht="27" customHeight="1" x14ac:dyDescent="0.25">
      <c r="A176" s="124" t="s">
        <v>153</v>
      </c>
      <c r="B176" s="91" t="s">
        <v>56</v>
      </c>
      <c r="C176" s="92">
        <v>3699876</v>
      </c>
      <c r="D176" s="103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1:15" ht="27" customHeight="1" x14ac:dyDescent="0.25">
      <c r="A177" s="124" t="s">
        <v>153</v>
      </c>
      <c r="B177" s="91" t="s">
        <v>55</v>
      </c>
      <c r="C177" s="92">
        <v>1706637.6</v>
      </c>
      <c r="D177" s="103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1:15" ht="27" customHeight="1" x14ac:dyDescent="0.25">
      <c r="A178" s="124" t="s">
        <v>153</v>
      </c>
      <c r="B178" s="126" t="s">
        <v>60</v>
      </c>
      <c r="C178" s="92">
        <v>2686609.2</v>
      </c>
      <c r="D178" s="103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1:15" ht="27" customHeight="1" x14ac:dyDescent="0.25">
      <c r="A179" s="124" t="s">
        <v>153</v>
      </c>
      <c r="B179" s="91" t="s">
        <v>54</v>
      </c>
      <c r="C179" s="92">
        <v>2751315.6</v>
      </c>
      <c r="D179" s="103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1:15" ht="27" customHeight="1" x14ac:dyDescent="0.25">
      <c r="A180" s="126" t="s">
        <v>3461</v>
      </c>
      <c r="B180" s="91" t="s">
        <v>54</v>
      </c>
      <c r="C180" s="92">
        <v>1589157.37</v>
      </c>
      <c r="D180" s="103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1:15" ht="27" customHeight="1" x14ac:dyDescent="0.25">
      <c r="A181" s="124" t="s">
        <v>154</v>
      </c>
      <c r="B181" s="91" t="s">
        <v>57</v>
      </c>
      <c r="C181" s="92">
        <v>547333.19999999995</v>
      </c>
      <c r="D181" s="103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1:15" ht="27" customHeight="1" x14ac:dyDescent="0.25">
      <c r="A182" s="124" t="s">
        <v>154</v>
      </c>
      <c r="B182" s="91" t="s">
        <v>59</v>
      </c>
      <c r="C182" s="92">
        <v>485740.2</v>
      </c>
      <c r="D182" s="103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1:15" ht="27" customHeight="1" x14ac:dyDescent="0.25">
      <c r="A183" s="124" t="s">
        <v>154</v>
      </c>
      <c r="B183" s="91" t="s">
        <v>59</v>
      </c>
      <c r="C183" s="92">
        <v>485740.2</v>
      </c>
      <c r="D183" s="103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1:15" ht="27" customHeight="1" x14ac:dyDescent="0.25">
      <c r="A184" s="124" t="s">
        <v>154</v>
      </c>
      <c r="B184" s="91" t="s">
        <v>54</v>
      </c>
      <c r="C184" s="92">
        <v>1745144.4</v>
      </c>
      <c r="D184" s="103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1:15" ht="27" customHeight="1" x14ac:dyDescent="0.25">
      <c r="A185" s="124" t="s">
        <v>155</v>
      </c>
      <c r="B185" s="91" t="s">
        <v>57</v>
      </c>
      <c r="C185" s="92">
        <v>290835.59999999998</v>
      </c>
      <c r="D185" s="103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1:15" ht="27" customHeight="1" x14ac:dyDescent="0.25">
      <c r="A186" s="124" t="s">
        <v>155</v>
      </c>
      <c r="B186" s="91" t="s">
        <v>59</v>
      </c>
      <c r="C186" s="92">
        <v>366035.4</v>
      </c>
      <c r="D186" s="103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1:15" ht="27" customHeight="1" x14ac:dyDescent="0.25">
      <c r="A187" s="124" t="s">
        <v>155</v>
      </c>
      <c r="B187" s="91" t="s">
        <v>59</v>
      </c>
      <c r="C187" s="92">
        <v>366035.4</v>
      </c>
      <c r="D187" s="103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1:15" ht="27" customHeight="1" x14ac:dyDescent="0.25">
      <c r="A188" s="124" t="s">
        <v>155</v>
      </c>
      <c r="B188" s="91" t="s">
        <v>54</v>
      </c>
      <c r="C188" s="92">
        <v>1209681.6000000001</v>
      </c>
      <c r="D188" s="103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1:15" ht="27" customHeight="1" x14ac:dyDescent="0.25">
      <c r="A189" s="124" t="s">
        <v>155</v>
      </c>
      <c r="B189" s="91" t="s">
        <v>55</v>
      </c>
      <c r="C189" s="92">
        <v>586149.6</v>
      </c>
      <c r="D189" s="103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1:15" ht="27" customHeight="1" x14ac:dyDescent="0.25">
      <c r="A190" s="124" t="s">
        <v>102</v>
      </c>
      <c r="B190" s="91" t="s">
        <v>55</v>
      </c>
      <c r="C190" s="92">
        <v>2296805.87</v>
      </c>
      <c r="D190" s="103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1:15" ht="27" customHeight="1" x14ac:dyDescent="0.25">
      <c r="A191" s="124" t="s">
        <v>3373</v>
      </c>
      <c r="B191" s="91" t="s">
        <v>54</v>
      </c>
      <c r="C191" s="92">
        <v>3052842</v>
      </c>
      <c r="D191" s="103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1:15" ht="27" customHeight="1" x14ac:dyDescent="0.25">
      <c r="A192" s="126" t="s">
        <v>117</v>
      </c>
      <c r="B192" s="91" t="s">
        <v>54</v>
      </c>
      <c r="C192" s="92">
        <v>987919.2</v>
      </c>
      <c r="D192" s="103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1:15" ht="27" customHeight="1" x14ac:dyDescent="0.25">
      <c r="A193" s="124" t="s">
        <v>132</v>
      </c>
      <c r="B193" s="132" t="s">
        <v>133</v>
      </c>
      <c r="C193" s="92">
        <v>1129562.3999999999</v>
      </c>
      <c r="D193" s="103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1:15" ht="27" customHeight="1" x14ac:dyDescent="0.25">
      <c r="A194" s="126" t="s">
        <v>134</v>
      </c>
      <c r="B194" s="91" t="s">
        <v>57</v>
      </c>
      <c r="C194" s="92">
        <v>1092972</v>
      </c>
      <c r="D194" s="103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1:15" ht="27" customHeight="1" x14ac:dyDescent="0.25">
      <c r="A195" s="126" t="s">
        <v>158</v>
      </c>
      <c r="B195" s="91" t="s">
        <v>55</v>
      </c>
      <c r="C195" s="92">
        <v>2742298.8</v>
      </c>
      <c r="D195" s="103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1:15" ht="27" customHeight="1" x14ac:dyDescent="0.25">
      <c r="A196" s="126" t="s">
        <v>159</v>
      </c>
      <c r="B196" s="91" t="s">
        <v>55</v>
      </c>
      <c r="C196" s="92">
        <v>2157868.7999999998</v>
      </c>
      <c r="D196" s="103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1:15" ht="27" customHeight="1" x14ac:dyDescent="0.25">
      <c r="A197" s="129" t="s">
        <v>3462</v>
      </c>
      <c r="B197" s="91" t="s">
        <v>178</v>
      </c>
      <c r="C197" s="128">
        <v>1920299.53</v>
      </c>
      <c r="D197" s="103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1:15" ht="27" customHeight="1" x14ac:dyDescent="0.25">
      <c r="A198" s="129" t="s">
        <v>135</v>
      </c>
      <c r="B198" s="91" t="s">
        <v>57</v>
      </c>
      <c r="C198" s="92">
        <v>174783.6</v>
      </c>
      <c r="D198" s="103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1:15" ht="27" customHeight="1" x14ac:dyDescent="0.25">
      <c r="A199" s="129" t="s">
        <v>135</v>
      </c>
      <c r="B199" s="91" t="s">
        <v>54</v>
      </c>
      <c r="C199" s="92">
        <v>156437</v>
      </c>
      <c r="D199" s="103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1:15" ht="27" customHeight="1" x14ac:dyDescent="0.25">
      <c r="A200" s="124" t="s">
        <v>161</v>
      </c>
      <c r="B200" s="91" t="s">
        <v>163</v>
      </c>
      <c r="C200" s="92">
        <v>1350144</v>
      </c>
      <c r="D200" s="103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1:15" ht="27" customHeight="1" x14ac:dyDescent="0.25">
      <c r="A201" s="129" t="s">
        <v>136</v>
      </c>
      <c r="B201" s="91" t="s">
        <v>57</v>
      </c>
      <c r="C201" s="123">
        <v>260137.2</v>
      </c>
      <c r="D201" s="103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1:15" ht="27" customHeight="1" x14ac:dyDescent="0.25">
      <c r="A202" s="129" t="s">
        <v>136</v>
      </c>
      <c r="B202" s="91" t="s">
        <v>59</v>
      </c>
      <c r="C202" s="123">
        <v>187614</v>
      </c>
      <c r="D202" s="103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1:15" ht="27" customHeight="1" x14ac:dyDescent="0.25">
      <c r="A203" s="129" t="s">
        <v>121</v>
      </c>
      <c r="B203" s="91" t="s">
        <v>55</v>
      </c>
      <c r="C203" s="92">
        <v>1693945.71</v>
      </c>
      <c r="D203" s="103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1:15" ht="27" customHeight="1" x14ac:dyDescent="0.25">
      <c r="A204" s="129" t="s">
        <v>121</v>
      </c>
      <c r="B204" s="126" t="s">
        <v>60</v>
      </c>
      <c r="C204" s="92">
        <v>1773214.18</v>
      </c>
      <c r="D204" s="103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1:15" ht="27" customHeight="1" x14ac:dyDescent="0.25">
      <c r="A205" s="129" t="s">
        <v>162</v>
      </c>
      <c r="B205" s="126" t="s">
        <v>60</v>
      </c>
      <c r="C205" s="92">
        <v>1902462</v>
      </c>
      <c r="D205" s="103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1:15" ht="27" customHeight="1" x14ac:dyDescent="0.25">
      <c r="A206" s="129" t="s">
        <v>162</v>
      </c>
      <c r="B206" s="91" t="s">
        <v>55</v>
      </c>
      <c r="C206" s="92">
        <v>1946728.8</v>
      </c>
      <c r="D206" s="103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1:15" ht="27" customHeight="1" x14ac:dyDescent="0.25">
      <c r="A207" s="126" t="s">
        <v>3374</v>
      </c>
      <c r="B207" s="91" t="s">
        <v>54</v>
      </c>
      <c r="C207" s="92">
        <v>1124902</v>
      </c>
      <c r="D207" s="103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1:15" ht="27" customHeight="1" x14ac:dyDescent="0.25">
      <c r="A208" s="126" t="s">
        <v>3374</v>
      </c>
      <c r="B208" s="91" t="s">
        <v>114</v>
      </c>
      <c r="C208" s="92">
        <v>799895</v>
      </c>
      <c r="D208" s="103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1:15" ht="27" customHeight="1" x14ac:dyDescent="0.25">
      <c r="A209" s="126" t="s">
        <v>3374</v>
      </c>
      <c r="B209" s="91" t="s">
        <v>57</v>
      </c>
      <c r="C209" s="92">
        <v>736806</v>
      </c>
      <c r="D209" s="103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1:15" ht="27" customHeight="1" x14ac:dyDescent="0.25">
      <c r="A210" s="126" t="s">
        <v>3374</v>
      </c>
      <c r="B210" s="91" t="s">
        <v>59</v>
      </c>
      <c r="C210" s="92">
        <v>1117485</v>
      </c>
      <c r="D210" s="103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1:15" ht="27" customHeight="1" x14ac:dyDescent="0.25">
      <c r="A211" s="126" t="s">
        <v>3375</v>
      </c>
      <c r="B211" s="91" t="s">
        <v>55</v>
      </c>
      <c r="C211" s="92">
        <v>2253720.15</v>
      </c>
      <c r="D211" s="103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1:15" ht="27" customHeight="1" x14ac:dyDescent="0.25">
      <c r="A212" s="126" t="s">
        <v>3376</v>
      </c>
      <c r="B212" s="91" t="s">
        <v>55</v>
      </c>
      <c r="C212" s="92">
        <v>4194917.1900000004</v>
      </c>
      <c r="D212" s="103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1:15" ht="27" customHeight="1" x14ac:dyDescent="0.25">
      <c r="A213" s="126" t="s">
        <v>142</v>
      </c>
      <c r="B213" s="126" t="s">
        <v>60</v>
      </c>
      <c r="C213" s="92">
        <v>563065.19999999995</v>
      </c>
      <c r="D213" s="103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1:15" ht="27" customHeight="1" x14ac:dyDescent="0.25">
      <c r="A214" s="126" t="s">
        <v>142</v>
      </c>
      <c r="B214" s="91" t="s">
        <v>55</v>
      </c>
      <c r="C214" s="92">
        <v>1970626.8</v>
      </c>
      <c r="D214" s="103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1:15" ht="27" customHeight="1" x14ac:dyDescent="0.25">
      <c r="A215" s="129" t="s">
        <v>164</v>
      </c>
      <c r="B215" s="91" t="s">
        <v>178</v>
      </c>
      <c r="C215" s="92">
        <v>5398403.3499999996</v>
      </c>
      <c r="D215" s="103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1:15" ht="27" customHeight="1" x14ac:dyDescent="0.25">
      <c r="A216" s="126" t="s">
        <v>103</v>
      </c>
      <c r="B216" s="91" t="s">
        <v>54</v>
      </c>
      <c r="C216" s="92">
        <v>1163296.8899999999</v>
      </c>
      <c r="D216" s="103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1:15" ht="27" customHeight="1" x14ac:dyDescent="0.25">
      <c r="A217" s="126" t="s">
        <v>103</v>
      </c>
      <c r="B217" s="126" t="s">
        <v>60</v>
      </c>
      <c r="C217" s="92">
        <v>3272571.6</v>
      </c>
      <c r="D217" s="103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1:15" ht="27" customHeight="1" x14ac:dyDescent="0.25">
      <c r="A218" s="126" t="s">
        <v>3463</v>
      </c>
      <c r="B218" s="126" t="s">
        <v>60</v>
      </c>
      <c r="C218" s="92">
        <v>2943210</v>
      </c>
      <c r="D218" s="103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1:15" ht="27" customHeight="1" x14ac:dyDescent="0.25">
      <c r="A219" s="126" t="s">
        <v>165</v>
      </c>
      <c r="B219" s="126" t="s">
        <v>60</v>
      </c>
      <c r="C219" s="92">
        <v>1212316.8</v>
      </c>
      <c r="D219" s="103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1:15" ht="27" customHeight="1" x14ac:dyDescent="0.25">
      <c r="A220" s="126" t="s">
        <v>104</v>
      </c>
      <c r="B220" s="91" t="s">
        <v>54</v>
      </c>
      <c r="C220" s="92">
        <v>1027617.98</v>
      </c>
      <c r="D220" s="103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1:15" ht="27" customHeight="1" x14ac:dyDescent="0.25">
      <c r="A221" s="126" t="s">
        <v>166</v>
      </c>
      <c r="B221" s="91" t="s">
        <v>55</v>
      </c>
      <c r="C221" s="92">
        <v>3732938.4</v>
      </c>
      <c r="D221" s="103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1:15" ht="27" customHeight="1" x14ac:dyDescent="0.25">
      <c r="A222" s="131" t="s">
        <v>171</v>
      </c>
      <c r="B222" s="91" t="s">
        <v>55</v>
      </c>
      <c r="C222" s="92">
        <v>1062363.6000000001</v>
      </c>
      <c r="D222" s="103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1:15" ht="27" customHeight="1" x14ac:dyDescent="0.25">
      <c r="A223" s="131" t="s">
        <v>170</v>
      </c>
      <c r="B223" s="91" t="s">
        <v>55</v>
      </c>
      <c r="C223" s="92">
        <v>1051424.3999999999</v>
      </c>
      <c r="D223" s="103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1:15" ht="27" customHeight="1" x14ac:dyDescent="0.25">
      <c r="A224" s="131" t="s">
        <v>105</v>
      </c>
      <c r="B224" s="91" t="s">
        <v>55</v>
      </c>
      <c r="C224" s="92">
        <v>1284058.8</v>
      </c>
      <c r="D224" s="103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1:15" ht="27" customHeight="1" x14ac:dyDescent="0.25">
      <c r="A225" s="131" t="s">
        <v>105</v>
      </c>
      <c r="B225" s="126" t="s">
        <v>60</v>
      </c>
      <c r="C225" s="92">
        <v>1510797.6</v>
      </c>
      <c r="D225" s="103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1:15" ht="27" customHeight="1" x14ac:dyDescent="0.25">
      <c r="A226" s="131" t="s">
        <v>106</v>
      </c>
      <c r="B226" s="91" t="s">
        <v>55</v>
      </c>
      <c r="C226" s="92">
        <v>1276180.8</v>
      </c>
      <c r="D226" s="103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1:15" ht="27" customHeight="1" x14ac:dyDescent="0.25">
      <c r="A227" s="131" t="s">
        <v>106</v>
      </c>
      <c r="B227" s="126" t="s">
        <v>60</v>
      </c>
      <c r="C227" s="92">
        <v>1534958.4</v>
      </c>
      <c r="D227" s="103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1:15" ht="27" customHeight="1" x14ac:dyDescent="0.25">
      <c r="A228" s="131" t="s">
        <v>138</v>
      </c>
      <c r="B228" s="91" t="s">
        <v>55</v>
      </c>
      <c r="C228" s="92">
        <v>1210560</v>
      </c>
      <c r="D228" s="103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1:15" ht="27" customHeight="1" x14ac:dyDescent="0.25">
      <c r="A229" s="131" t="s">
        <v>138</v>
      </c>
      <c r="B229" s="126" t="s">
        <v>60</v>
      </c>
      <c r="C229" s="92">
        <v>1562244</v>
      </c>
      <c r="D229" s="103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1:15" ht="27" customHeight="1" x14ac:dyDescent="0.25">
      <c r="A230" s="131" t="s">
        <v>139</v>
      </c>
      <c r="B230" s="91" t="s">
        <v>55</v>
      </c>
      <c r="C230" s="133">
        <v>1207874.3999999999</v>
      </c>
      <c r="D230" s="103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1:15" ht="27" customHeight="1" x14ac:dyDescent="0.25">
      <c r="A231" s="134" t="s">
        <v>139</v>
      </c>
      <c r="B231" s="135" t="s">
        <v>60</v>
      </c>
      <c r="C231" s="92">
        <v>1465718.4</v>
      </c>
      <c r="D231" s="103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1:15" ht="27" customHeight="1" x14ac:dyDescent="0.25">
      <c r="A232" s="131" t="s">
        <v>140</v>
      </c>
      <c r="B232" s="126" t="s">
        <v>60</v>
      </c>
      <c r="C232" s="92">
        <v>1224086.3999999999</v>
      </c>
      <c r="D232" s="103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1:15" ht="27" customHeight="1" x14ac:dyDescent="0.25">
      <c r="A233" s="131" t="s">
        <v>140</v>
      </c>
      <c r="B233" s="91" t="s">
        <v>55</v>
      </c>
      <c r="C233" s="92">
        <v>874894.8</v>
      </c>
      <c r="D233" s="103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1:15" ht="27" customHeight="1" x14ac:dyDescent="0.25">
      <c r="A234" s="126" t="s">
        <v>172</v>
      </c>
      <c r="B234" s="91" t="s">
        <v>54</v>
      </c>
      <c r="C234" s="92">
        <v>314728.8</v>
      </c>
      <c r="D234" s="103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1:15" ht="27" customHeight="1" x14ac:dyDescent="0.25">
      <c r="A235" s="126" t="s">
        <v>141</v>
      </c>
      <c r="B235" s="91" t="s">
        <v>55</v>
      </c>
      <c r="C235" s="92">
        <v>1093317.6000000001</v>
      </c>
      <c r="D235" s="103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1:15" ht="27" customHeight="1" x14ac:dyDescent="0.25">
      <c r="A236" s="126" t="s">
        <v>107</v>
      </c>
      <c r="B236" s="126" t="s">
        <v>60</v>
      </c>
      <c r="C236" s="92">
        <v>1408620</v>
      </c>
      <c r="D236" s="103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1:15" ht="27" customHeight="1" x14ac:dyDescent="0.25">
      <c r="A237" s="126" t="s">
        <v>107</v>
      </c>
      <c r="B237" s="91" t="s">
        <v>55</v>
      </c>
      <c r="C237" s="92">
        <v>1703770.8</v>
      </c>
      <c r="D237" s="103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1:15" ht="27" customHeight="1" x14ac:dyDescent="0.25">
      <c r="A238" s="126" t="s">
        <v>108</v>
      </c>
      <c r="B238" s="91" t="s">
        <v>55</v>
      </c>
      <c r="C238" s="92">
        <v>1824204.05</v>
      </c>
      <c r="D238" s="103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1:15" ht="27" customHeight="1" x14ac:dyDescent="0.25">
      <c r="A239" s="131" t="s">
        <v>96</v>
      </c>
      <c r="B239" s="93" t="s">
        <v>55</v>
      </c>
      <c r="C239" s="136">
        <v>1580161.2</v>
      </c>
      <c r="D239" s="103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1:15" ht="27" customHeight="1" x14ac:dyDescent="0.25">
      <c r="A240" s="126" t="s">
        <v>109</v>
      </c>
      <c r="B240" s="91" t="s">
        <v>55</v>
      </c>
      <c r="C240" s="92">
        <v>552906.77</v>
      </c>
      <c r="D240" s="103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1:15" ht="27" customHeight="1" x14ac:dyDescent="0.25">
      <c r="A241" s="126" t="s">
        <v>3464</v>
      </c>
      <c r="B241" s="126" t="s">
        <v>60</v>
      </c>
      <c r="C241" s="92">
        <v>1622385.71</v>
      </c>
      <c r="D241" s="105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1:15" ht="27" customHeight="1" x14ac:dyDescent="0.25">
      <c r="A242" s="137" t="s">
        <v>3465</v>
      </c>
      <c r="B242" s="138" t="s">
        <v>3434</v>
      </c>
      <c r="C242" s="139">
        <v>2340958.2799999998</v>
      </c>
      <c r="D242" s="105"/>
      <c r="E242" s="105"/>
      <c r="F242" s="105"/>
      <c r="G242" s="105"/>
      <c r="H242" s="105"/>
      <c r="I242" s="105"/>
      <c r="J242" s="105"/>
    </row>
    <row r="243" spans="1:15" ht="27" customHeight="1" x14ac:dyDescent="0.25">
      <c r="A243" s="140" t="s">
        <v>3384</v>
      </c>
      <c r="B243" s="106" t="s">
        <v>3434</v>
      </c>
      <c r="C243" s="141">
        <v>490612.11</v>
      </c>
      <c r="D243" s="105"/>
      <c r="E243" s="105"/>
      <c r="F243" s="105"/>
      <c r="G243" s="105"/>
      <c r="H243" s="105"/>
      <c r="I243" s="105"/>
      <c r="J243" s="105"/>
    </row>
    <row r="244" spans="1:15" ht="27" customHeight="1" x14ac:dyDescent="0.25">
      <c r="A244" s="140" t="s">
        <v>3466</v>
      </c>
      <c r="B244" s="106" t="s">
        <v>54</v>
      </c>
      <c r="C244" s="142">
        <v>1220000</v>
      </c>
      <c r="D244" s="105"/>
      <c r="E244" s="105"/>
      <c r="F244" s="105"/>
      <c r="G244" s="105"/>
      <c r="H244" s="105"/>
      <c r="I244" s="105"/>
      <c r="J244" s="105"/>
    </row>
    <row r="245" spans="1:15" ht="27" customHeight="1" x14ac:dyDescent="0.25">
      <c r="A245" s="143" t="s">
        <v>3467</v>
      </c>
      <c r="B245" s="88" t="s">
        <v>3434</v>
      </c>
      <c r="C245" s="144">
        <v>765000</v>
      </c>
      <c r="D245" s="105"/>
      <c r="E245" s="105"/>
      <c r="F245" s="105"/>
      <c r="G245" s="105"/>
      <c r="H245" s="105"/>
      <c r="I245" s="105"/>
      <c r="J245" s="105"/>
    </row>
    <row r="246" spans="1:15" ht="27" customHeight="1" x14ac:dyDescent="0.25">
      <c r="A246" s="140" t="s">
        <v>3385</v>
      </c>
      <c r="B246" s="145" t="s">
        <v>3434</v>
      </c>
      <c r="C246" s="146">
        <v>1698876.9400000002</v>
      </c>
      <c r="D246" s="105"/>
      <c r="E246" s="105"/>
      <c r="F246" s="105"/>
      <c r="G246" s="105"/>
      <c r="H246" s="105"/>
      <c r="I246" s="105"/>
      <c r="J246" s="105"/>
    </row>
    <row r="247" spans="1:15" ht="27" customHeight="1" x14ac:dyDescent="0.25">
      <c r="A247" s="137" t="s">
        <v>3386</v>
      </c>
      <c r="B247" s="138" t="s">
        <v>3434</v>
      </c>
      <c r="C247" s="142">
        <v>972742.2</v>
      </c>
      <c r="D247" s="105"/>
      <c r="E247" s="105"/>
      <c r="F247" s="105"/>
      <c r="G247" s="105"/>
      <c r="H247" s="105"/>
      <c r="I247" s="105"/>
      <c r="J247" s="105"/>
    </row>
    <row r="248" spans="1:15" ht="27" customHeight="1" x14ac:dyDescent="0.25">
      <c r="A248" s="147" t="s">
        <v>3387</v>
      </c>
      <c r="B248" s="106" t="s">
        <v>54</v>
      </c>
      <c r="C248" s="142">
        <v>643404</v>
      </c>
      <c r="D248" s="105"/>
      <c r="E248" s="105"/>
      <c r="F248" s="105"/>
      <c r="G248" s="105"/>
      <c r="H248" s="105"/>
      <c r="I248" s="105"/>
      <c r="J248" s="105"/>
    </row>
    <row r="249" spans="1:15" ht="27" customHeight="1" x14ac:dyDescent="0.25">
      <c r="A249" s="140" t="s">
        <v>3388</v>
      </c>
      <c r="B249" s="145" t="s">
        <v>3434</v>
      </c>
      <c r="C249" s="146">
        <v>1073549.5</v>
      </c>
      <c r="D249" s="105"/>
      <c r="E249" s="105"/>
      <c r="F249" s="105"/>
      <c r="G249" s="105"/>
      <c r="H249" s="105"/>
      <c r="I249" s="105"/>
      <c r="J249" s="105"/>
    </row>
    <row r="250" spans="1:15" ht="27" customHeight="1" x14ac:dyDescent="0.25">
      <c r="A250" s="106" t="s">
        <v>3468</v>
      </c>
      <c r="B250" s="109" t="s">
        <v>59</v>
      </c>
      <c r="C250" s="142">
        <v>1273882.77</v>
      </c>
      <c r="D250" s="105"/>
      <c r="E250" s="105"/>
      <c r="F250" s="105"/>
      <c r="G250" s="105"/>
      <c r="H250" s="105"/>
      <c r="I250" s="105"/>
      <c r="J250" s="105"/>
    </row>
    <row r="251" spans="1:15" ht="27" customHeight="1" x14ac:dyDescent="0.25">
      <c r="A251" s="106" t="s">
        <v>3389</v>
      </c>
      <c r="B251" s="109" t="s">
        <v>54</v>
      </c>
      <c r="C251" s="141">
        <v>1211793</v>
      </c>
      <c r="D251" s="105"/>
      <c r="E251" s="105"/>
      <c r="F251" s="105"/>
      <c r="G251" s="105"/>
      <c r="H251" s="105"/>
      <c r="I251" s="105"/>
      <c r="J251" s="105"/>
    </row>
    <row r="252" spans="1:15" ht="27" customHeight="1" x14ac:dyDescent="0.25">
      <c r="A252" s="140" t="s">
        <v>3469</v>
      </c>
      <c r="B252" s="106" t="s">
        <v>55</v>
      </c>
      <c r="C252" s="146">
        <v>943562</v>
      </c>
      <c r="D252" s="105"/>
      <c r="E252" s="105"/>
      <c r="F252" s="105"/>
      <c r="G252" s="105"/>
      <c r="H252" s="105"/>
      <c r="I252" s="105"/>
      <c r="J252" s="105"/>
    </row>
    <row r="253" spans="1:15" ht="27" customHeight="1" x14ac:dyDescent="0.25">
      <c r="A253" s="140" t="s">
        <v>3390</v>
      </c>
      <c r="B253" s="106" t="s">
        <v>56</v>
      </c>
      <c r="C253" s="142">
        <v>1252068.76</v>
      </c>
      <c r="D253" s="105"/>
      <c r="E253" s="105"/>
      <c r="F253" s="105"/>
      <c r="G253" s="105"/>
      <c r="H253" s="105"/>
      <c r="I253" s="105"/>
      <c r="J253" s="105"/>
    </row>
    <row r="254" spans="1:15" ht="27" customHeight="1" x14ac:dyDescent="0.25">
      <c r="A254" s="140" t="s">
        <v>3470</v>
      </c>
      <c r="B254" s="106" t="s">
        <v>59</v>
      </c>
      <c r="C254" s="142">
        <v>330631</v>
      </c>
      <c r="D254" s="105"/>
      <c r="E254" s="105"/>
      <c r="F254" s="105"/>
      <c r="G254" s="105"/>
      <c r="H254" s="105"/>
      <c r="I254" s="105"/>
      <c r="J254" s="105"/>
    </row>
    <row r="255" spans="1:15" ht="27" customHeight="1" x14ac:dyDescent="0.25">
      <c r="A255" s="140" t="s">
        <v>3470</v>
      </c>
      <c r="B255" s="106" t="s">
        <v>57</v>
      </c>
      <c r="C255" s="142">
        <v>262200</v>
      </c>
      <c r="D255" s="105"/>
      <c r="E255" s="105"/>
      <c r="F255" s="105"/>
      <c r="G255" s="105"/>
      <c r="H255" s="105"/>
      <c r="I255" s="105"/>
      <c r="J255" s="105"/>
    </row>
    <row r="256" spans="1:15" ht="27" customHeight="1" x14ac:dyDescent="0.25">
      <c r="A256" s="140" t="s">
        <v>3391</v>
      </c>
      <c r="B256" s="106" t="s">
        <v>59</v>
      </c>
      <c r="C256" s="146">
        <v>942367</v>
      </c>
      <c r="D256" s="105"/>
      <c r="E256" s="105"/>
      <c r="F256" s="105"/>
      <c r="G256" s="105"/>
      <c r="H256" s="105"/>
      <c r="I256" s="105"/>
      <c r="J256" s="105"/>
    </row>
    <row r="257" spans="1:10" ht="27" customHeight="1" x14ac:dyDescent="0.25">
      <c r="A257" s="106" t="s">
        <v>3392</v>
      </c>
      <c r="B257" s="109" t="s">
        <v>59</v>
      </c>
      <c r="C257" s="141">
        <v>758368.21</v>
      </c>
      <c r="D257" s="105"/>
      <c r="E257" s="105"/>
      <c r="F257" s="105"/>
      <c r="G257" s="105"/>
      <c r="H257" s="105"/>
      <c r="I257" s="105"/>
      <c r="J257" s="105"/>
    </row>
    <row r="258" spans="1:10" ht="27" customHeight="1" x14ac:dyDescent="0.25">
      <c r="A258" s="106" t="s">
        <v>3471</v>
      </c>
      <c r="B258" s="109" t="s">
        <v>59</v>
      </c>
      <c r="C258" s="141">
        <v>770964.9</v>
      </c>
      <c r="D258" s="105"/>
      <c r="E258" s="105"/>
      <c r="F258" s="105"/>
      <c r="G258" s="105"/>
      <c r="H258" s="105"/>
      <c r="I258" s="105"/>
      <c r="J258" s="105"/>
    </row>
    <row r="259" spans="1:10" ht="27" customHeight="1" x14ac:dyDescent="0.25">
      <c r="A259" s="106" t="s">
        <v>3472</v>
      </c>
      <c r="B259" s="109" t="s">
        <v>59</v>
      </c>
      <c r="C259" s="141">
        <v>826400.62</v>
      </c>
      <c r="D259" s="105"/>
      <c r="E259" s="105"/>
      <c r="F259" s="105"/>
      <c r="G259" s="105"/>
      <c r="H259" s="105"/>
      <c r="I259" s="105"/>
      <c r="J259" s="105"/>
    </row>
    <row r="260" spans="1:10" ht="27" customHeight="1" x14ac:dyDescent="0.25">
      <c r="A260" s="106" t="s">
        <v>3393</v>
      </c>
      <c r="B260" s="109" t="s">
        <v>56</v>
      </c>
      <c r="C260" s="141">
        <v>1337247.6000000001</v>
      </c>
      <c r="D260" s="105"/>
      <c r="E260" s="105"/>
      <c r="F260" s="105"/>
      <c r="G260" s="105"/>
      <c r="H260" s="105"/>
      <c r="I260" s="105"/>
      <c r="J260" s="105"/>
    </row>
    <row r="261" spans="1:10" ht="27" customHeight="1" x14ac:dyDescent="0.25">
      <c r="A261" s="88" t="s">
        <v>3394</v>
      </c>
      <c r="B261" s="110" t="s">
        <v>178</v>
      </c>
      <c r="C261" s="144">
        <v>1413674.6400000001</v>
      </c>
      <c r="D261" s="105"/>
      <c r="E261" s="105"/>
      <c r="F261" s="105"/>
      <c r="G261" s="105"/>
      <c r="H261" s="105"/>
      <c r="I261" s="105"/>
      <c r="J261" s="105"/>
    </row>
    <row r="262" spans="1:10" ht="27" customHeight="1" x14ac:dyDescent="0.25">
      <c r="A262" s="106" t="s">
        <v>3473</v>
      </c>
      <c r="B262" s="109" t="s">
        <v>56</v>
      </c>
      <c r="C262" s="141">
        <v>862698</v>
      </c>
      <c r="D262" s="105"/>
      <c r="E262" s="105"/>
      <c r="F262" s="105"/>
      <c r="G262" s="105"/>
      <c r="H262" s="105"/>
      <c r="I262" s="105"/>
      <c r="J262" s="105"/>
    </row>
    <row r="263" spans="1:10" ht="27" customHeight="1" x14ac:dyDescent="0.25">
      <c r="A263" s="106" t="s">
        <v>3473</v>
      </c>
      <c r="B263" s="109" t="s">
        <v>3434</v>
      </c>
      <c r="C263" s="141">
        <v>513711</v>
      </c>
      <c r="D263" s="105"/>
      <c r="E263" s="105"/>
      <c r="F263" s="105"/>
      <c r="G263" s="105"/>
      <c r="H263" s="105"/>
      <c r="I263" s="105"/>
      <c r="J263" s="105"/>
    </row>
    <row r="264" spans="1:10" ht="27" customHeight="1" x14ac:dyDescent="0.25">
      <c r="A264" s="148" t="s">
        <v>3395</v>
      </c>
      <c r="B264" s="148" t="s">
        <v>54</v>
      </c>
      <c r="C264" s="149">
        <v>388190.28</v>
      </c>
      <c r="D264" s="105"/>
      <c r="E264" s="105"/>
      <c r="F264" s="105"/>
      <c r="G264" s="105"/>
      <c r="H264" s="105"/>
      <c r="I264" s="105"/>
      <c r="J264" s="105"/>
    </row>
    <row r="265" spans="1:10" ht="27" customHeight="1" x14ac:dyDescent="0.25">
      <c r="A265" s="140" t="s">
        <v>3396</v>
      </c>
      <c r="B265" s="145" t="s">
        <v>56</v>
      </c>
      <c r="C265" s="141">
        <v>1331851.76</v>
      </c>
      <c r="D265" s="105"/>
      <c r="E265" s="105"/>
      <c r="F265" s="105"/>
      <c r="G265" s="105"/>
      <c r="H265" s="105"/>
      <c r="I265" s="105"/>
      <c r="J265" s="105"/>
    </row>
    <row r="266" spans="1:10" ht="27" customHeight="1" x14ac:dyDescent="0.25">
      <c r="A266" s="140" t="s">
        <v>3201</v>
      </c>
      <c r="B266" s="106" t="s">
        <v>55</v>
      </c>
      <c r="C266" s="141">
        <v>2484192</v>
      </c>
      <c r="D266" s="105"/>
      <c r="E266" s="105"/>
      <c r="F266" s="105"/>
      <c r="G266" s="105"/>
      <c r="H266" s="105"/>
      <c r="I266" s="105"/>
      <c r="J266" s="105"/>
    </row>
    <row r="267" spans="1:10" ht="27" customHeight="1" x14ac:dyDescent="0.25">
      <c r="A267" s="106" t="s">
        <v>3397</v>
      </c>
      <c r="B267" s="109" t="s">
        <v>59</v>
      </c>
      <c r="C267" s="141">
        <v>632441.30000000005</v>
      </c>
      <c r="D267" s="105"/>
      <c r="E267" s="105"/>
      <c r="F267" s="105"/>
      <c r="G267" s="105"/>
      <c r="H267" s="105"/>
      <c r="I267" s="105"/>
      <c r="J267" s="105"/>
    </row>
    <row r="268" spans="1:10" ht="27" customHeight="1" x14ac:dyDescent="0.25">
      <c r="A268" s="106" t="s">
        <v>3397</v>
      </c>
      <c r="B268" s="109" t="s">
        <v>3435</v>
      </c>
      <c r="C268" s="141">
        <v>31483.69</v>
      </c>
      <c r="D268" s="105"/>
      <c r="E268" s="105"/>
      <c r="F268" s="105"/>
      <c r="G268" s="105"/>
      <c r="H268" s="105"/>
      <c r="I268" s="105"/>
      <c r="J268" s="105"/>
    </row>
    <row r="269" spans="1:10" ht="27" customHeight="1" x14ac:dyDescent="0.25">
      <c r="A269" s="140" t="s">
        <v>3474</v>
      </c>
      <c r="B269" s="106" t="s">
        <v>60</v>
      </c>
      <c r="C269" s="141">
        <v>1855639</v>
      </c>
      <c r="D269" s="105"/>
      <c r="E269" s="105"/>
      <c r="F269" s="105"/>
      <c r="G269" s="105"/>
      <c r="H269" s="105"/>
      <c r="I269" s="105"/>
      <c r="J269" s="105"/>
    </row>
    <row r="270" spans="1:10" ht="27" customHeight="1" x14ac:dyDescent="0.25">
      <c r="A270" s="106" t="s">
        <v>3475</v>
      </c>
      <c r="B270" s="106" t="s">
        <v>54</v>
      </c>
      <c r="C270" s="142">
        <v>1565970</v>
      </c>
      <c r="D270" s="105"/>
      <c r="E270" s="105"/>
      <c r="F270" s="105"/>
      <c r="G270" s="105"/>
      <c r="H270" s="105"/>
      <c r="I270" s="105"/>
      <c r="J270" s="105"/>
    </row>
    <row r="271" spans="1:10" ht="27" customHeight="1" x14ac:dyDescent="0.25">
      <c r="A271" s="150" t="s">
        <v>3476</v>
      </c>
      <c r="B271" s="150" t="s">
        <v>114</v>
      </c>
      <c r="C271" s="151">
        <v>445436</v>
      </c>
      <c r="D271" s="105"/>
      <c r="E271" s="105"/>
      <c r="F271" s="105"/>
      <c r="G271" s="105"/>
      <c r="H271" s="105"/>
      <c r="I271" s="105"/>
      <c r="J271" s="105"/>
    </row>
    <row r="272" spans="1:10" ht="27" customHeight="1" x14ac:dyDescent="0.25">
      <c r="A272" s="140" t="s">
        <v>3398</v>
      </c>
      <c r="B272" s="106" t="s">
        <v>3436</v>
      </c>
      <c r="C272" s="146">
        <v>578301</v>
      </c>
      <c r="D272" s="105"/>
      <c r="E272" s="105"/>
      <c r="F272" s="105"/>
      <c r="G272" s="105"/>
      <c r="H272" s="105"/>
      <c r="I272" s="105"/>
      <c r="J272" s="105"/>
    </row>
    <row r="273" spans="1:10" ht="27" customHeight="1" x14ac:dyDescent="0.25">
      <c r="A273" s="140" t="s">
        <v>3477</v>
      </c>
      <c r="B273" s="106" t="s">
        <v>56</v>
      </c>
      <c r="C273" s="141">
        <v>1800186.54</v>
      </c>
      <c r="D273" s="105"/>
      <c r="E273" s="105"/>
      <c r="F273" s="105"/>
      <c r="G273" s="105"/>
      <c r="H273" s="105"/>
      <c r="I273" s="105"/>
      <c r="J273" s="105"/>
    </row>
    <row r="274" spans="1:10" ht="27" customHeight="1" x14ac:dyDescent="0.25">
      <c r="A274" s="106" t="s">
        <v>3399</v>
      </c>
      <c r="B274" s="106" t="s">
        <v>55</v>
      </c>
      <c r="C274" s="141">
        <v>1324522</v>
      </c>
      <c r="D274" s="105"/>
      <c r="E274" s="105"/>
      <c r="F274" s="105"/>
      <c r="G274" s="105"/>
      <c r="H274" s="105"/>
      <c r="I274" s="105"/>
      <c r="J274" s="105"/>
    </row>
    <row r="275" spans="1:10" ht="27" customHeight="1" x14ac:dyDescent="0.25">
      <c r="A275" s="107" t="s">
        <v>3478</v>
      </c>
      <c r="B275" s="107" t="s">
        <v>55</v>
      </c>
      <c r="C275" s="152">
        <v>1245770.3999999999</v>
      </c>
      <c r="D275" s="105"/>
      <c r="E275" s="105"/>
      <c r="F275" s="105"/>
      <c r="G275" s="105"/>
      <c r="H275" s="105"/>
      <c r="I275" s="105"/>
      <c r="J275" s="105"/>
    </row>
    <row r="276" spans="1:10" ht="27" customHeight="1" x14ac:dyDescent="0.25">
      <c r="A276" s="106" t="s">
        <v>3400</v>
      </c>
      <c r="B276" s="106" t="s">
        <v>55</v>
      </c>
      <c r="C276" s="141">
        <v>621254.17999999993</v>
      </c>
      <c r="D276" s="105"/>
      <c r="E276" s="105"/>
      <c r="F276" s="105"/>
      <c r="G276" s="105"/>
      <c r="H276" s="105"/>
      <c r="I276" s="105"/>
      <c r="J276" s="105"/>
    </row>
    <row r="277" spans="1:10" ht="27" customHeight="1" x14ac:dyDescent="0.25">
      <c r="A277" s="140" t="s">
        <v>3401</v>
      </c>
      <c r="B277" s="145" t="s">
        <v>59</v>
      </c>
      <c r="C277" s="146">
        <v>479748.42000000004</v>
      </c>
      <c r="D277" s="105"/>
      <c r="E277" s="105"/>
      <c r="F277" s="105"/>
      <c r="G277" s="105"/>
      <c r="H277" s="105"/>
      <c r="I277" s="105"/>
      <c r="J277" s="105"/>
    </row>
    <row r="278" spans="1:10" ht="27" customHeight="1" x14ac:dyDescent="0.25">
      <c r="A278" s="140" t="s">
        <v>3479</v>
      </c>
      <c r="B278" s="145" t="s">
        <v>56</v>
      </c>
      <c r="C278" s="146">
        <v>1257333.22</v>
      </c>
      <c r="D278" s="105"/>
      <c r="E278" s="105"/>
      <c r="F278" s="105"/>
      <c r="G278" s="105"/>
      <c r="H278" s="105"/>
      <c r="I278" s="105"/>
      <c r="J278" s="105"/>
    </row>
    <row r="279" spans="1:10" ht="27" customHeight="1" x14ac:dyDescent="0.25">
      <c r="A279" s="140" t="s">
        <v>3479</v>
      </c>
      <c r="B279" s="145" t="s">
        <v>59</v>
      </c>
      <c r="C279" s="146">
        <v>452752.68</v>
      </c>
      <c r="D279" s="105"/>
      <c r="E279" s="105"/>
      <c r="F279" s="105"/>
      <c r="G279" s="105"/>
      <c r="H279" s="105"/>
      <c r="I279" s="105"/>
      <c r="J279" s="105"/>
    </row>
    <row r="280" spans="1:10" ht="27" customHeight="1" x14ac:dyDescent="0.25">
      <c r="A280" s="106" t="s">
        <v>3402</v>
      </c>
      <c r="B280" s="109" t="s">
        <v>59</v>
      </c>
      <c r="C280" s="142">
        <v>1320287.8500000001</v>
      </c>
      <c r="D280" s="105"/>
      <c r="E280" s="105"/>
      <c r="F280" s="105"/>
      <c r="G280" s="105"/>
      <c r="H280" s="105"/>
      <c r="I280" s="105"/>
      <c r="J280" s="105"/>
    </row>
    <row r="281" spans="1:10" ht="27" customHeight="1" x14ac:dyDescent="0.25">
      <c r="A281" s="106" t="s">
        <v>3403</v>
      </c>
      <c r="B281" s="106" t="s">
        <v>3437</v>
      </c>
      <c r="C281" s="141">
        <v>749200</v>
      </c>
      <c r="D281" s="105"/>
      <c r="E281" s="105"/>
      <c r="F281" s="105"/>
      <c r="G281" s="105"/>
      <c r="H281" s="105"/>
      <c r="I281" s="105"/>
      <c r="J281" s="105"/>
    </row>
    <row r="282" spans="1:10" ht="27" customHeight="1" x14ac:dyDescent="0.25">
      <c r="A282" s="106" t="s">
        <v>3403</v>
      </c>
      <c r="B282" s="106" t="s">
        <v>55</v>
      </c>
      <c r="C282" s="141">
        <v>207912.5</v>
      </c>
      <c r="D282" s="105"/>
      <c r="E282" s="105"/>
      <c r="F282" s="105"/>
      <c r="G282" s="105"/>
      <c r="H282" s="105"/>
      <c r="I282" s="105"/>
      <c r="J282" s="105"/>
    </row>
    <row r="283" spans="1:10" ht="27" customHeight="1" x14ac:dyDescent="0.25">
      <c r="A283" s="148" t="s">
        <v>3480</v>
      </c>
      <c r="B283" s="148" t="s">
        <v>3434</v>
      </c>
      <c r="C283" s="149">
        <v>3470408.36</v>
      </c>
      <c r="D283" s="105"/>
      <c r="E283" s="105"/>
      <c r="F283" s="105"/>
      <c r="G283" s="105"/>
      <c r="H283" s="105"/>
      <c r="I283" s="105"/>
      <c r="J283" s="105"/>
    </row>
    <row r="284" spans="1:10" ht="27" customHeight="1" x14ac:dyDescent="0.25">
      <c r="A284" s="148" t="s">
        <v>3481</v>
      </c>
      <c r="B284" s="148" t="s">
        <v>57</v>
      </c>
      <c r="C284" s="149">
        <v>406359.23</v>
      </c>
      <c r="D284" s="105"/>
      <c r="E284" s="105"/>
      <c r="F284" s="105"/>
      <c r="G284" s="105"/>
      <c r="H284" s="105"/>
      <c r="I284" s="105"/>
      <c r="J284" s="105"/>
    </row>
    <row r="285" spans="1:10" ht="27" customHeight="1" x14ac:dyDescent="0.25">
      <c r="A285" s="148" t="s">
        <v>3481</v>
      </c>
      <c r="B285" s="148" t="s">
        <v>59</v>
      </c>
      <c r="C285" s="149">
        <v>334000</v>
      </c>
      <c r="D285" s="105"/>
      <c r="E285" s="105"/>
      <c r="F285" s="105"/>
      <c r="G285" s="105"/>
      <c r="H285" s="105"/>
      <c r="I285" s="105"/>
      <c r="J285" s="105"/>
    </row>
    <row r="286" spans="1:10" ht="27" customHeight="1" x14ac:dyDescent="0.25">
      <c r="A286" s="140" t="s">
        <v>3482</v>
      </c>
      <c r="B286" s="106" t="s">
        <v>56</v>
      </c>
      <c r="C286" s="142">
        <v>686044.7</v>
      </c>
      <c r="D286" s="105"/>
      <c r="E286" s="105"/>
      <c r="F286" s="105"/>
      <c r="G286" s="105"/>
      <c r="H286" s="105"/>
      <c r="I286" s="105"/>
      <c r="J286" s="105"/>
    </row>
    <row r="287" spans="1:10" ht="27" customHeight="1" x14ac:dyDescent="0.25">
      <c r="A287" s="108" t="s">
        <v>3404</v>
      </c>
      <c r="B287" s="106" t="s">
        <v>3434</v>
      </c>
      <c r="C287" s="146">
        <v>1200000</v>
      </c>
      <c r="D287" s="105"/>
      <c r="E287" s="105"/>
      <c r="F287" s="105"/>
      <c r="G287" s="105"/>
      <c r="H287" s="105"/>
      <c r="I287" s="105"/>
      <c r="J287" s="105"/>
    </row>
    <row r="288" spans="1:10" ht="27" customHeight="1" x14ac:dyDescent="0.25">
      <c r="A288" s="108" t="s">
        <v>3483</v>
      </c>
      <c r="B288" s="106" t="s">
        <v>3434</v>
      </c>
      <c r="C288" s="146">
        <v>1300000</v>
      </c>
      <c r="D288" s="105"/>
      <c r="E288" s="105"/>
      <c r="F288" s="105"/>
      <c r="G288" s="105"/>
      <c r="H288" s="105"/>
      <c r="I288" s="105"/>
      <c r="J288" s="105"/>
    </row>
    <row r="289" spans="1:10" ht="27" customHeight="1" x14ac:dyDescent="0.25">
      <c r="A289" s="108" t="s">
        <v>3484</v>
      </c>
      <c r="B289" s="106" t="s">
        <v>3434</v>
      </c>
      <c r="C289" s="146">
        <v>1575565.88</v>
      </c>
      <c r="D289" s="105"/>
      <c r="E289" s="105"/>
      <c r="F289" s="105"/>
      <c r="G289" s="105"/>
      <c r="H289" s="105"/>
      <c r="I289" s="105"/>
      <c r="J289" s="105"/>
    </row>
    <row r="290" spans="1:10" ht="27" customHeight="1" x14ac:dyDescent="0.25">
      <c r="A290" s="143" t="s">
        <v>3405</v>
      </c>
      <c r="B290" s="88" t="s">
        <v>54</v>
      </c>
      <c r="C290" s="153">
        <v>1157833</v>
      </c>
      <c r="D290" s="105"/>
      <c r="E290" s="105"/>
      <c r="F290" s="105"/>
      <c r="G290" s="105"/>
      <c r="H290" s="105"/>
      <c r="I290" s="105"/>
      <c r="J290" s="105"/>
    </row>
    <row r="291" spans="1:10" ht="27" customHeight="1" x14ac:dyDescent="0.25">
      <c r="A291" s="137" t="s">
        <v>3406</v>
      </c>
      <c r="B291" s="138" t="s">
        <v>56</v>
      </c>
      <c r="C291" s="139">
        <v>1561791</v>
      </c>
      <c r="D291" s="105"/>
      <c r="E291" s="105"/>
      <c r="F291" s="105"/>
      <c r="G291" s="105"/>
      <c r="H291" s="105"/>
      <c r="I291" s="105"/>
      <c r="J291" s="105"/>
    </row>
    <row r="292" spans="1:10" ht="27" customHeight="1" x14ac:dyDescent="0.25">
      <c r="A292" s="106" t="s">
        <v>3407</v>
      </c>
      <c r="B292" s="109" t="s">
        <v>59</v>
      </c>
      <c r="C292" s="141">
        <v>460733</v>
      </c>
      <c r="D292" s="105"/>
      <c r="E292" s="105"/>
      <c r="F292" s="105"/>
      <c r="G292" s="105"/>
      <c r="H292" s="105"/>
      <c r="I292" s="105"/>
      <c r="J292" s="105"/>
    </row>
    <row r="293" spans="1:10" ht="27" customHeight="1" x14ac:dyDescent="0.25">
      <c r="A293" s="88" t="s">
        <v>3407</v>
      </c>
      <c r="B293" s="110" t="s">
        <v>57</v>
      </c>
      <c r="C293" s="144">
        <v>300567</v>
      </c>
      <c r="D293" s="105"/>
      <c r="E293" s="105"/>
      <c r="F293" s="105"/>
      <c r="G293" s="105"/>
      <c r="H293" s="105"/>
      <c r="I293" s="105"/>
      <c r="J293" s="105"/>
    </row>
    <row r="294" spans="1:10" ht="27" customHeight="1" x14ac:dyDescent="0.25">
      <c r="A294" s="106" t="s">
        <v>3485</v>
      </c>
      <c r="B294" s="109" t="s">
        <v>60</v>
      </c>
      <c r="C294" s="141">
        <v>511208</v>
      </c>
      <c r="D294" s="105"/>
      <c r="E294" s="105"/>
      <c r="F294" s="105"/>
      <c r="G294" s="105"/>
      <c r="H294" s="105"/>
      <c r="I294" s="105"/>
      <c r="J294" s="105"/>
    </row>
    <row r="295" spans="1:10" ht="27" customHeight="1" x14ac:dyDescent="0.25">
      <c r="A295" s="148" t="s">
        <v>3486</v>
      </c>
      <c r="B295" s="148" t="s">
        <v>55</v>
      </c>
      <c r="C295" s="149">
        <v>1243078</v>
      </c>
      <c r="D295" s="105"/>
      <c r="E295" s="105"/>
      <c r="F295" s="105"/>
      <c r="G295" s="105"/>
      <c r="H295" s="105"/>
      <c r="I295" s="105"/>
      <c r="J295" s="105"/>
    </row>
    <row r="296" spans="1:10" ht="27" customHeight="1" x14ac:dyDescent="0.25">
      <c r="A296" s="148" t="s">
        <v>3408</v>
      </c>
      <c r="B296" s="148" t="s">
        <v>55</v>
      </c>
      <c r="C296" s="149">
        <v>477690</v>
      </c>
      <c r="D296" s="105"/>
      <c r="E296" s="105"/>
      <c r="F296" s="105"/>
      <c r="G296" s="105"/>
      <c r="H296" s="105"/>
      <c r="I296" s="105"/>
      <c r="J296" s="105"/>
    </row>
    <row r="297" spans="1:10" ht="27" customHeight="1" x14ac:dyDescent="0.25">
      <c r="A297" s="148" t="s">
        <v>3487</v>
      </c>
      <c r="B297" s="148" t="s">
        <v>57</v>
      </c>
      <c r="C297" s="149">
        <v>283062.52</v>
      </c>
      <c r="D297" s="105"/>
      <c r="E297" s="105"/>
      <c r="F297" s="105"/>
      <c r="G297" s="105"/>
      <c r="H297" s="105"/>
      <c r="I297" s="105"/>
      <c r="J297" s="105"/>
    </row>
    <row r="298" spans="1:10" ht="27" customHeight="1" x14ac:dyDescent="0.25">
      <c r="A298" s="140" t="s">
        <v>3409</v>
      </c>
      <c r="B298" s="106" t="s">
        <v>114</v>
      </c>
      <c r="C298" s="141">
        <v>595008</v>
      </c>
      <c r="D298" s="105"/>
      <c r="E298" s="105"/>
      <c r="F298" s="105"/>
      <c r="G298" s="105"/>
      <c r="H298" s="105"/>
      <c r="I298" s="105"/>
      <c r="J298" s="105"/>
    </row>
    <row r="299" spans="1:10" ht="27" customHeight="1" x14ac:dyDescent="0.25">
      <c r="A299" s="106" t="s">
        <v>3410</v>
      </c>
      <c r="B299" s="106" t="s">
        <v>114</v>
      </c>
      <c r="C299" s="151">
        <v>553000</v>
      </c>
      <c r="D299" s="105"/>
      <c r="E299" s="105"/>
      <c r="F299" s="105"/>
      <c r="G299" s="105"/>
      <c r="H299" s="105"/>
      <c r="I299" s="105"/>
      <c r="J299" s="105"/>
    </row>
    <row r="300" spans="1:10" ht="27" customHeight="1" x14ac:dyDescent="0.25">
      <c r="A300" s="150" t="s">
        <v>3411</v>
      </c>
      <c r="B300" s="150" t="s">
        <v>55</v>
      </c>
      <c r="C300" s="151">
        <v>998776</v>
      </c>
      <c r="D300" s="105"/>
      <c r="E300" s="105"/>
      <c r="F300" s="105"/>
      <c r="G300" s="105"/>
      <c r="H300" s="105"/>
      <c r="I300" s="105"/>
      <c r="J300" s="105"/>
    </row>
    <row r="301" spans="1:10" ht="27" customHeight="1" x14ac:dyDescent="0.25">
      <c r="A301" s="106" t="s">
        <v>3412</v>
      </c>
      <c r="B301" s="106" t="s">
        <v>59</v>
      </c>
      <c r="C301" s="141">
        <v>1203093.6000000001</v>
      </c>
      <c r="D301" s="105"/>
      <c r="E301" s="105"/>
      <c r="F301" s="105"/>
      <c r="G301" s="105"/>
      <c r="H301" s="105"/>
      <c r="I301" s="105"/>
      <c r="J301" s="105"/>
    </row>
    <row r="302" spans="1:10" ht="27" customHeight="1" x14ac:dyDescent="0.25">
      <c r="A302" s="106" t="s">
        <v>3488</v>
      </c>
      <c r="B302" s="109" t="s">
        <v>3434</v>
      </c>
      <c r="C302" s="141">
        <v>668320</v>
      </c>
      <c r="D302" s="105"/>
      <c r="E302" s="105"/>
      <c r="F302" s="105"/>
      <c r="G302" s="105"/>
      <c r="H302" s="105"/>
      <c r="I302" s="105"/>
      <c r="J302" s="105"/>
    </row>
    <row r="303" spans="1:10" ht="27" customHeight="1" x14ac:dyDescent="0.25">
      <c r="A303" s="137" t="s">
        <v>3413</v>
      </c>
      <c r="B303" s="138" t="s">
        <v>60</v>
      </c>
      <c r="C303" s="139">
        <v>579460.93999999994</v>
      </c>
      <c r="D303" s="105"/>
      <c r="E303" s="105"/>
      <c r="F303" s="105"/>
      <c r="G303" s="105"/>
      <c r="H303" s="105"/>
      <c r="I303" s="105"/>
      <c r="J303" s="105"/>
    </row>
    <row r="304" spans="1:10" ht="27" customHeight="1" x14ac:dyDescent="0.25">
      <c r="A304" s="140" t="s">
        <v>3489</v>
      </c>
      <c r="B304" s="145" t="s">
        <v>59</v>
      </c>
      <c r="C304" s="141">
        <v>647608</v>
      </c>
      <c r="D304" s="105"/>
      <c r="E304" s="105"/>
      <c r="F304" s="105"/>
      <c r="G304" s="105"/>
      <c r="H304" s="105"/>
      <c r="I304" s="105"/>
      <c r="J304" s="105"/>
    </row>
    <row r="305" spans="1:10" ht="27" customHeight="1" x14ac:dyDescent="0.25">
      <c r="A305" s="140" t="s">
        <v>3489</v>
      </c>
      <c r="B305" s="145" t="s">
        <v>57</v>
      </c>
      <c r="C305" s="141">
        <v>452392</v>
      </c>
      <c r="D305" s="105"/>
      <c r="E305" s="105"/>
      <c r="F305" s="105"/>
      <c r="G305" s="105"/>
      <c r="H305" s="105"/>
      <c r="I305" s="105"/>
      <c r="J305" s="105"/>
    </row>
    <row r="306" spans="1:10" ht="27" customHeight="1" x14ac:dyDescent="0.25">
      <c r="A306" s="154" t="s">
        <v>3414</v>
      </c>
      <c r="B306" s="154" t="s">
        <v>55</v>
      </c>
      <c r="C306" s="155">
        <v>1258586</v>
      </c>
      <c r="D306" s="105"/>
      <c r="E306" s="105"/>
      <c r="F306" s="105"/>
      <c r="G306" s="105"/>
      <c r="H306" s="105"/>
      <c r="I306" s="105"/>
      <c r="J306" s="105"/>
    </row>
    <row r="307" spans="1:10" ht="27" customHeight="1" x14ac:dyDescent="0.25">
      <c r="A307" s="150" t="s">
        <v>3490</v>
      </c>
      <c r="B307" s="150" t="s">
        <v>59</v>
      </c>
      <c r="C307" s="151">
        <v>1200670</v>
      </c>
      <c r="D307" s="105"/>
      <c r="E307" s="105"/>
      <c r="F307" s="105"/>
      <c r="G307" s="105"/>
      <c r="H307" s="105"/>
      <c r="I307" s="105"/>
      <c r="J307" s="105"/>
    </row>
    <row r="308" spans="1:10" ht="27" customHeight="1" x14ac:dyDescent="0.25">
      <c r="A308" s="140" t="s">
        <v>3491</v>
      </c>
      <c r="B308" s="140" t="s">
        <v>3434</v>
      </c>
      <c r="C308" s="146">
        <v>1064034.53</v>
      </c>
      <c r="D308" s="105"/>
      <c r="E308" s="105"/>
      <c r="F308" s="105"/>
      <c r="G308" s="105"/>
      <c r="H308" s="105"/>
      <c r="I308" s="105"/>
      <c r="J308" s="105"/>
    </row>
    <row r="309" spans="1:10" ht="27" customHeight="1" x14ac:dyDescent="0.25">
      <c r="A309" s="106" t="s">
        <v>3415</v>
      </c>
      <c r="B309" s="109" t="s">
        <v>3436</v>
      </c>
      <c r="C309" s="141">
        <v>544018</v>
      </c>
      <c r="D309" s="105"/>
      <c r="E309" s="105"/>
      <c r="F309" s="105"/>
      <c r="G309" s="105"/>
      <c r="H309" s="105"/>
      <c r="I309" s="105"/>
      <c r="J309" s="105"/>
    </row>
    <row r="310" spans="1:10" ht="27" customHeight="1" x14ac:dyDescent="0.25">
      <c r="A310" s="106" t="s">
        <v>3415</v>
      </c>
      <c r="B310" s="109" t="s">
        <v>80</v>
      </c>
      <c r="C310" s="141">
        <v>277056</v>
      </c>
      <c r="D310" s="105"/>
      <c r="E310" s="105"/>
      <c r="F310" s="105"/>
      <c r="G310" s="105"/>
      <c r="H310" s="105"/>
      <c r="I310" s="105"/>
      <c r="J310" s="105"/>
    </row>
    <row r="311" spans="1:10" ht="27" customHeight="1" x14ac:dyDescent="0.25">
      <c r="A311" s="106" t="s">
        <v>3415</v>
      </c>
      <c r="B311" s="109" t="s">
        <v>57</v>
      </c>
      <c r="C311" s="141">
        <v>177804</v>
      </c>
      <c r="D311" s="105"/>
      <c r="E311" s="105"/>
      <c r="F311" s="105"/>
      <c r="G311" s="105"/>
      <c r="H311" s="105"/>
      <c r="I311" s="105"/>
      <c r="J311" s="105"/>
    </row>
    <row r="312" spans="1:10" ht="27" customHeight="1" x14ac:dyDescent="0.25">
      <c r="A312" s="140" t="s">
        <v>3416</v>
      </c>
      <c r="B312" s="106" t="s">
        <v>56</v>
      </c>
      <c r="C312" s="141">
        <v>1150000</v>
      </c>
      <c r="D312" s="105"/>
      <c r="E312" s="105"/>
      <c r="F312" s="105"/>
      <c r="G312" s="105"/>
      <c r="H312" s="105"/>
      <c r="I312" s="105"/>
      <c r="J312" s="105"/>
    </row>
    <row r="313" spans="1:10" ht="27" customHeight="1" x14ac:dyDescent="0.25">
      <c r="A313" s="143" t="s">
        <v>3417</v>
      </c>
      <c r="B313" s="88" t="s">
        <v>3436</v>
      </c>
      <c r="C313" s="144">
        <v>238836</v>
      </c>
      <c r="D313" s="105"/>
      <c r="E313" s="105"/>
      <c r="F313" s="105"/>
      <c r="G313" s="105"/>
      <c r="H313" s="105"/>
      <c r="I313" s="105"/>
      <c r="J313" s="105"/>
    </row>
    <row r="314" spans="1:10" ht="27" customHeight="1" x14ac:dyDescent="0.25">
      <c r="A314" s="88" t="s">
        <v>3418</v>
      </c>
      <c r="B314" s="88" t="s">
        <v>3438</v>
      </c>
      <c r="C314" s="144">
        <v>331246</v>
      </c>
      <c r="D314" s="105"/>
      <c r="E314" s="105"/>
      <c r="F314" s="105"/>
      <c r="G314" s="105"/>
      <c r="H314" s="105"/>
      <c r="I314" s="105"/>
      <c r="J314" s="105"/>
    </row>
    <row r="315" spans="1:10" ht="27" customHeight="1" x14ac:dyDescent="0.25">
      <c r="A315" s="106" t="s">
        <v>179</v>
      </c>
      <c r="B315" s="106" t="s">
        <v>55</v>
      </c>
      <c r="C315" s="141">
        <v>1849724.7799999998</v>
      </c>
      <c r="D315" s="105"/>
      <c r="E315" s="105"/>
      <c r="F315" s="105"/>
      <c r="G315" s="105"/>
      <c r="H315" s="105"/>
      <c r="I315" s="105"/>
      <c r="J315" s="105"/>
    </row>
    <row r="316" spans="1:10" ht="27" customHeight="1" x14ac:dyDescent="0.25">
      <c r="A316" s="106" t="s">
        <v>3419</v>
      </c>
      <c r="B316" s="106" t="s">
        <v>144</v>
      </c>
      <c r="C316" s="141">
        <v>225603</v>
      </c>
      <c r="D316" s="105"/>
      <c r="E316" s="105"/>
      <c r="F316" s="105"/>
      <c r="G316" s="105"/>
      <c r="H316" s="105"/>
      <c r="I316" s="105"/>
      <c r="J316" s="105"/>
    </row>
    <row r="317" spans="1:10" ht="27" customHeight="1" x14ac:dyDescent="0.25">
      <c r="A317" s="88" t="s">
        <v>3492</v>
      </c>
      <c r="B317" s="110" t="s">
        <v>55</v>
      </c>
      <c r="C317" s="144">
        <v>965726.84</v>
      </c>
      <c r="D317" s="105"/>
      <c r="E317" s="105"/>
      <c r="F317" s="105"/>
      <c r="G317" s="105"/>
      <c r="H317" s="105"/>
      <c r="I317" s="105"/>
      <c r="J317" s="105"/>
    </row>
    <row r="318" spans="1:10" ht="27" customHeight="1" x14ac:dyDescent="0.25">
      <c r="A318" s="106" t="s">
        <v>3493</v>
      </c>
      <c r="B318" s="109" t="s">
        <v>55</v>
      </c>
      <c r="C318" s="141">
        <v>1208581.1200000001</v>
      </c>
      <c r="D318" s="105"/>
      <c r="E318" s="105"/>
      <c r="F318" s="105"/>
      <c r="G318" s="105"/>
      <c r="H318" s="105"/>
      <c r="I318" s="105"/>
      <c r="J318" s="105"/>
    </row>
    <row r="319" spans="1:10" ht="27" customHeight="1" x14ac:dyDescent="0.25">
      <c r="A319" s="137" t="s">
        <v>3420</v>
      </c>
      <c r="B319" s="109" t="s">
        <v>54</v>
      </c>
      <c r="C319" s="139">
        <v>461839</v>
      </c>
      <c r="D319" s="105"/>
      <c r="E319" s="105"/>
      <c r="F319" s="105"/>
      <c r="G319" s="105"/>
      <c r="H319" s="105"/>
      <c r="I319" s="105"/>
      <c r="J319" s="105"/>
    </row>
    <row r="320" spans="1:10" ht="27" customHeight="1" x14ac:dyDescent="0.25">
      <c r="A320" s="137" t="s">
        <v>3420</v>
      </c>
      <c r="B320" s="109" t="s">
        <v>57</v>
      </c>
      <c r="C320" s="139">
        <v>342299</v>
      </c>
      <c r="D320" s="105"/>
      <c r="E320" s="105"/>
      <c r="F320" s="105"/>
      <c r="G320" s="105"/>
      <c r="H320" s="105"/>
      <c r="I320" s="105"/>
      <c r="J320" s="105"/>
    </row>
    <row r="321" spans="1:10" ht="27" customHeight="1" x14ac:dyDescent="0.25">
      <c r="A321" s="106" t="s">
        <v>3421</v>
      </c>
      <c r="B321" s="109" t="s">
        <v>54</v>
      </c>
      <c r="C321" s="141">
        <v>1165000</v>
      </c>
      <c r="D321" s="105"/>
      <c r="E321" s="105"/>
      <c r="F321" s="105"/>
      <c r="G321" s="105"/>
      <c r="H321" s="105"/>
      <c r="I321" s="105"/>
      <c r="J321" s="105"/>
    </row>
    <row r="322" spans="1:10" ht="27" customHeight="1" x14ac:dyDescent="0.25">
      <c r="A322" s="147" t="s">
        <v>3422</v>
      </c>
      <c r="B322" s="106" t="s">
        <v>3436</v>
      </c>
      <c r="C322" s="142">
        <v>136025</v>
      </c>
      <c r="D322" s="105"/>
      <c r="E322" s="105"/>
      <c r="F322" s="105"/>
      <c r="G322" s="105"/>
      <c r="H322" s="105"/>
      <c r="I322" s="105"/>
      <c r="J322" s="105"/>
    </row>
    <row r="323" spans="1:10" ht="27" customHeight="1" x14ac:dyDescent="0.25">
      <c r="A323" s="106" t="s">
        <v>3494</v>
      </c>
      <c r="B323" s="109" t="s">
        <v>3434</v>
      </c>
      <c r="C323" s="141">
        <v>440000</v>
      </c>
      <c r="D323" s="105"/>
      <c r="E323" s="105"/>
      <c r="F323" s="105"/>
      <c r="G323" s="105"/>
      <c r="H323" s="105"/>
      <c r="I323" s="105"/>
      <c r="J323" s="105"/>
    </row>
    <row r="324" spans="1:10" ht="27" customHeight="1" x14ac:dyDescent="0.25">
      <c r="A324" s="137" t="s">
        <v>3423</v>
      </c>
      <c r="B324" s="106" t="s">
        <v>55</v>
      </c>
      <c r="C324" s="139">
        <v>605582</v>
      </c>
      <c r="D324" s="105"/>
      <c r="E324" s="105"/>
      <c r="F324" s="105"/>
      <c r="G324" s="105"/>
      <c r="H324" s="105"/>
      <c r="I324" s="105"/>
      <c r="J324" s="105"/>
    </row>
    <row r="325" spans="1:10" ht="27" customHeight="1" x14ac:dyDescent="0.25">
      <c r="A325" s="137" t="s">
        <v>3495</v>
      </c>
      <c r="B325" s="106" t="s">
        <v>55</v>
      </c>
      <c r="C325" s="139">
        <v>897329</v>
      </c>
      <c r="D325" s="105"/>
      <c r="E325" s="105"/>
      <c r="F325" s="105"/>
      <c r="G325" s="105"/>
      <c r="H325" s="105"/>
      <c r="I325" s="105"/>
      <c r="J325" s="105"/>
    </row>
    <row r="326" spans="1:10" ht="27" customHeight="1" x14ac:dyDescent="0.25">
      <c r="A326" s="140" t="s">
        <v>3496</v>
      </c>
      <c r="B326" s="145" t="s">
        <v>55</v>
      </c>
      <c r="C326" s="146">
        <v>1259164.6200000001</v>
      </c>
      <c r="D326" s="105"/>
      <c r="E326" s="105"/>
      <c r="F326" s="105"/>
      <c r="G326" s="105"/>
      <c r="H326" s="105"/>
      <c r="I326" s="105"/>
      <c r="J326" s="105"/>
    </row>
    <row r="327" spans="1:10" ht="27" customHeight="1" x14ac:dyDescent="0.25">
      <c r="A327" s="143" t="s">
        <v>3424</v>
      </c>
      <c r="B327" s="156" t="s">
        <v>60</v>
      </c>
      <c r="C327" s="153">
        <v>720000</v>
      </c>
      <c r="D327" s="105"/>
      <c r="E327" s="105"/>
      <c r="F327" s="105"/>
      <c r="G327" s="105"/>
      <c r="H327" s="105"/>
      <c r="I327" s="105"/>
      <c r="J327" s="105"/>
    </row>
    <row r="328" spans="1:10" ht="27" customHeight="1" x14ac:dyDescent="0.25">
      <c r="A328" s="140" t="s">
        <v>3425</v>
      </c>
      <c r="B328" s="145" t="s">
        <v>56</v>
      </c>
      <c r="C328" s="146">
        <v>1020421.5599999999</v>
      </c>
      <c r="D328" s="105"/>
      <c r="E328" s="105"/>
      <c r="F328" s="105"/>
      <c r="G328" s="105"/>
      <c r="H328" s="105"/>
      <c r="I328" s="105"/>
      <c r="J328" s="105"/>
    </row>
    <row r="329" spans="1:10" ht="27" customHeight="1" x14ac:dyDescent="0.25">
      <c r="A329" s="106" t="s">
        <v>3426</v>
      </c>
      <c r="B329" s="106" t="s">
        <v>114</v>
      </c>
      <c r="C329" s="141">
        <v>364955</v>
      </c>
      <c r="D329" s="105"/>
      <c r="E329" s="105"/>
      <c r="F329" s="105"/>
      <c r="G329" s="105"/>
      <c r="H329" s="105"/>
      <c r="I329" s="105"/>
      <c r="J329" s="105"/>
    </row>
    <row r="330" spans="1:10" ht="27" customHeight="1" x14ac:dyDescent="0.25">
      <c r="A330" s="106" t="s">
        <v>180</v>
      </c>
      <c r="B330" s="109" t="s">
        <v>54</v>
      </c>
      <c r="C330" s="141">
        <v>646296</v>
      </c>
      <c r="D330" s="105"/>
      <c r="E330" s="105"/>
      <c r="F330" s="105"/>
      <c r="G330" s="105"/>
      <c r="H330" s="105"/>
      <c r="I330" s="105"/>
      <c r="J330" s="105"/>
    </row>
    <row r="331" spans="1:10" ht="27" customHeight="1" x14ac:dyDescent="0.25">
      <c r="A331" s="157" t="s">
        <v>3427</v>
      </c>
      <c r="B331" s="107" t="s">
        <v>54</v>
      </c>
      <c r="C331" s="158">
        <v>974271</v>
      </c>
      <c r="D331" s="105"/>
      <c r="E331" s="105"/>
      <c r="F331" s="105"/>
      <c r="G331" s="105"/>
      <c r="H331" s="105"/>
      <c r="I331" s="105"/>
      <c r="J331" s="105"/>
    </row>
    <row r="332" spans="1:10" ht="27" customHeight="1" x14ac:dyDescent="0.25">
      <c r="A332" s="159" t="s">
        <v>3497</v>
      </c>
      <c r="B332" s="159" t="s">
        <v>59</v>
      </c>
      <c r="C332" s="152">
        <v>754680.16</v>
      </c>
      <c r="D332" s="105"/>
      <c r="E332" s="105"/>
      <c r="F332" s="105"/>
      <c r="G332" s="105"/>
      <c r="H332" s="105"/>
      <c r="I332" s="105"/>
      <c r="J332" s="105"/>
    </row>
    <row r="333" spans="1:10" ht="27" customHeight="1" x14ac:dyDescent="0.25">
      <c r="A333" s="159" t="s">
        <v>3497</v>
      </c>
      <c r="B333" s="159" t="s">
        <v>57</v>
      </c>
      <c r="C333" s="152">
        <v>418069.84</v>
      </c>
      <c r="D333" s="105"/>
      <c r="E333" s="105"/>
      <c r="F333" s="105"/>
      <c r="G333" s="105"/>
      <c r="H333" s="105"/>
      <c r="I333" s="105"/>
      <c r="J333" s="105"/>
    </row>
    <row r="334" spans="1:10" ht="27" customHeight="1" x14ac:dyDescent="0.25">
      <c r="A334" s="106" t="s">
        <v>3428</v>
      </c>
      <c r="B334" s="109" t="s">
        <v>54</v>
      </c>
      <c r="C334" s="141">
        <v>720000</v>
      </c>
      <c r="D334" s="105"/>
      <c r="E334" s="105"/>
      <c r="F334" s="105"/>
      <c r="G334" s="105"/>
      <c r="H334" s="105"/>
      <c r="I334" s="105"/>
      <c r="J334" s="105"/>
    </row>
    <row r="335" spans="1:10" ht="27" customHeight="1" x14ac:dyDescent="0.25">
      <c r="A335" s="106" t="s">
        <v>3428</v>
      </c>
      <c r="B335" s="109" t="s">
        <v>3436</v>
      </c>
      <c r="C335" s="141">
        <v>255000</v>
      </c>
      <c r="D335" s="105"/>
      <c r="E335" s="105"/>
      <c r="F335" s="105"/>
      <c r="G335" s="105"/>
      <c r="H335" s="105"/>
      <c r="I335" s="105"/>
      <c r="J335" s="105"/>
    </row>
    <row r="336" spans="1:10" ht="27" customHeight="1" x14ac:dyDescent="0.25">
      <c r="A336" s="157" t="s">
        <v>3429</v>
      </c>
      <c r="B336" s="160" t="s">
        <v>55</v>
      </c>
      <c r="C336" s="158">
        <v>3058865.1100000003</v>
      </c>
      <c r="D336" s="105"/>
      <c r="E336" s="105"/>
      <c r="F336" s="105"/>
      <c r="G336" s="105"/>
      <c r="H336" s="105"/>
      <c r="I336" s="105"/>
      <c r="J336" s="105"/>
    </row>
    <row r="337" spans="1:10" ht="27" customHeight="1" x14ac:dyDescent="0.25">
      <c r="A337" s="106" t="s">
        <v>3498</v>
      </c>
      <c r="B337" s="109" t="s">
        <v>56</v>
      </c>
      <c r="C337" s="141">
        <v>492132.81</v>
      </c>
      <c r="D337" s="105"/>
      <c r="E337" s="105"/>
      <c r="F337" s="105"/>
      <c r="G337" s="105"/>
      <c r="H337" s="105"/>
      <c r="I337" s="105"/>
      <c r="J337" s="105"/>
    </row>
    <row r="338" spans="1:10" ht="27" customHeight="1" x14ac:dyDescent="0.25">
      <c r="A338" s="106" t="s">
        <v>3200</v>
      </c>
      <c r="B338" s="106" t="s">
        <v>56</v>
      </c>
      <c r="C338" s="141">
        <v>903299.72</v>
      </c>
      <c r="D338" s="105"/>
      <c r="E338" s="105"/>
      <c r="F338" s="105"/>
      <c r="G338" s="105"/>
      <c r="H338" s="105"/>
      <c r="I338" s="105"/>
      <c r="J338" s="105"/>
    </row>
    <row r="339" spans="1:10" ht="27" customHeight="1" x14ac:dyDescent="0.25">
      <c r="A339" s="148" t="s">
        <v>181</v>
      </c>
      <c r="B339" s="106" t="s">
        <v>114</v>
      </c>
      <c r="C339" s="141">
        <v>436544.76</v>
      </c>
      <c r="D339" s="105"/>
      <c r="E339" s="105"/>
      <c r="F339" s="105"/>
      <c r="G339" s="105"/>
      <c r="H339" s="105"/>
      <c r="I339" s="105"/>
      <c r="J339" s="105"/>
    </row>
    <row r="340" spans="1:10" ht="27" customHeight="1" x14ac:dyDescent="0.25">
      <c r="A340" s="148" t="s">
        <v>3499</v>
      </c>
      <c r="B340" s="148" t="s">
        <v>3434</v>
      </c>
      <c r="C340" s="149">
        <v>1184880</v>
      </c>
      <c r="D340" s="105"/>
      <c r="E340" s="105"/>
      <c r="F340" s="105"/>
      <c r="G340" s="105"/>
      <c r="H340" s="105"/>
      <c r="I340" s="105"/>
      <c r="J340" s="105"/>
    </row>
    <row r="341" spans="1:10" ht="27" customHeight="1" x14ac:dyDescent="0.25">
      <c r="A341" s="109" t="s">
        <v>3500</v>
      </c>
      <c r="B341" s="109" t="s">
        <v>56</v>
      </c>
      <c r="C341" s="161">
        <v>845200.8</v>
      </c>
      <c r="D341" s="105"/>
      <c r="E341" s="105"/>
      <c r="F341" s="105"/>
      <c r="G341" s="105"/>
      <c r="H341" s="105"/>
      <c r="I341" s="105"/>
      <c r="J341" s="105"/>
    </row>
    <row r="342" spans="1:10" ht="27" customHeight="1" x14ac:dyDescent="0.25">
      <c r="A342" s="106" t="s">
        <v>3501</v>
      </c>
      <c r="B342" s="106" t="s">
        <v>60</v>
      </c>
      <c r="C342" s="161">
        <v>450000</v>
      </c>
      <c r="D342" s="105"/>
      <c r="E342" s="105"/>
      <c r="F342" s="105"/>
      <c r="G342" s="105"/>
      <c r="H342" s="105"/>
      <c r="I342" s="105"/>
      <c r="J342" s="105"/>
    </row>
    <row r="343" spans="1:10" ht="27" customHeight="1" x14ac:dyDescent="0.25">
      <c r="A343" s="143" t="s">
        <v>3502</v>
      </c>
      <c r="B343" s="88" t="s">
        <v>60</v>
      </c>
      <c r="C343" s="144">
        <v>1013705.79</v>
      </c>
      <c r="D343" s="105"/>
      <c r="E343" s="105"/>
      <c r="F343" s="105"/>
      <c r="G343" s="105"/>
      <c r="H343" s="105"/>
      <c r="I343" s="105"/>
      <c r="J343" s="105"/>
    </row>
    <row r="344" spans="1:10" ht="27" customHeight="1" x14ac:dyDescent="0.25">
      <c r="A344" s="140" t="s">
        <v>3430</v>
      </c>
      <c r="B344" s="106" t="s">
        <v>60</v>
      </c>
      <c r="C344" s="141">
        <v>1248932.06</v>
      </c>
      <c r="D344" s="105"/>
      <c r="E344" s="105"/>
      <c r="F344" s="105"/>
      <c r="G344" s="105"/>
      <c r="H344" s="105"/>
      <c r="I344" s="105"/>
      <c r="J344" s="105"/>
    </row>
    <row r="345" spans="1:10" ht="27" customHeight="1" x14ac:dyDescent="0.25">
      <c r="A345" s="140" t="s">
        <v>3431</v>
      </c>
      <c r="B345" s="106" t="s">
        <v>60</v>
      </c>
      <c r="C345" s="141">
        <v>1508856.26</v>
      </c>
      <c r="D345" s="105"/>
      <c r="E345" s="105"/>
      <c r="F345" s="105"/>
      <c r="G345" s="105"/>
      <c r="H345" s="105"/>
      <c r="I345" s="105"/>
      <c r="J345" s="105"/>
    </row>
    <row r="346" spans="1:10" ht="27" customHeight="1" x14ac:dyDescent="0.25">
      <c r="A346" s="140" t="s">
        <v>3432</v>
      </c>
      <c r="B346" s="106" t="s">
        <v>60</v>
      </c>
      <c r="C346" s="141">
        <v>572282.49</v>
      </c>
      <c r="D346" s="105"/>
      <c r="E346" s="105"/>
      <c r="F346" s="105"/>
      <c r="G346" s="105"/>
      <c r="H346" s="105"/>
      <c r="I346" s="105"/>
      <c r="J346" s="105"/>
    </row>
    <row r="347" spans="1:10" ht="27" customHeight="1" x14ac:dyDescent="0.25">
      <c r="A347" s="140" t="s">
        <v>3433</v>
      </c>
      <c r="B347" s="106" t="s">
        <v>60</v>
      </c>
      <c r="C347" s="141">
        <v>583633.81999999995</v>
      </c>
      <c r="D347" s="105"/>
      <c r="E347" s="105"/>
      <c r="F347" s="105"/>
      <c r="G347" s="105"/>
      <c r="H347" s="105"/>
      <c r="I347" s="105"/>
      <c r="J347" s="105"/>
    </row>
    <row r="348" spans="1:10" ht="27" customHeight="1" x14ac:dyDescent="0.25">
      <c r="A348" s="162" t="s">
        <v>3503</v>
      </c>
      <c r="B348" s="154" t="s">
        <v>3434</v>
      </c>
      <c r="C348" s="155">
        <v>586222.87</v>
      </c>
      <c r="D348" s="105"/>
      <c r="E348" s="105"/>
      <c r="F348" s="105"/>
      <c r="G348" s="105"/>
      <c r="H348" s="105"/>
      <c r="I348" s="105"/>
      <c r="J348" s="105"/>
    </row>
    <row r="349" spans="1:10" ht="27" customHeight="1" x14ac:dyDescent="0.25">
      <c r="A349" s="143" t="s">
        <v>3504</v>
      </c>
      <c r="B349" s="88" t="s">
        <v>60</v>
      </c>
      <c r="C349" s="144">
        <v>1009739.03</v>
      </c>
      <c r="D349" s="105"/>
      <c r="E349" s="105"/>
      <c r="F349" s="105"/>
      <c r="G349" s="105"/>
      <c r="H349" s="105"/>
      <c r="I349" s="105"/>
      <c r="J349" s="105"/>
    </row>
    <row r="350" spans="1:10" ht="27" customHeight="1" x14ac:dyDescent="0.25">
      <c r="A350" s="163" t="s">
        <v>3505</v>
      </c>
      <c r="B350" s="164" t="s">
        <v>3434</v>
      </c>
      <c r="C350" s="165">
        <v>623753.98</v>
      </c>
      <c r="D350" s="105"/>
      <c r="E350" s="105"/>
      <c r="F350" s="105"/>
      <c r="G350" s="105"/>
      <c r="H350" s="105"/>
      <c r="I350" s="105"/>
      <c r="J350" s="105"/>
    </row>
    <row r="351" spans="1:10" ht="27" customHeight="1" x14ac:dyDescent="0.25">
      <c r="A351" s="106" t="s">
        <v>3506</v>
      </c>
      <c r="B351" s="166" t="s">
        <v>56</v>
      </c>
      <c r="C351" s="167">
        <v>740047.63</v>
      </c>
      <c r="D351" s="105"/>
      <c r="E351" s="105"/>
      <c r="F351" s="105"/>
      <c r="G351" s="105"/>
      <c r="H351" s="105"/>
      <c r="I351" s="105"/>
      <c r="J351" s="105"/>
    </row>
    <row r="352" spans="1:10" ht="27" customHeight="1" x14ac:dyDescent="0.25">
      <c r="A352" s="106" t="s">
        <v>3506</v>
      </c>
      <c r="B352" s="166" t="s">
        <v>58</v>
      </c>
      <c r="C352" s="167">
        <v>279290.71999999997</v>
      </c>
      <c r="D352" s="103"/>
      <c r="E352" s="105"/>
      <c r="F352" s="105"/>
      <c r="G352" s="105"/>
      <c r="H352" s="105"/>
      <c r="I352" s="105"/>
      <c r="J352" s="105"/>
    </row>
    <row r="353" spans="1:15" ht="27" customHeight="1" x14ac:dyDescent="0.25">
      <c r="A353" s="111"/>
      <c r="B353" s="87"/>
      <c r="C353" s="112"/>
      <c r="D353" s="103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1:15" ht="27" customHeight="1" x14ac:dyDescent="0.25">
      <c r="A354" s="111"/>
      <c r="B354" s="87"/>
      <c r="C354" s="112"/>
      <c r="D354" s="103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1:15" ht="27" customHeight="1" x14ac:dyDescent="0.25">
      <c r="A355" s="111"/>
      <c r="B355" s="87"/>
      <c r="C355" s="112"/>
      <c r="D355" s="103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1:15" ht="27" customHeight="1" x14ac:dyDescent="0.25">
      <c r="A356" s="111"/>
      <c r="B356" s="87"/>
      <c r="C356" s="112"/>
      <c r="D356" s="103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1:15" ht="27" customHeight="1" x14ac:dyDescent="0.25">
      <c r="A357" s="111"/>
      <c r="B357" s="87"/>
      <c r="C357" s="112"/>
      <c r="D357" s="103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1:15" ht="27" customHeight="1" x14ac:dyDescent="0.25">
      <c r="A358" s="111"/>
      <c r="B358" s="87"/>
      <c r="C358" s="112"/>
      <c r="D358" s="103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1:15" ht="27" customHeight="1" x14ac:dyDescent="0.25">
      <c r="A359" s="111"/>
      <c r="B359" s="87"/>
      <c r="C359" s="112"/>
      <c r="D359" s="103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1:15" ht="27" customHeight="1" x14ac:dyDescent="0.25">
      <c r="A360" s="111"/>
      <c r="B360" s="87"/>
      <c r="C360" s="112"/>
      <c r="D360" s="103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1:15" ht="27" customHeight="1" x14ac:dyDescent="0.25">
      <c r="A361" s="111"/>
      <c r="B361" s="87"/>
      <c r="C361" s="112"/>
      <c r="D361" s="103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1:15" ht="27" customHeight="1" x14ac:dyDescent="0.25">
      <c r="A362" s="111"/>
      <c r="B362" s="87"/>
      <c r="C362" s="112"/>
      <c r="D362" s="103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1:15" ht="27" customHeight="1" x14ac:dyDescent="0.25">
      <c r="A363" s="111"/>
      <c r="B363" s="87"/>
      <c r="C363" s="112"/>
      <c r="D363" s="103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1:15" ht="27" customHeight="1" x14ac:dyDescent="0.25">
      <c r="A364" s="111"/>
      <c r="B364" s="87"/>
      <c r="C364" s="112"/>
      <c r="D364" s="103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1:15" ht="27" customHeight="1" x14ac:dyDescent="0.25">
      <c r="A365" s="111"/>
      <c r="B365" s="87"/>
      <c r="C365" s="112"/>
      <c r="D365" s="103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1:15" ht="27" customHeight="1" x14ac:dyDescent="0.25">
      <c r="A366" s="111"/>
      <c r="B366" s="87"/>
      <c r="C366" s="112"/>
      <c r="D366" s="103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1:15" ht="27" customHeight="1" x14ac:dyDescent="0.25">
      <c r="A367" s="111"/>
      <c r="B367" s="87"/>
      <c r="C367" s="112"/>
      <c r="D367" s="103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1:15" ht="27" customHeight="1" x14ac:dyDescent="0.25">
      <c r="A368" s="111"/>
      <c r="B368" s="87"/>
      <c r="C368" s="112"/>
      <c r="D368" s="103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1:15" ht="27" customHeight="1" x14ac:dyDescent="0.25">
      <c r="A369" s="111"/>
      <c r="B369" s="87"/>
      <c r="C369" s="112"/>
      <c r="D369" s="103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1:15" ht="27" customHeight="1" x14ac:dyDescent="0.25">
      <c r="A370" s="111"/>
      <c r="B370" s="87"/>
      <c r="C370" s="112"/>
      <c r="D370" s="103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1:15" ht="27" customHeight="1" x14ac:dyDescent="0.25">
      <c r="A371" s="111"/>
      <c r="B371" s="87"/>
      <c r="C371" s="112"/>
      <c r="D371" s="103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1:15" ht="27" customHeight="1" x14ac:dyDescent="0.25">
      <c r="A372" s="111"/>
      <c r="B372" s="87"/>
      <c r="C372" s="112"/>
      <c r="D372" s="103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1:15" ht="27" customHeight="1" x14ac:dyDescent="0.25">
      <c r="A373" s="111"/>
      <c r="B373" s="87"/>
      <c r="C373" s="112"/>
      <c r="D373" s="103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1:15" ht="27" customHeight="1" x14ac:dyDescent="0.25">
      <c r="A374" s="111"/>
      <c r="B374" s="87"/>
      <c r="C374" s="112"/>
      <c r="D374" s="103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1:15" ht="27" customHeight="1" x14ac:dyDescent="0.25">
      <c r="A375" s="111"/>
      <c r="B375" s="87"/>
      <c r="C375" s="112"/>
      <c r="D375" s="103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1:15" ht="27" customHeight="1" x14ac:dyDescent="0.25">
      <c r="A376" s="111"/>
      <c r="B376" s="87"/>
      <c r="C376" s="112"/>
      <c r="D376" s="103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1:15" ht="27" customHeight="1" x14ac:dyDescent="0.25">
      <c r="A377" s="111"/>
      <c r="B377" s="87"/>
      <c r="C377" s="112"/>
      <c r="D377" s="103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1:15" ht="27" customHeight="1" x14ac:dyDescent="0.25">
      <c r="A378" s="111"/>
      <c r="B378" s="87"/>
      <c r="C378" s="112"/>
      <c r="D378" s="103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1:15" ht="27" customHeight="1" x14ac:dyDescent="0.25">
      <c r="A379" s="111"/>
      <c r="B379" s="87"/>
      <c r="C379" s="112"/>
      <c r="D379" s="103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1:15" ht="27" customHeight="1" x14ac:dyDescent="0.25">
      <c r="A380" s="111"/>
      <c r="B380" s="87"/>
      <c r="C380" s="112"/>
      <c r="D380" s="103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1:15" ht="27" customHeight="1" x14ac:dyDescent="0.25">
      <c r="A381" s="111"/>
      <c r="B381" s="87"/>
      <c r="C381" s="112"/>
      <c r="D381" s="103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1:15" ht="27" customHeight="1" x14ac:dyDescent="0.25">
      <c r="A382" s="111"/>
      <c r="B382" s="87"/>
      <c r="C382" s="112"/>
      <c r="D382" s="103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1:15" ht="27" customHeight="1" x14ac:dyDescent="0.25">
      <c r="A383" s="111"/>
      <c r="B383" s="87"/>
      <c r="C383" s="112"/>
      <c r="D383" s="103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1:15" ht="27" customHeight="1" x14ac:dyDescent="0.25">
      <c r="A384" s="111"/>
      <c r="B384" s="87"/>
      <c r="C384" s="112"/>
      <c r="D384" s="103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1:15" ht="27" customHeight="1" x14ac:dyDescent="0.25">
      <c r="A385" s="111"/>
      <c r="B385" s="87"/>
      <c r="C385" s="112"/>
      <c r="D385" s="103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1:15" ht="27" customHeight="1" x14ac:dyDescent="0.25">
      <c r="A386" s="111"/>
      <c r="B386" s="87"/>
      <c r="C386" s="112"/>
      <c r="D386" s="103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1:15" ht="27" customHeight="1" x14ac:dyDescent="0.25">
      <c r="A387" s="111"/>
      <c r="B387" s="87"/>
      <c r="C387" s="112"/>
      <c r="D387" s="103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1:15" ht="27" customHeight="1" x14ac:dyDescent="0.25">
      <c r="A388" s="111"/>
      <c r="B388" s="87"/>
      <c r="C388" s="112"/>
      <c r="D388" s="103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1:15" ht="27" customHeight="1" x14ac:dyDescent="0.25">
      <c r="A389" s="111"/>
      <c r="B389" s="87"/>
      <c r="C389" s="112"/>
      <c r="D389" s="103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1:15" ht="27" customHeight="1" x14ac:dyDescent="0.25">
      <c r="A390" s="111"/>
      <c r="B390" s="87"/>
      <c r="C390" s="112"/>
      <c r="D390" s="103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1:15" ht="27" customHeight="1" x14ac:dyDescent="0.25">
      <c r="A391" s="111"/>
      <c r="B391" s="87"/>
      <c r="C391" s="112"/>
      <c r="D391" s="103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1:15" ht="27" customHeight="1" x14ac:dyDescent="0.25">
      <c r="A392" s="111"/>
      <c r="B392" s="87"/>
      <c r="C392" s="112"/>
      <c r="D392" s="103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1:15" ht="27" customHeight="1" x14ac:dyDescent="0.25">
      <c r="A393" s="111"/>
      <c r="B393" s="87"/>
      <c r="C393" s="112"/>
      <c r="D393" s="103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1:15" ht="27" customHeight="1" x14ac:dyDescent="0.25">
      <c r="A394" s="111"/>
      <c r="B394" s="87"/>
      <c r="C394" s="112"/>
      <c r="D394" s="103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1:15" ht="27" customHeight="1" x14ac:dyDescent="0.25">
      <c r="A395" s="111"/>
      <c r="B395" s="87"/>
      <c r="C395" s="112"/>
      <c r="D395" s="103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1:15" ht="27" customHeight="1" x14ac:dyDescent="0.25">
      <c r="A396" s="111"/>
      <c r="B396" s="87"/>
      <c r="C396" s="112"/>
      <c r="D396" s="103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1:15" ht="27" customHeight="1" x14ac:dyDescent="0.25">
      <c r="A397" s="111"/>
      <c r="B397" s="87"/>
      <c r="C397" s="112"/>
      <c r="D397" s="103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1:15" ht="27" customHeight="1" x14ac:dyDescent="0.25">
      <c r="A398" s="111"/>
      <c r="B398" s="87"/>
      <c r="C398" s="112"/>
      <c r="D398" s="103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1:15" ht="27" customHeight="1" x14ac:dyDescent="0.25">
      <c r="A399" s="111"/>
      <c r="B399" s="87"/>
      <c r="C399" s="112"/>
      <c r="D399" s="103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1:15" ht="27" customHeight="1" x14ac:dyDescent="0.25">
      <c r="A400" s="111"/>
      <c r="B400" s="87"/>
      <c r="C400" s="112"/>
      <c r="D400" s="103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1:15" ht="27" customHeight="1" x14ac:dyDescent="0.25">
      <c r="A401" s="111"/>
      <c r="B401" s="87"/>
      <c r="C401" s="112"/>
      <c r="D401" s="103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1:15" ht="27" customHeight="1" x14ac:dyDescent="0.25">
      <c r="A402" s="111"/>
      <c r="B402" s="87"/>
      <c r="C402" s="112"/>
      <c r="D402" s="103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1:15" ht="27" customHeight="1" x14ac:dyDescent="0.25">
      <c r="A403" s="111"/>
      <c r="B403" s="87"/>
      <c r="C403" s="112"/>
      <c r="D403" s="103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1:15" ht="27" customHeight="1" x14ac:dyDescent="0.25">
      <c r="A404" s="111"/>
      <c r="B404" s="87"/>
      <c r="C404" s="112"/>
      <c r="D404" s="103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1:15" ht="27" customHeight="1" x14ac:dyDescent="0.25">
      <c r="A405" s="111"/>
      <c r="B405" s="87"/>
      <c r="C405" s="112"/>
      <c r="D405" s="103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1:15" ht="27" customHeight="1" x14ac:dyDescent="0.25">
      <c r="A406" s="111"/>
      <c r="B406" s="87"/>
      <c r="C406" s="112"/>
      <c r="D406" s="103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1:15" ht="27" customHeight="1" x14ac:dyDescent="0.25">
      <c r="A407" s="111"/>
      <c r="B407" s="87"/>
      <c r="C407" s="112"/>
      <c r="D407" s="103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1:15" ht="27" customHeight="1" x14ac:dyDescent="0.25">
      <c r="A408" s="111"/>
      <c r="B408" s="87"/>
      <c r="C408" s="112"/>
      <c r="D408" s="103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1:15" ht="27" customHeight="1" x14ac:dyDescent="0.25">
      <c r="A409" s="111"/>
      <c r="B409" s="87"/>
      <c r="C409" s="112"/>
      <c r="D409" s="103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1:15" ht="27" customHeight="1" x14ac:dyDescent="0.25">
      <c r="A410" s="111"/>
      <c r="B410" s="87"/>
      <c r="C410" s="112"/>
      <c r="D410" s="103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1:15" ht="27" customHeight="1" x14ac:dyDescent="0.25">
      <c r="A411" s="111"/>
      <c r="B411" s="87"/>
      <c r="C411" s="112"/>
      <c r="D411" s="103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1:15" ht="27" customHeight="1" x14ac:dyDescent="0.25">
      <c r="A412" s="111"/>
      <c r="B412" s="87"/>
      <c r="C412" s="112"/>
      <c r="D412" s="103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1:15" ht="27" customHeight="1" x14ac:dyDescent="0.25">
      <c r="A413" s="111"/>
      <c r="B413" s="87"/>
      <c r="C413" s="112"/>
      <c r="D413" s="103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1:15" ht="27" customHeight="1" x14ac:dyDescent="0.25">
      <c r="A414" s="111"/>
      <c r="B414" s="87"/>
      <c r="C414" s="112"/>
      <c r="D414" s="103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1:15" ht="27" customHeight="1" x14ac:dyDescent="0.25">
      <c r="A415" s="111"/>
      <c r="B415" s="87"/>
      <c r="C415" s="112"/>
      <c r="D415" s="103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1:15" ht="27" customHeight="1" x14ac:dyDescent="0.25">
      <c r="A416" s="111"/>
      <c r="B416" s="87"/>
      <c r="C416" s="112"/>
      <c r="D416" s="103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1:15" ht="27" customHeight="1" x14ac:dyDescent="0.25">
      <c r="A417" s="111"/>
      <c r="B417" s="87"/>
      <c r="C417" s="112"/>
      <c r="D417" s="103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1:15" ht="27" customHeight="1" x14ac:dyDescent="0.25">
      <c r="A418" s="111"/>
      <c r="B418" s="87"/>
      <c r="C418" s="112"/>
      <c r="D418" s="103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1:15" ht="27" customHeight="1" x14ac:dyDescent="0.25">
      <c r="A419" s="111"/>
      <c r="B419" s="87"/>
      <c r="C419" s="112"/>
      <c r="D419" s="103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1:15" ht="27" customHeight="1" x14ac:dyDescent="0.25">
      <c r="A420" s="111"/>
      <c r="B420" s="87"/>
      <c r="C420" s="112"/>
      <c r="D420" s="103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1:15" ht="27" customHeight="1" x14ac:dyDescent="0.25">
      <c r="A421" s="111"/>
      <c r="B421" s="87"/>
      <c r="C421" s="112"/>
      <c r="D421" s="103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1:15" ht="27" customHeight="1" x14ac:dyDescent="0.25">
      <c r="A422" s="111"/>
      <c r="B422" s="87"/>
      <c r="C422" s="112"/>
      <c r="D422" s="103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1:15" ht="27" customHeight="1" x14ac:dyDescent="0.25">
      <c r="A423" s="111"/>
      <c r="B423" s="87"/>
      <c r="C423" s="112"/>
      <c r="D423" s="103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1:15" ht="27" customHeight="1" x14ac:dyDescent="0.25">
      <c r="A424" s="111"/>
      <c r="B424" s="87"/>
      <c r="C424" s="112"/>
      <c r="D424" s="103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1:15" ht="27" customHeight="1" x14ac:dyDescent="0.25">
      <c r="A425" s="111"/>
      <c r="B425" s="87"/>
      <c r="C425" s="112"/>
      <c r="D425" s="103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1:15" ht="27" customHeight="1" x14ac:dyDescent="0.25">
      <c r="A426" s="111"/>
      <c r="B426" s="87"/>
      <c r="C426" s="112"/>
      <c r="D426" s="103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1:15" ht="27" customHeight="1" x14ac:dyDescent="0.25">
      <c r="A427" s="111"/>
      <c r="B427" s="87"/>
      <c r="C427" s="112"/>
      <c r="D427" s="103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1:15" ht="27" customHeight="1" x14ac:dyDescent="0.25">
      <c r="A428" s="111"/>
      <c r="B428" s="87"/>
      <c r="C428" s="112"/>
      <c r="D428" s="103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1:15" ht="27" customHeight="1" x14ac:dyDescent="0.25">
      <c r="A429" s="111"/>
      <c r="B429" s="87"/>
      <c r="C429" s="112"/>
      <c r="D429" s="103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1:15" ht="27" customHeight="1" x14ac:dyDescent="0.25">
      <c r="A430" s="111"/>
      <c r="B430" s="87"/>
      <c r="C430" s="112"/>
      <c r="D430" s="103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1:15" ht="27" customHeight="1" x14ac:dyDescent="0.25">
      <c r="A431" s="111"/>
      <c r="B431" s="87"/>
      <c r="C431" s="112"/>
      <c r="D431" s="103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1:15" ht="27" customHeight="1" x14ac:dyDescent="0.25">
      <c r="A432" s="111"/>
      <c r="B432" s="87"/>
      <c r="C432" s="112"/>
      <c r="D432" s="103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1:15" ht="27" customHeight="1" x14ac:dyDescent="0.25">
      <c r="A433" s="111"/>
      <c r="B433" s="87"/>
      <c r="C433" s="112"/>
      <c r="D433" s="103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1:15" ht="27" customHeight="1" x14ac:dyDescent="0.25">
      <c r="A434" s="111"/>
      <c r="B434" s="87"/>
      <c r="C434" s="112"/>
      <c r="D434" s="103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1:15" ht="27" customHeight="1" x14ac:dyDescent="0.25">
      <c r="A435" s="111"/>
      <c r="B435" s="87"/>
      <c r="C435" s="112"/>
      <c r="D435" s="103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1:15" ht="27" customHeight="1" x14ac:dyDescent="0.25">
      <c r="A436" s="111"/>
      <c r="B436" s="87"/>
      <c r="C436" s="112"/>
      <c r="D436" s="103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1:15" ht="27" customHeight="1" x14ac:dyDescent="0.25">
      <c r="A437" s="111"/>
      <c r="B437" s="87"/>
      <c r="C437" s="112"/>
      <c r="D437" s="103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1:15" ht="27" customHeight="1" x14ac:dyDescent="0.25">
      <c r="A438" s="111"/>
      <c r="B438" s="87"/>
      <c r="C438" s="112"/>
      <c r="D438" s="103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1:15" ht="27" customHeight="1" x14ac:dyDescent="0.25">
      <c r="A439" s="111"/>
      <c r="B439" s="87"/>
      <c r="C439" s="112"/>
      <c r="D439" s="103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1:15" ht="27" customHeight="1" x14ac:dyDescent="0.25">
      <c r="A440" s="111"/>
      <c r="B440" s="87"/>
      <c r="C440" s="112"/>
      <c r="D440" s="103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1:15" ht="27" customHeight="1" x14ac:dyDescent="0.25">
      <c r="A441" s="111"/>
      <c r="B441" s="87"/>
      <c r="C441" s="112"/>
      <c r="D441" s="103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1:15" ht="27" customHeight="1" x14ac:dyDescent="0.25">
      <c r="A442" s="111"/>
      <c r="B442" s="87"/>
      <c r="C442" s="112"/>
      <c r="D442" s="103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1:15" ht="27" customHeight="1" x14ac:dyDescent="0.25">
      <c r="A443" s="111"/>
      <c r="B443" s="87"/>
      <c r="C443" s="112"/>
      <c r="D443" s="103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1:15" ht="27" customHeight="1" x14ac:dyDescent="0.25">
      <c r="A444" s="111"/>
      <c r="B444" s="87"/>
      <c r="C444" s="112"/>
      <c r="D444" s="103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1:15" ht="27" customHeight="1" x14ac:dyDescent="0.25">
      <c r="A445" s="111"/>
      <c r="B445" s="87"/>
      <c r="C445" s="112"/>
      <c r="D445" s="103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1:15" ht="27" customHeight="1" x14ac:dyDescent="0.25">
      <c r="A446" s="111"/>
      <c r="B446" s="87"/>
      <c r="C446" s="112"/>
      <c r="D446" s="103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1:15" ht="27" customHeight="1" x14ac:dyDescent="0.25">
      <c r="A447" s="111"/>
      <c r="B447" s="87"/>
      <c r="C447" s="112"/>
      <c r="D447" s="103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1:15" ht="27" customHeight="1" x14ac:dyDescent="0.25">
      <c r="A448" s="111"/>
      <c r="B448" s="87"/>
      <c r="C448" s="112"/>
      <c r="D448" s="103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1:15" ht="27" customHeight="1" x14ac:dyDescent="0.25">
      <c r="A449" s="111"/>
      <c r="B449" s="87"/>
      <c r="C449" s="112"/>
      <c r="D449" s="103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1:15" ht="27" customHeight="1" x14ac:dyDescent="0.25">
      <c r="A450" s="111"/>
      <c r="B450" s="87"/>
      <c r="C450" s="112"/>
      <c r="D450" s="103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1:15" ht="27" customHeight="1" x14ac:dyDescent="0.25">
      <c r="A451" s="111"/>
      <c r="B451" s="87"/>
      <c r="C451" s="112"/>
      <c r="D451" s="103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1:15" ht="27" customHeight="1" x14ac:dyDescent="0.25">
      <c r="A452" s="111"/>
      <c r="B452" s="87"/>
      <c r="C452" s="112"/>
      <c r="D452" s="103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1:15" ht="27" customHeight="1" x14ac:dyDescent="0.25">
      <c r="A453" s="111"/>
      <c r="B453" s="87"/>
      <c r="C453" s="112"/>
      <c r="D453" s="103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1:15" ht="27" customHeight="1" x14ac:dyDescent="0.25">
      <c r="A454" s="111"/>
      <c r="B454" s="87"/>
      <c r="C454" s="112"/>
      <c r="D454" s="103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1:15" ht="27" customHeight="1" x14ac:dyDescent="0.25">
      <c r="A455" s="111"/>
      <c r="B455" s="87"/>
      <c r="C455" s="112"/>
      <c r="D455" s="103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1:15" ht="27" customHeight="1" x14ac:dyDescent="0.25">
      <c r="A456" s="111"/>
      <c r="B456" s="87"/>
      <c r="C456" s="112"/>
      <c r="D456" s="103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1:15" ht="27" customHeight="1" x14ac:dyDescent="0.25">
      <c r="A457" s="111"/>
      <c r="B457" s="87"/>
      <c r="C457" s="112"/>
      <c r="D457" s="103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1:15" ht="27" customHeight="1" x14ac:dyDescent="0.25">
      <c r="A458" s="111"/>
      <c r="B458" s="87"/>
      <c r="C458" s="112"/>
      <c r="D458" s="103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1:15" ht="27" customHeight="1" x14ac:dyDescent="0.25">
      <c r="A459" s="111"/>
      <c r="B459" s="87"/>
      <c r="C459" s="112"/>
      <c r="D459" s="103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1:15" ht="27" customHeight="1" x14ac:dyDescent="0.25">
      <c r="A460" s="111"/>
      <c r="B460" s="87"/>
      <c r="C460" s="112"/>
      <c r="D460" s="103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1:15" ht="27" customHeight="1" x14ac:dyDescent="0.25">
      <c r="A461" s="111"/>
      <c r="B461" s="87"/>
      <c r="C461" s="112"/>
      <c r="D461" s="103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1:15" ht="27" customHeight="1" x14ac:dyDescent="0.25">
      <c r="A462" s="111"/>
      <c r="B462" s="87"/>
      <c r="C462" s="112"/>
      <c r="D462" s="103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1:15" ht="27" customHeight="1" x14ac:dyDescent="0.25">
      <c r="A463" s="111"/>
      <c r="B463" s="87"/>
      <c r="C463" s="112"/>
      <c r="D463" s="103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1:15" ht="27" customHeight="1" x14ac:dyDescent="0.25">
      <c r="A464" s="111"/>
      <c r="B464" s="87"/>
      <c r="C464" s="112"/>
      <c r="D464" s="103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1:15" ht="27" customHeight="1" x14ac:dyDescent="0.25">
      <c r="A465" s="111"/>
      <c r="B465" s="87"/>
      <c r="C465" s="112"/>
      <c r="D465" s="103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1:15" ht="27" customHeight="1" x14ac:dyDescent="0.25">
      <c r="A466" s="111"/>
      <c r="B466" s="87"/>
      <c r="C466" s="112"/>
      <c r="D466" s="103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1:15" ht="27" customHeight="1" x14ac:dyDescent="0.25">
      <c r="A467" s="111"/>
      <c r="B467" s="87"/>
      <c r="C467" s="112"/>
      <c r="D467" s="103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1:15" ht="27" customHeight="1" x14ac:dyDescent="0.25">
      <c r="A468" s="111"/>
      <c r="B468" s="87"/>
      <c r="C468" s="112"/>
      <c r="D468" s="103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1:15" ht="27" customHeight="1" x14ac:dyDescent="0.25">
      <c r="A469" s="111"/>
      <c r="B469" s="87"/>
      <c r="C469" s="112"/>
      <c r="D469" s="103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1:15" ht="27" customHeight="1" x14ac:dyDescent="0.25">
      <c r="A470" s="111"/>
      <c r="B470" s="87"/>
      <c r="C470" s="112"/>
      <c r="D470" s="103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1:15" ht="27" customHeight="1" x14ac:dyDescent="0.25">
      <c r="A471" s="111"/>
      <c r="B471" s="87"/>
      <c r="C471" s="112"/>
      <c r="D471" s="103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1:15" ht="27" customHeight="1" x14ac:dyDescent="0.25">
      <c r="A472" s="111"/>
      <c r="B472" s="87"/>
      <c r="C472" s="112"/>
      <c r="D472" s="103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1:15" ht="27" customHeight="1" x14ac:dyDescent="0.25">
      <c r="A473" s="111"/>
      <c r="B473" s="87"/>
      <c r="C473" s="112"/>
      <c r="D473" s="103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1:15" ht="27" customHeight="1" x14ac:dyDescent="0.25">
      <c r="A474" s="111"/>
      <c r="B474" s="87"/>
      <c r="C474" s="112"/>
      <c r="D474" s="103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1:15" ht="27" customHeight="1" x14ac:dyDescent="0.25">
      <c r="A475" s="111"/>
      <c r="B475" s="87"/>
      <c r="C475" s="112"/>
      <c r="D475" s="103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1:15" ht="27" customHeight="1" x14ac:dyDescent="0.25">
      <c r="A476" s="111"/>
      <c r="B476" s="87"/>
      <c r="C476" s="112"/>
      <c r="D476" s="103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1:15" ht="27" customHeight="1" x14ac:dyDescent="0.25">
      <c r="A477" s="111"/>
      <c r="B477" s="87"/>
      <c r="C477" s="112"/>
      <c r="D477" s="103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1:15" ht="27" customHeight="1" x14ac:dyDescent="0.25">
      <c r="A478" s="111"/>
      <c r="B478" s="87"/>
      <c r="C478" s="112"/>
      <c r="D478" s="103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1:15" ht="27" customHeight="1" x14ac:dyDescent="0.25">
      <c r="A479" s="111"/>
      <c r="B479" s="87"/>
      <c r="C479" s="112"/>
      <c r="D479" s="103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1:15" ht="27" customHeight="1" x14ac:dyDescent="0.25">
      <c r="A480" s="111"/>
      <c r="B480" s="87"/>
      <c r="C480" s="112"/>
      <c r="D480" s="103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1:15" ht="27" customHeight="1" x14ac:dyDescent="0.25">
      <c r="A481" s="111"/>
      <c r="B481" s="87"/>
      <c r="C481" s="112"/>
      <c r="D481" s="103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1:15" ht="27" customHeight="1" x14ac:dyDescent="0.25">
      <c r="A482" s="111"/>
      <c r="B482" s="87"/>
      <c r="C482" s="112"/>
      <c r="D482" s="103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1:15" ht="27" customHeight="1" x14ac:dyDescent="0.25">
      <c r="A483" s="111"/>
      <c r="B483" s="87"/>
      <c r="C483" s="112"/>
      <c r="D483" s="103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1:15" ht="27" customHeight="1" x14ac:dyDescent="0.25">
      <c r="A484" s="111"/>
      <c r="B484" s="87"/>
      <c r="C484" s="112"/>
      <c r="D484" s="103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1:15" ht="27" customHeight="1" x14ac:dyDescent="0.25">
      <c r="A485" s="111"/>
      <c r="B485" s="87"/>
      <c r="C485" s="112"/>
      <c r="D485" s="103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1:15" ht="27" customHeight="1" x14ac:dyDescent="0.25">
      <c r="A486" s="111"/>
      <c r="B486" s="87"/>
      <c r="C486" s="112"/>
      <c r="D486" s="103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1:15" ht="27" customHeight="1" x14ac:dyDescent="0.25">
      <c r="A487" s="111"/>
      <c r="B487" s="87"/>
      <c r="C487" s="112"/>
      <c r="D487" s="103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1:15" ht="27" customHeight="1" x14ac:dyDescent="0.25">
      <c r="A488" s="111"/>
      <c r="B488" s="87"/>
      <c r="C488" s="112"/>
      <c r="D488" s="103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1:15" ht="27" customHeight="1" x14ac:dyDescent="0.25">
      <c r="A489" s="111"/>
      <c r="B489" s="87"/>
      <c r="C489" s="112"/>
      <c r="D489" s="103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1:15" ht="27" customHeight="1" x14ac:dyDescent="0.25">
      <c r="A490" s="111"/>
      <c r="B490" s="87"/>
      <c r="C490" s="112"/>
      <c r="D490" s="103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1:15" ht="27" customHeight="1" x14ac:dyDescent="0.25">
      <c r="A491" s="111"/>
      <c r="B491" s="87"/>
      <c r="C491" s="112"/>
      <c r="D491" s="103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1:15" ht="27" customHeight="1" x14ac:dyDescent="0.25">
      <c r="A492" s="111"/>
      <c r="B492" s="87"/>
      <c r="C492" s="112"/>
      <c r="D492" s="103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1:15" ht="27" customHeight="1" x14ac:dyDescent="0.25">
      <c r="A493" s="111"/>
      <c r="B493" s="87"/>
      <c r="C493" s="112"/>
      <c r="D493" s="103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1:15" ht="27" customHeight="1" x14ac:dyDescent="0.25">
      <c r="A494" s="111"/>
      <c r="B494" s="87"/>
      <c r="C494" s="112"/>
      <c r="D494" s="103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1:15" ht="27" customHeight="1" x14ac:dyDescent="0.25">
      <c r="A495" s="111"/>
      <c r="B495" s="87"/>
      <c r="C495" s="112"/>
      <c r="D495" s="103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1:15" ht="27" customHeight="1" x14ac:dyDescent="0.25">
      <c r="A496" s="111"/>
      <c r="B496" s="87"/>
      <c r="C496" s="112"/>
      <c r="D496" s="103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1:15" ht="27" customHeight="1" x14ac:dyDescent="0.25">
      <c r="A497" s="111"/>
      <c r="B497" s="87"/>
      <c r="C497" s="112"/>
      <c r="D497" s="103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1:15" ht="27" customHeight="1" x14ac:dyDescent="0.25">
      <c r="A498" s="111"/>
      <c r="B498" s="87"/>
      <c r="C498" s="112"/>
      <c r="D498" s="103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1:15" ht="27" customHeight="1" x14ac:dyDescent="0.25">
      <c r="A499" s="111"/>
      <c r="B499" s="87"/>
      <c r="C499" s="112"/>
      <c r="D499" s="103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1:15" ht="27" customHeight="1" x14ac:dyDescent="0.25">
      <c r="A500" s="111"/>
      <c r="B500" s="87"/>
      <c r="C500" s="112"/>
      <c r="D500" s="103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1:15" ht="27" customHeight="1" x14ac:dyDescent="0.25">
      <c r="A501" s="111"/>
      <c r="B501" s="87"/>
      <c r="C501" s="112"/>
      <c r="D501" s="103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1:15" ht="27" customHeight="1" x14ac:dyDescent="0.25">
      <c r="A502" s="111"/>
      <c r="B502" s="87"/>
      <c r="C502" s="112"/>
      <c r="D502" s="103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1:15" ht="27" customHeight="1" x14ac:dyDescent="0.25">
      <c r="A503" s="111"/>
      <c r="B503" s="87"/>
      <c r="C503" s="112"/>
      <c r="D503" s="103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1:15" ht="27" customHeight="1" x14ac:dyDescent="0.25">
      <c r="A504" s="111"/>
      <c r="B504" s="87"/>
      <c r="C504" s="112"/>
      <c r="D504" s="103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1:15" ht="27" customHeight="1" x14ac:dyDescent="0.25">
      <c r="A505" s="111"/>
      <c r="B505" s="87"/>
      <c r="C505" s="112"/>
      <c r="D505" s="103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1:15" ht="27" customHeight="1" x14ac:dyDescent="0.25">
      <c r="A506" s="111"/>
      <c r="B506" s="87"/>
      <c r="C506" s="112"/>
      <c r="D506" s="103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1:15" ht="27" customHeight="1" x14ac:dyDescent="0.25">
      <c r="A507" s="111"/>
      <c r="B507" s="87"/>
      <c r="C507" s="112"/>
      <c r="D507" s="103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1:15" ht="27" customHeight="1" x14ac:dyDescent="0.25">
      <c r="A508" s="111"/>
      <c r="B508" s="87"/>
      <c r="C508" s="112"/>
      <c r="D508" s="103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1:15" ht="27" customHeight="1" x14ac:dyDescent="0.25">
      <c r="A509" s="111"/>
      <c r="B509" s="87"/>
      <c r="C509" s="112"/>
      <c r="D509" s="103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1:15" ht="27" customHeight="1" x14ac:dyDescent="0.25">
      <c r="A510" s="111"/>
      <c r="B510" s="87"/>
      <c r="C510" s="112"/>
      <c r="D510" s="103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1:15" ht="27" customHeight="1" x14ac:dyDescent="0.25">
      <c r="A511" s="111"/>
      <c r="B511" s="87"/>
      <c r="C511" s="112"/>
      <c r="D511" s="103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1:15" ht="27" customHeight="1" x14ac:dyDescent="0.25">
      <c r="A512" s="111"/>
      <c r="B512" s="87"/>
      <c r="C512" s="112"/>
      <c r="D512" s="103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1:15" ht="27" customHeight="1" x14ac:dyDescent="0.25">
      <c r="A513" s="111"/>
      <c r="B513" s="87"/>
      <c r="C513" s="112"/>
      <c r="D513" s="103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1:15" ht="27" customHeight="1" x14ac:dyDescent="0.25">
      <c r="A514" s="111"/>
      <c r="B514" s="87"/>
      <c r="C514" s="112"/>
      <c r="D514" s="103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1:15" ht="27" customHeight="1" x14ac:dyDescent="0.25">
      <c r="A515" s="111"/>
      <c r="B515" s="87"/>
      <c r="C515" s="112"/>
      <c r="D515" s="103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1:15" ht="27" customHeight="1" x14ac:dyDescent="0.25">
      <c r="A516" s="111"/>
      <c r="B516" s="87"/>
      <c r="C516" s="112"/>
      <c r="D516" s="103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1:15" ht="27" customHeight="1" x14ac:dyDescent="0.25">
      <c r="A517" s="111"/>
      <c r="B517" s="87"/>
      <c r="C517" s="112"/>
      <c r="D517" s="103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1:15" ht="27" customHeight="1" x14ac:dyDescent="0.25">
      <c r="A518" s="111"/>
      <c r="B518" s="87"/>
      <c r="C518" s="112"/>
      <c r="D518" s="103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1:15" ht="27" customHeight="1" x14ac:dyDescent="0.25">
      <c r="A519" s="111"/>
      <c r="B519" s="87"/>
      <c r="C519" s="112"/>
      <c r="D519" s="103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1:15" ht="27" customHeight="1" x14ac:dyDescent="0.25">
      <c r="A520" s="111"/>
      <c r="B520" s="87"/>
      <c r="C520" s="112"/>
      <c r="D520" s="103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1:15" ht="27" customHeight="1" x14ac:dyDescent="0.25">
      <c r="A521" s="111"/>
      <c r="B521" s="87"/>
      <c r="C521" s="112"/>
      <c r="D521" s="103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1:15" ht="27" customHeight="1" x14ac:dyDescent="0.25">
      <c r="A522" s="111"/>
      <c r="B522" s="87"/>
      <c r="C522" s="112"/>
      <c r="D522" s="103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1:15" ht="27" customHeight="1" x14ac:dyDescent="0.25">
      <c r="A523" s="111"/>
      <c r="B523" s="87"/>
      <c r="C523" s="112"/>
      <c r="D523" s="103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1:15" ht="27" customHeight="1" x14ac:dyDescent="0.25">
      <c r="A524" s="111"/>
      <c r="B524" s="87"/>
      <c r="C524" s="112"/>
      <c r="D524" s="103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1:15" ht="27" customHeight="1" x14ac:dyDescent="0.25">
      <c r="A525" s="111"/>
      <c r="B525" s="87"/>
      <c r="C525" s="112"/>
      <c r="D525" s="103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</row>
    <row r="526" spans="1:15" ht="27" customHeight="1" x14ac:dyDescent="0.25">
      <c r="A526" s="111"/>
      <c r="B526" s="87"/>
      <c r="C526" s="112"/>
      <c r="D526" s="103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</row>
    <row r="527" spans="1:15" ht="27" customHeight="1" x14ac:dyDescent="0.25">
      <c r="A527" s="111"/>
      <c r="B527" s="87"/>
      <c r="C527" s="112"/>
      <c r="D527" s="103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</row>
    <row r="528" spans="1:15" ht="27" customHeight="1" x14ac:dyDescent="0.25">
      <c r="A528" s="111"/>
      <c r="B528" s="87"/>
      <c r="C528" s="112"/>
      <c r="D528" s="103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</row>
    <row r="529" spans="1:15" ht="27" customHeight="1" x14ac:dyDescent="0.25">
      <c r="A529" s="111"/>
      <c r="B529" s="87"/>
      <c r="C529" s="112"/>
      <c r="D529" s="103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</row>
    <row r="530" spans="1:15" ht="27" customHeight="1" x14ac:dyDescent="0.25">
      <c r="A530" s="111"/>
      <c r="B530" s="87"/>
      <c r="C530" s="112"/>
      <c r="D530" s="103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</row>
    <row r="531" spans="1:15" ht="27" customHeight="1" x14ac:dyDescent="0.25">
      <c r="A531" s="111"/>
      <c r="B531" s="87"/>
      <c r="C531" s="112"/>
      <c r="D531" s="103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</row>
    <row r="532" spans="1:15" ht="27" customHeight="1" x14ac:dyDescent="0.25">
      <c r="A532" s="111"/>
      <c r="B532" s="87"/>
      <c r="C532" s="112"/>
      <c r="D532" s="103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</row>
    <row r="533" spans="1:15" ht="27" customHeight="1" x14ac:dyDescent="0.25">
      <c r="A533" s="111"/>
      <c r="B533" s="87"/>
      <c r="C533" s="112"/>
      <c r="D533" s="103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</row>
    <row r="534" spans="1:15" ht="27" customHeight="1" x14ac:dyDescent="0.25">
      <c r="A534" s="111"/>
      <c r="B534" s="87"/>
      <c r="C534" s="112"/>
      <c r="D534" s="103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</row>
    <row r="535" spans="1:15" ht="27" customHeight="1" x14ac:dyDescent="0.25">
      <c r="A535" s="111"/>
      <c r="B535" s="87"/>
      <c r="C535" s="112"/>
      <c r="D535" s="103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</row>
    <row r="536" spans="1:15" ht="27" customHeight="1" x14ac:dyDescent="0.25">
      <c r="A536" s="111"/>
      <c r="B536" s="87"/>
      <c r="C536" s="112"/>
      <c r="D536" s="103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</row>
    <row r="537" spans="1:15" ht="27" customHeight="1" x14ac:dyDescent="0.25">
      <c r="A537" s="111"/>
      <c r="B537" s="87"/>
      <c r="C537" s="112"/>
      <c r="D537" s="103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</row>
    <row r="538" spans="1:15" ht="27" customHeight="1" x14ac:dyDescent="0.25">
      <c r="A538" s="111"/>
      <c r="B538" s="87"/>
      <c r="C538" s="112"/>
      <c r="D538" s="103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</row>
    <row r="539" spans="1:15" ht="27" customHeight="1" x14ac:dyDescent="0.25">
      <c r="A539" s="111"/>
      <c r="B539" s="87"/>
      <c r="C539" s="112"/>
      <c r="D539" s="103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</row>
    <row r="540" spans="1:15" ht="27" customHeight="1" x14ac:dyDescent="0.25">
      <c r="A540" s="111"/>
      <c r="B540" s="87"/>
      <c r="C540" s="112"/>
      <c r="D540" s="103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</row>
    <row r="541" spans="1:15" ht="27" customHeight="1" x14ac:dyDescent="0.25">
      <c r="A541" s="111"/>
      <c r="B541" s="87"/>
      <c r="C541" s="112"/>
      <c r="D541" s="103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</row>
    <row r="542" spans="1:15" ht="27" customHeight="1" x14ac:dyDescent="0.25">
      <c r="A542" s="111"/>
      <c r="B542" s="87"/>
      <c r="C542" s="112"/>
      <c r="D542" s="103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</row>
    <row r="543" spans="1:15" ht="27" customHeight="1" x14ac:dyDescent="0.25">
      <c r="A543" s="111"/>
      <c r="B543" s="87"/>
      <c r="C543" s="112"/>
      <c r="D543" s="103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</row>
    <row r="544" spans="1:15" ht="27" customHeight="1" x14ac:dyDescent="0.25">
      <c r="A544" s="111"/>
      <c r="B544" s="87"/>
      <c r="C544" s="112"/>
      <c r="D544" s="103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</row>
    <row r="545" spans="1:15" ht="27" customHeight="1" x14ac:dyDescent="0.25">
      <c r="A545" s="111"/>
      <c r="B545" s="87"/>
      <c r="C545" s="112"/>
      <c r="D545" s="103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</row>
    <row r="546" spans="1:15" ht="27" customHeight="1" x14ac:dyDescent="0.25">
      <c r="A546" s="111"/>
      <c r="B546" s="87"/>
      <c r="C546" s="112"/>
      <c r="D546" s="103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</row>
    <row r="547" spans="1:15" ht="27" customHeight="1" x14ac:dyDescent="0.25">
      <c r="A547" s="111"/>
      <c r="B547" s="87"/>
      <c r="C547" s="112"/>
      <c r="D547" s="103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</row>
    <row r="548" spans="1:15" ht="27" customHeight="1" x14ac:dyDescent="0.25">
      <c r="A548" s="111"/>
      <c r="B548" s="87"/>
      <c r="C548" s="112"/>
      <c r="D548" s="103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</row>
    <row r="549" spans="1:15" ht="27" customHeight="1" x14ac:dyDescent="0.25">
      <c r="A549" s="111"/>
      <c r="B549" s="87"/>
      <c r="C549" s="112"/>
      <c r="D549" s="103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</row>
    <row r="550" spans="1:15" ht="27" customHeight="1" x14ac:dyDescent="0.25">
      <c r="A550" s="111"/>
      <c r="B550" s="87"/>
      <c r="C550" s="112"/>
      <c r="D550" s="103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</row>
    <row r="551" spans="1:15" ht="27" customHeight="1" x14ac:dyDescent="0.25">
      <c r="A551" s="111"/>
      <c r="B551" s="87"/>
      <c r="C551" s="112"/>
      <c r="D551" s="103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</row>
    <row r="552" spans="1:15" ht="27" customHeight="1" x14ac:dyDescent="0.25">
      <c r="A552" s="111"/>
      <c r="B552" s="87"/>
      <c r="C552" s="112"/>
      <c r="D552" s="103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</row>
    <row r="553" spans="1:15" ht="27" customHeight="1" x14ac:dyDescent="0.25">
      <c r="A553" s="111"/>
      <c r="B553" s="87"/>
      <c r="C553" s="112"/>
      <c r="D553" s="103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</row>
    <row r="554" spans="1:15" ht="27" customHeight="1" x14ac:dyDescent="0.25">
      <c r="A554" s="111"/>
      <c r="B554" s="87"/>
      <c r="C554" s="112"/>
      <c r="D554" s="103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</row>
    <row r="555" spans="1:15" ht="27" customHeight="1" x14ac:dyDescent="0.25">
      <c r="A555" s="111"/>
      <c r="B555" s="87"/>
      <c r="C555" s="112"/>
      <c r="D555" s="103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</row>
    <row r="556" spans="1:15" ht="27" customHeight="1" x14ac:dyDescent="0.25">
      <c r="A556" s="111"/>
      <c r="B556" s="87"/>
      <c r="C556" s="112"/>
      <c r="D556" s="103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</row>
    <row r="557" spans="1:15" ht="27" customHeight="1" x14ac:dyDescent="0.25">
      <c r="A557" s="111"/>
      <c r="B557" s="87"/>
      <c r="C557" s="112"/>
      <c r="D557" s="103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</row>
    <row r="558" spans="1:15" ht="27" customHeight="1" x14ac:dyDescent="0.25">
      <c r="A558" s="111"/>
      <c r="B558" s="87"/>
      <c r="C558" s="112"/>
      <c r="D558" s="103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</row>
    <row r="559" spans="1:15" ht="27" customHeight="1" x14ac:dyDescent="0.25">
      <c r="A559" s="111"/>
      <c r="B559" s="87"/>
      <c r="C559" s="112"/>
      <c r="D559" s="103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</row>
    <row r="560" spans="1:15" ht="27" customHeight="1" x14ac:dyDescent="0.25">
      <c r="A560" s="111"/>
      <c r="B560" s="87"/>
      <c r="C560" s="112"/>
      <c r="D560" s="103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</row>
    <row r="561" spans="1:15" ht="27" customHeight="1" x14ac:dyDescent="0.25">
      <c r="A561" s="111"/>
      <c r="B561" s="87"/>
      <c r="C561" s="112"/>
      <c r="D561" s="103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</row>
    <row r="562" spans="1:15" ht="27" customHeight="1" x14ac:dyDescent="0.25">
      <c r="A562" s="111"/>
      <c r="B562" s="87"/>
      <c r="C562" s="112"/>
      <c r="D562" s="103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</row>
    <row r="563" spans="1:15" ht="27" customHeight="1" x14ac:dyDescent="0.25">
      <c r="A563" s="111"/>
      <c r="B563" s="87"/>
      <c r="C563" s="112"/>
      <c r="D563" s="103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</row>
    <row r="564" spans="1:15" ht="27" customHeight="1" x14ac:dyDescent="0.25">
      <c r="A564" s="111"/>
      <c r="B564" s="87"/>
      <c r="C564" s="112"/>
      <c r="D564" s="103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</row>
    <row r="565" spans="1:15" ht="27" customHeight="1" x14ac:dyDescent="0.25">
      <c r="A565" s="111"/>
      <c r="B565" s="87"/>
      <c r="C565" s="112"/>
      <c r="D565" s="103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</row>
    <row r="566" spans="1:15" ht="27" customHeight="1" x14ac:dyDescent="0.25">
      <c r="A566" s="111"/>
      <c r="B566" s="87"/>
      <c r="C566" s="112"/>
      <c r="D566" s="103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</row>
    <row r="567" spans="1:15" ht="27" customHeight="1" x14ac:dyDescent="0.25">
      <c r="A567" s="111"/>
      <c r="B567" s="87"/>
      <c r="C567" s="112"/>
      <c r="D567" s="103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</row>
    <row r="568" spans="1:15" ht="27" customHeight="1" x14ac:dyDescent="0.25">
      <c r="A568" s="111"/>
      <c r="B568" s="87"/>
      <c r="C568" s="112"/>
      <c r="D568" s="103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</row>
    <row r="569" spans="1:15" ht="27" customHeight="1" x14ac:dyDescent="0.25">
      <c r="A569" s="111"/>
      <c r="B569" s="87"/>
      <c r="C569" s="112"/>
      <c r="D569" s="103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</row>
    <row r="570" spans="1:15" ht="27" customHeight="1" x14ac:dyDescent="0.25">
      <c r="A570" s="111"/>
      <c r="B570" s="87"/>
      <c r="C570" s="112"/>
      <c r="D570" s="103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</row>
    <row r="571" spans="1:15" ht="27" customHeight="1" x14ac:dyDescent="0.25">
      <c r="A571" s="111"/>
      <c r="B571" s="87"/>
      <c r="C571" s="112"/>
      <c r="D571" s="103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</row>
    <row r="572" spans="1:15" ht="27" customHeight="1" x14ac:dyDescent="0.25">
      <c r="A572" s="111"/>
      <c r="B572" s="87"/>
      <c r="C572" s="112"/>
      <c r="D572" s="103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</row>
    <row r="573" spans="1:15" ht="27" customHeight="1" x14ac:dyDescent="0.25">
      <c r="A573" s="111"/>
      <c r="B573" s="87"/>
      <c r="C573" s="112"/>
      <c r="D573" s="103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</row>
    <row r="574" spans="1:15" ht="27" customHeight="1" x14ac:dyDescent="0.25">
      <c r="A574" s="111"/>
      <c r="B574" s="87"/>
      <c r="C574" s="112"/>
      <c r="D574" s="103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</row>
    <row r="575" spans="1:15" ht="27" customHeight="1" x14ac:dyDescent="0.25">
      <c r="A575" s="111"/>
      <c r="B575" s="87"/>
      <c r="C575" s="112"/>
      <c r="D575" s="103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</row>
    <row r="576" spans="1:15" ht="27" customHeight="1" x14ac:dyDescent="0.25">
      <c r="A576" s="111"/>
      <c r="B576" s="87"/>
      <c r="C576" s="112"/>
      <c r="D576" s="103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</row>
    <row r="577" spans="1:15" ht="27" customHeight="1" x14ac:dyDescent="0.25">
      <c r="A577" s="111"/>
      <c r="B577" s="87"/>
      <c r="C577" s="112"/>
      <c r="D577" s="103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</row>
    <row r="578" spans="1:15" ht="27" customHeight="1" x14ac:dyDescent="0.25">
      <c r="A578" s="111"/>
      <c r="B578" s="87"/>
      <c r="C578" s="112"/>
      <c r="D578" s="103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</row>
    <row r="579" spans="1:15" ht="27" customHeight="1" x14ac:dyDescent="0.25">
      <c r="A579" s="111"/>
      <c r="B579" s="87"/>
      <c r="C579" s="112"/>
      <c r="D579" s="103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</row>
    <row r="580" spans="1:15" ht="27" customHeight="1" x14ac:dyDescent="0.25">
      <c r="A580" s="111"/>
      <c r="B580" s="87"/>
      <c r="C580" s="112"/>
      <c r="D580" s="103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</row>
    <row r="581" spans="1:15" ht="27" customHeight="1" x14ac:dyDescent="0.25">
      <c r="A581" s="111"/>
      <c r="B581" s="87"/>
      <c r="C581" s="112"/>
      <c r="D581" s="103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</row>
    <row r="582" spans="1:15" ht="27" customHeight="1" x14ac:dyDescent="0.25">
      <c r="A582" s="111"/>
      <c r="B582" s="87"/>
      <c r="C582" s="112"/>
      <c r="D582" s="103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</row>
    <row r="583" spans="1:15" ht="27" customHeight="1" x14ac:dyDescent="0.25">
      <c r="A583" s="111"/>
      <c r="B583" s="87"/>
      <c r="C583" s="112"/>
      <c r="D583" s="103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</row>
    <row r="584" spans="1:15" ht="27" customHeight="1" x14ac:dyDescent="0.25">
      <c r="A584" s="111"/>
      <c r="B584" s="87"/>
      <c r="C584" s="112"/>
      <c r="D584" s="103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</row>
    <row r="585" spans="1:15" ht="27" customHeight="1" x14ac:dyDescent="0.25">
      <c r="A585" s="111"/>
      <c r="B585" s="87"/>
      <c r="C585" s="112"/>
      <c r="D585" s="103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</row>
    <row r="586" spans="1:15" ht="27" customHeight="1" x14ac:dyDescent="0.25">
      <c r="A586" s="111"/>
      <c r="B586" s="87"/>
      <c r="C586" s="112"/>
      <c r="D586" s="103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</row>
    <row r="587" spans="1:15" ht="27" customHeight="1" x14ac:dyDescent="0.25">
      <c r="A587" s="111"/>
      <c r="B587" s="87"/>
      <c r="C587" s="112"/>
      <c r="D587" s="103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</row>
    <row r="588" spans="1:15" ht="27" customHeight="1" x14ac:dyDescent="0.25">
      <c r="A588" s="111"/>
      <c r="B588" s="87"/>
      <c r="C588" s="112"/>
      <c r="D588" s="103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</row>
    <row r="589" spans="1:15" ht="27" customHeight="1" x14ac:dyDescent="0.25">
      <c r="A589" s="111"/>
      <c r="B589" s="87"/>
      <c r="C589" s="112"/>
      <c r="D589" s="103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</row>
    <row r="590" spans="1:15" ht="27" customHeight="1" x14ac:dyDescent="0.25">
      <c r="A590" s="111"/>
      <c r="B590" s="87"/>
      <c r="C590" s="112"/>
      <c r="D590" s="103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</row>
    <row r="591" spans="1:15" ht="27" customHeight="1" x14ac:dyDescent="0.25">
      <c r="A591" s="111"/>
      <c r="B591" s="87"/>
      <c r="C591" s="112"/>
      <c r="D591" s="103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</row>
    <row r="592" spans="1:15" ht="27" customHeight="1" x14ac:dyDescent="0.25">
      <c r="A592" s="111"/>
      <c r="B592" s="87"/>
      <c r="C592" s="112"/>
      <c r="D592" s="103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</row>
    <row r="593" spans="1:15" ht="27" customHeight="1" x14ac:dyDescent="0.25">
      <c r="A593" s="111"/>
      <c r="B593" s="87"/>
      <c r="C593" s="112"/>
      <c r="D593" s="103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</row>
    <row r="594" spans="1:15" ht="27" customHeight="1" x14ac:dyDescent="0.25">
      <c r="A594" s="111"/>
      <c r="B594" s="87"/>
      <c r="C594" s="112"/>
      <c r="D594" s="103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</row>
    <row r="595" spans="1:15" ht="27" customHeight="1" x14ac:dyDescent="0.25">
      <c r="A595" s="111"/>
      <c r="B595" s="87"/>
      <c r="C595" s="112"/>
      <c r="D595" s="103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</row>
    <row r="596" spans="1:15" ht="27" customHeight="1" x14ac:dyDescent="0.25">
      <c r="A596" s="111"/>
      <c r="B596" s="87"/>
      <c r="C596" s="112"/>
      <c r="D596" s="103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</row>
    <row r="597" spans="1:15" ht="27" customHeight="1" x14ac:dyDescent="0.25">
      <c r="A597" s="111"/>
      <c r="B597" s="87"/>
      <c r="C597" s="112"/>
      <c r="D597" s="103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</row>
    <row r="598" spans="1:15" ht="27" customHeight="1" x14ac:dyDescent="0.25">
      <c r="A598" s="111"/>
      <c r="B598" s="87"/>
      <c r="C598" s="112"/>
      <c r="D598" s="103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</row>
    <row r="599" spans="1:15" ht="27" customHeight="1" x14ac:dyDescent="0.25">
      <c r="A599" s="111"/>
      <c r="B599" s="87"/>
      <c r="C599" s="112"/>
      <c r="D599" s="103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</row>
    <row r="600" spans="1:15" ht="27" customHeight="1" x14ac:dyDescent="0.25">
      <c r="A600" s="111"/>
      <c r="B600" s="87"/>
      <c r="C600" s="112"/>
      <c r="D600" s="103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</row>
    <row r="601" spans="1:15" ht="27" customHeight="1" x14ac:dyDescent="0.25">
      <c r="A601" s="111"/>
      <c r="B601" s="87"/>
      <c r="C601" s="112"/>
      <c r="D601" s="103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</row>
    <row r="602" spans="1:15" ht="27" customHeight="1" x14ac:dyDescent="0.25">
      <c r="A602" s="111"/>
      <c r="B602" s="87"/>
      <c r="C602" s="112"/>
      <c r="D602" s="103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</row>
    <row r="603" spans="1:15" ht="27" customHeight="1" x14ac:dyDescent="0.25">
      <c r="A603" s="111"/>
      <c r="B603" s="87"/>
      <c r="C603" s="112"/>
      <c r="D603" s="103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</row>
    <row r="604" spans="1:15" ht="27" customHeight="1" x14ac:dyDescent="0.25">
      <c r="A604" s="111"/>
      <c r="B604" s="87"/>
      <c r="C604" s="112"/>
      <c r="D604" s="103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</row>
    <row r="605" spans="1:15" ht="27" customHeight="1" x14ac:dyDescent="0.25">
      <c r="A605" s="111"/>
      <c r="B605" s="87"/>
      <c r="C605" s="112"/>
      <c r="D605" s="103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</row>
    <row r="606" spans="1:15" ht="27" customHeight="1" x14ac:dyDescent="0.25">
      <c r="A606" s="111"/>
      <c r="B606" s="87"/>
      <c r="C606" s="112"/>
      <c r="D606" s="103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</row>
    <row r="607" spans="1:15" ht="27" customHeight="1" x14ac:dyDescent="0.25">
      <c r="A607" s="111"/>
      <c r="B607" s="87"/>
      <c r="C607" s="112"/>
      <c r="D607" s="103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</row>
    <row r="608" spans="1:15" ht="27" customHeight="1" x14ac:dyDescent="0.25">
      <c r="A608" s="111"/>
      <c r="B608" s="87"/>
      <c r="C608" s="112"/>
      <c r="D608" s="103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</row>
    <row r="609" spans="1:15" ht="27" customHeight="1" x14ac:dyDescent="0.25">
      <c r="A609" s="111"/>
      <c r="B609" s="87"/>
      <c r="C609" s="112"/>
      <c r="D609" s="103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</row>
    <row r="610" spans="1:15" ht="27" customHeight="1" x14ac:dyDescent="0.25">
      <c r="A610" s="111"/>
      <c r="B610" s="87"/>
      <c r="C610" s="112"/>
      <c r="D610" s="103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</row>
    <row r="611" spans="1:15" ht="27" customHeight="1" x14ac:dyDescent="0.25">
      <c r="A611" s="111"/>
      <c r="B611" s="87"/>
      <c r="C611" s="112"/>
      <c r="D611" s="103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</row>
    <row r="612" spans="1:15" ht="27" customHeight="1" x14ac:dyDescent="0.25">
      <c r="A612" s="111"/>
      <c r="B612" s="87"/>
      <c r="C612" s="112"/>
      <c r="D612" s="103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</row>
    <row r="613" spans="1:15" ht="27" customHeight="1" x14ac:dyDescent="0.25">
      <c r="A613" s="111"/>
      <c r="B613" s="87"/>
      <c r="C613" s="112"/>
      <c r="D613" s="103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</row>
    <row r="614" spans="1:15" ht="27" customHeight="1" x14ac:dyDescent="0.25">
      <c r="A614" s="111"/>
      <c r="B614" s="87"/>
      <c r="C614" s="112"/>
      <c r="D614" s="103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</row>
    <row r="615" spans="1:15" ht="27" customHeight="1" x14ac:dyDescent="0.25">
      <c r="A615" s="111"/>
      <c r="B615" s="87"/>
      <c r="C615" s="112"/>
      <c r="D615" s="103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</row>
    <row r="616" spans="1:15" ht="27" customHeight="1" x14ac:dyDescent="0.25">
      <c r="A616" s="111"/>
      <c r="B616" s="87"/>
      <c r="C616" s="112"/>
      <c r="D616" s="103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</row>
    <row r="617" spans="1:15" ht="27" customHeight="1" x14ac:dyDescent="0.25">
      <c r="A617" s="111"/>
      <c r="B617" s="87"/>
      <c r="C617" s="112"/>
      <c r="D617" s="103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</row>
    <row r="618" spans="1:15" ht="27" customHeight="1" x14ac:dyDescent="0.25">
      <c r="A618" s="111"/>
      <c r="B618" s="87"/>
      <c r="C618" s="112"/>
      <c r="D618" s="103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</row>
    <row r="619" spans="1:15" ht="27" customHeight="1" x14ac:dyDescent="0.25">
      <c r="A619" s="111"/>
      <c r="B619" s="87"/>
      <c r="C619" s="112"/>
      <c r="D619" s="103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</row>
    <row r="620" spans="1:15" ht="27" customHeight="1" x14ac:dyDescent="0.25">
      <c r="A620" s="111"/>
      <c r="B620" s="87"/>
      <c r="C620" s="112"/>
      <c r="D620" s="103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</row>
    <row r="621" spans="1:15" ht="27" customHeight="1" x14ac:dyDescent="0.25">
      <c r="A621" s="111"/>
      <c r="B621" s="87"/>
      <c r="C621" s="112"/>
      <c r="D621" s="103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</row>
    <row r="622" spans="1:15" ht="27" customHeight="1" x14ac:dyDescent="0.25">
      <c r="A622" s="111"/>
      <c r="B622" s="87"/>
      <c r="C622" s="112"/>
      <c r="D622" s="103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</row>
    <row r="623" spans="1:15" ht="27" customHeight="1" x14ac:dyDescent="0.25">
      <c r="A623" s="111"/>
      <c r="B623" s="87"/>
      <c r="C623" s="112"/>
      <c r="D623" s="103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</row>
    <row r="624" spans="1:15" ht="27" customHeight="1" x14ac:dyDescent="0.25">
      <c r="A624" s="111"/>
      <c r="B624" s="87"/>
      <c r="C624" s="112"/>
      <c r="D624" s="103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</row>
    <row r="625" spans="1:15" ht="27" customHeight="1" x14ac:dyDescent="0.25">
      <c r="A625" s="111"/>
      <c r="B625" s="87"/>
      <c r="C625" s="112"/>
      <c r="D625" s="103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</row>
    <row r="626" spans="1:15" ht="27" customHeight="1" x14ac:dyDescent="0.25">
      <c r="A626" s="111"/>
      <c r="B626" s="87"/>
      <c r="C626" s="112"/>
      <c r="D626" s="103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</row>
    <row r="627" spans="1:15" ht="27" customHeight="1" x14ac:dyDescent="0.25">
      <c r="A627" s="111"/>
      <c r="B627" s="87"/>
      <c r="C627" s="112"/>
      <c r="D627" s="103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</row>
    <row r="628" spans="1:15" ht="27" customHeight="1" x14ac:dyDescent="0.25">
      <c r="A628" s="111"/>
      <c r="B628" s="87"/>
      <c r="C628" s="112"/>
      <c r="D628" s="103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</row>
    <row r="629" spans="1:15" ht="27" customHeight="1" x14ac:dyDescent="0.25">
      <c r="A629" s="111"/>
      <c r="B629" s="87"/>
      <c r="C629" s="112"/>
      <c r="D629" s="103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</row>
    <row r="630" spans="1:15" ht="27" customHeight="1" x14ac:dyDescent="0.25">
      <c r="A630" s="111"/>
      <c r="B630" s="87"/>
      <c r="C630" s="112"/>
      <c r="D630" s="103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</row>
    <row r="631" spans="1:15" ht="27" customHeight="1" x14ac:dyDescent="0.25">
      <c r="A631" s="111"/>
      <c r="B631" s="87"/>
      <c r="C631" s="112"/>
      <c r="D631" s="103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</row>
    <row r="632" spans="1:15" ht="27" customHeight="1" x14ac:dyDescent="0.25">
      <c r="A632" s="111"/>
      <c r="B632" s="87"/>
      <c r="C632" s="112"/>
      <c r="D632" s="103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</row>
    <row r="633" spans="1:15" ht="27" customHeight="1" x14ac:dyDescent="0.25">
      <c r="A633" s="111"/>
      <c r="B633" s="87"/>
      <c r="C633" s="112"/>
      <c r="D633" s="103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</row>
    <row r="634" spans="1:15" ht="27" customHeight="1" x14ac:dyDescent="0.25">
      <c r="A634" s="111"/>
      <c r="B634" s="87"/>
      <c r="C634" s="112"/>
      <c r="D634" s="103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</row>
    <row r="635" spans="1:15" ht="27" customHeight="1" x14ac:dyDescent="0.25">
      <c r="A635" s="111"/>
      <c r="B635" s="87"/>
      <c r="C635" s="112"/>
      <c r="D635" s="103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</row>
    <row r="636" spans="1:15" ht="27" customHeight="1" x14ac:dyDescent="0.25">
      <c r="A636" s="111"/>
      <c r="B636" s="87"/>
      <c r="C636" s="112"/>
      <c r="D636" s="103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</row>
    <row r="637" spans="1:15" ht="27" customHeight="1" x14ac:dyDescent="0.25">
      <c r="A637" s="111"/>
      <c r="B637" s="87"/>
      <c r="C637" s="112"/>
      <c r="D637" s="103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</row>
    <row r="638" spans="1:15" ht="27" customHeight="1" x14ac:dyDescent="0.25">
      <c r="A638" s="111"/>
      <c r="B638" s="87"/>
      <c r="C638" s="112"/>
      <c r="D638" s="103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</row>
    <row r="639" spans="1:15" ht="27" customHeight="1" x14ac:dyDescent="0.25">
      <c r="A639" s="111"/>
      <c r="B639" s="87"/>
      <c r="C639" s="112"/>
      <c r="D639" s="103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</row>
    <row r="640" spans="1:15" ht="27" customHeight="1" x14ac:dyDescent="0.25">
      <c r="A640" s="111"/>
      <c r="B640" s="87"/>
      <c r="C640" s="112"/>
      <c r="D640" s="103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</row>
    <row r="641" spans="1:15" ht="27" customHeight="1" x14ac:dyDescent="0.25">
      <c r="A641" s="111"/>
      <c r="B641" s="87"/>
      <c r="C641" s="112"/>
      <c r="D641" s="103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</row>
    <row r="642" spans="1:15" ht="27" customHeight="1" x14ac:dyDescent="0.25">
      <c r="A642" s="111"/>
      <c r="B642" s="87"/>
      <c r="C642" s="112"/>
      <c r="D642" s="103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</row>
    <row r="643" spans="1:15" ht="27" customHeight="1" x14ac:dyDescent="0.25">
      <c r="A643" s="111"/>
      <c r="B643" s="87"/>
      <c r="C643" s="112"/>
      <c r="D643" s="103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</row>
    <row r="644" spans="1:15" ht="27" customHeight="1" x14ac:dyDescent="0.25">
      <c r="A644" s="111"/>
      <c r="B644" s="87"/>
      <c r="C644" s="112"/>
      <c r="D644" s="103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</row>
    <row r="645" spans="1:15" ht="27" customHeight="1" x14ac:dyDescent="0.25">
      <c r="A645" s="111"/>
      <c r="B645" s="87"/>
      <c r="C645" s="112"/>
      <c r="D645" s="103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</row>
    <row r="646" spans="1:15" ht="27" customHeight="1" x14ac:dyDescent="0.25">
      <c r="A646" s="111"/>
      <c r="B646" s="87"/>
      <c r="C646" s="112"/>
      <c r="D646" s="103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</row>
    <row r="647" spans="1:15" ht="27" customHeight="1" x14ac:dyDescent="0.25">
      <c r="A647" s="111"/>
      <c r="B647" s="87"/>
      <c r="C647" s="112"/>
      <c r="D647" s="103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</row>
    <row r="648" spans="1:15" ht="27" customHeight="1" x14ac:dyDescent="0.25">
      <c r="A648" s="111"/>
      <c r="B648" s="87"/>
      <c r="C648" s="112"/>
      <c r="D648" s="103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</row>
    <row r="649" spans="1:15" ht="27" customHeight="1" x14ac:dyDescent="0.25">
      <c r="A649" s="111"/>
      <c r="B649" s="87"/>
      <c r="C649" s="112"/>
      <c r="D649" s="103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</row>
    <row r="650" spans="1:15" ht="27" customHeight="1" x14ac:dyDescent="0.25">
      <c r="A650" s="111"/>
      <c r="B650" s="87"/>
      <c r="C650" s="112"/>
      <c r="D650" s="103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</row>
    <row r="651" spans="1:15" ht="27" customHeight="1" x14ac:dyDescent="0.25">
      <c r="A651" s="111"/>
      <c r="B651" s="87"/>
      <c r="C651" s="112"/>
      <c r="D651" s="103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</row>
    <row r="652" spans="1:15" ht="27" customHeight="1" x14ac:dyDescent="0.25">
      <c r="A652" s="111"/>
      <c r="B652" s="87"/>
      <c r="C652" s="112"/>
      <c r="D652" s="103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</row>
    <row r="653" spans="1:15" ht="27" customHeight="1" x14ac:dyDescent="0.25">
      <c r="A653" s="111"/>
      <c r="B653" s="87"/>
      <c r="C653" s="112"/>
      <c r="D653" s="103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</row>
    <row r="654" spans="1:15" ht="27" customHeight="1" x14ac:dyDescent="0.25">
      <c r="A654" s="111"/>
      <c r="B654" s="87"/>
      <c r="C654" s="112"/>
      <c r="D654" s="103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</row>
    <row r="655" spans="1:15" ht="27" customHeight="1" x14ac:dyDescent="0.25">
      <c r="A655" s="111"/>
      <c r="B655" s="87"/>
      <c r="C655" s="112"/>
      <c r="D655" s="103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</row>
    <row r="656" spans="1:15" ht="27" customHeight="1" x14ac:dyDescent="0.25">
      <c r="A656" s="111"/>
      <c r="B656" s="87"/>
      <c r="C656" s="112"/>
      <c r="D656" s="103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</row>
    <row r="657" spans="1:15" ht="27" customHeight="1" x14ac:dyDescent="0.25">
      <c r="A657" s="111"/>
      <c r="B657" s="87"/>
      <c r="C657" s="112"/>
      <c r="D657" s="103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</row>
    <row r="658" spans="1:15" ht="27" customHeight="1" x14ac:dyDescent="0.25">
      <c r="A658" s="111"/>
      <c r="B658" s="87"/>
      <c r="C658" s="112"/>
      <c r="D658" s="103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</row>
    <row r="659" spans="1:15" ht="27" customHeight="1" x14ac:dyDescent="0.25">
      <c r="A659" s="111"/>
      <c r="B659" s="87"/>
      <c r="C659" s="112"/>
      <c r="D659" s="103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</row>
    <row r="660" spans="1:15" ht="27" customHeight="1" x14ac:dyDescent="0.25">
      <c r="A660" s="111"/>
      <c r="B660" s="87"/>
      <c r="C660" s="112"/>
      <c r="D660" s="103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</row>
    <row r="661" spans="1:15" ht="27" customHeight="1" x14ac:dyDescent="0.25">
      <c r="A661" s="111"/>
      <c r="B661" s="87"/>
      <c r="C661" s="112"/>
      <c r="D661" s="103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</row>
    <row r="662" spans="1:15" ht="27" customHeight="1" x14ac:dyDescent="0.25">
      <c r="A662" s="111"/>
      <c r="B662" s="87"/>
      <c r="C662" s="112"/>
      <c r="D662" s="103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</row>
    <row r="663" spans="1:15" ht="27" customHeight="1" x14ac:dyDescent="0.25">
      <c r="A663" s="111"/>
      <c r="B663" s="87"/>
      <c r="C663" s="112"/>
      <c r="D663" s="103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</row>
    <row r="664" spans="1:15" ht="27" customHeight="1" x14ac:dyDescent="0.25">
      <c r="A664" s="111"/>
      <c r="B664" s="87"/>
      <c r="C664" s="112"/>
      <c r="D664" s="103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</row>
    <row r="665" spans="1:15" ht="27" customHeight="1" x14ac:dyDescent="0.25">
      <c r="A665" s="111"/>
      <c r="B665" s="87"/>
      <c r="C665" s="112"/>
      <c r="D665" s="103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</row>
    <row r="666" spans="1:15" ht="27" customHeight="1" x14ac:dyDescent="0.25">
      <c r="A666" s="111"/>
      <c r="B666" s="87"/>
      <c r="C666" s="112"/>
      <c r="D666" s="103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</row>
    <row r="667" spans="1:15" ht="27" customHeight="1" x14ac:dyDescent="0.25">
      <c r="A667" s="111"/>
      <c r="B667" s="87"/>
      <c r="C667" s="112"/>
      <c r="D667" s="103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</row>
    <row r="668" spans="1:15" ht="27" customHeight="1" x14ac:dyDescent="0.25">
      <c r="A668" s="111"/>
      <c r="B668" s="87"/>
      <c r="C668" s="112"/>
      <c r="D668" s="103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</row>
    <row r="669" spans="1:15" ht="27" customHeight="1" x14ac:dyDescent="0.25">
      <c r="A669" s="111"/>
      <c r="B669" s="87"/>
      <c r="C669" s="112"/>
      <c r="D669" s="103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</row>
    <row r="670" spans="1:15" ht="27" customHeight="1" x14ac:dyDescent="0.25">
      <c r="A670" s="111"/>
      <c r="B670" s="87"/>
      <c r="C670" s="112"/>
      <c r="D670" s="103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</row>
    <row r="671" spans="1:15" ht="27" customHeight="1" x14ac:dyDescent="0.25">
      <c r="A671" s="111"/>
      <c r="B671" s="87"/>
      <c r="C671" s="112"/>
      <c r="D671" s="103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</row>
    <row r="672" spans="1:15" ht="27" customHeight="1" x14ac:dyDescent="0.25">
      <c r="A672" s="111"/>
      <c r="B672" s="87"/>
      <c r="C672" s="112"/>
      <c r="D672" s="103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</row>
    <row r="673" spans="1:15" ht="27" customHeight="1" x14ac:dyDescent="0.25">
      <c r="A673" s="111"/>
      <c r="B673" s="87"/>
      <c r="C673" s="112"/>
      <c r="D673" s="103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</row>
    <row r="674" spans="1:15" ht="27" customHeight="1" x14ac:dyDescent="0.25">
      <c r="A674" s="111"/>
      <c r="B674" s="87"/>
      <c r="C674" s="112"/>
      <c r="D674" s="103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</row>
    <row r="675" spans="1:15" ht="27" customHeight="1" x14ac:dyDescent="0.25">
      <c r="A675" s="111"/>
      <c r="B675" s="87"/>
      <c r="C675" s="112"/>
      <c r="D675" s="103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</row>
    <row r="676" spans="1:15" ht="27" customHeight="1" x14ac:dyDescent="0.25">
      <c r="A676" s="111"/>
      <c r="B676" s="87"/>
      <c r="C676" s="112"/>
      <c r="D676" s="103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</row>
    <row r="677" spans="1:15" ht="27" customHeight="1" x14ac:dyDescent="0.25">
      <c r="A677" s="111"/>
      <c r="B677" s="87"/>
      <c r="C677" s="112"/>
      <c r="D677" s="103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</row>
    <row r="678" spans="1:15" ht="27" customHeight="1" x14ac:dyDescent="0.25">
      <c r="A678" s="111"/>
      <c r="B678" s="87"/>
      <c r="C678" s="112"/>
      <c r="D678" s="103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</row>
    <row r="679" spans="1:15" ht="27" customHeight="1" x14ac:dyDescent="0.25">
      <c r="A679" s="111"/>
      <c r="B679" s="87"/>
      <c r="C679" s="112"/>
      <c r="D679" s="103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</row>
    <row r="680" spans="1:15" ht="27" customHeight="1" x14ac:dyDescent="0.25">
      <c r="A680" s="111"/>
      <c r="B680" s="87"/>
      <c r="C680" s="112"/>
      <c r="D680" s="103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</row>
    <row r="681" spans="1:15" ht="27" customHeight="1" x14ac:dyDescent="0.25">
      <c r="A681" s="111"/>
      <c r="B681" s="87"/>
      <c r="C681" s="112"/>
      <c r="D681" s="103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</row>
    <row r="682" spans="1:15" ht="27" customHeight="1" x14ac:dyDescent="0.25">
      <c r="A682" s="111"/>
      <c r="B682" s="87"/>
      <c r="C682" s="112"/>
      <c r="D682" s="103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</row>
    <row r="683" spans="1:15" ht="27" customHeight="1" x14ac:dyDescent="0.25">
      <c r="A683" s="111"/>
      <c r="B683" s="87"/>
      <c r="C683" s="112"/>
      <c r="D683" s="103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</row>
    <row r="684" spans="1:15" ht="27" customHeight="1" x14ac:dyDescent="0.25">
      <c r="A684" s="111"/>
      <c r="B684" s="87"/>
      <c r="C684" s="112"/>
      <c r="D684" s="103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</row>
    <row r="685" spans="1:15" ht="27" customHeight="1" x14ac:dyDescent="0.25">
      <c r="A685" s="111"/>
      <c r="B685" s="87"/>
      <c r="C685" s="112"/>
      <c r="D685" s="103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</row>
    <row r="686" spans="1:15" ht="27" customHeight="1" x14ac:dyDescent="0.25">
      <c r="A686" s="111"/>
      <c r="B686" s="87"/>
      <c r="C686" s="112"/>
      <c r="D686" s="103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</row>
    <row r="687" spans="1:15" ht="27" customHeight="1" x14ac:dyDescent="0.25">
      <c r="A687" s="111"/>
      <c r="B687" s="87"/>
      <c r="C687" s="112"/>
      <c r="D687" s="103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</row>
    <row r="688" spans="1:15" ht="27" customHeight="1" x14ac:dyDescent="0.25">
      <c r="A688" s="111"/>
      <c r="B688" s="87"/>
      <c r="C688" s="112"/>
      <c r="D688" s="103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</row>
    <row r="689" spans="1:15" ht="27" customHeight="1" x14ac:dyDescent="0.25">
      <c r="A689" s="111"/>
      <c r="B689" s="87"/>
      <c r="C689" s="112"/>
      <c r="D689" s="103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</row>
    <row r="690" spans="1:15" ht="27" customHeight="1" x14ac:dyDescent="0.25">
      <c r="A690" s="111"/>
      <c r="B690" s="87"/>
      <c r="C690" s="112"/>
      <c r="D690" s="103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</row>
    <row r="691" spans="1:15" ht="27" customHeight="1" x14ac:dyDescent="0.25">
      <c r="A691" s="111"/>
      <c r="B691" s="87"/>
      <c r="C691" s="112"/>
      <c r="D691" s="103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</row>
    <row r="692" spans="1:15" ht="27" customHeight="1" x14ac:dyDescent="0.25">
      <c r="A692" s="111"/>
      <c r="B692" s="87"/>
      <c r="C692" s="112"/>
      <c r="D692" s="103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</row>
    <row r="693" spans="1:15" ht="27" customHeight="1" x14ac:dyDescent="0.25">
      <c r="A693" s="111"/>
      <c r="B693" s="87"/>
      <c r="C693" s="112"/>
      <c r="D693" s="103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</row>
    <row r="694" spans="1:15" ht="27" customHeight="1" x14ac:dyDescent="0.25">
      <c r="A694" s="111"/>
      <c r="B694" s="87"/>
      <c r="C694" s="112"/>
      <c r="D694" s="103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</row>
    <row r="695" spans="1:15" ht="27" customHeight="1" x14ac:dyDescent="0.25">
      <c r="A695" s="111"/>
      <c r="B695" s="87"/>
      <c r="C695" s="112"/>
      <c r="D695" s="103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</row>
    <row r="696" spans="1:15" ht="27" customHeight="1" x14ac:dyDescent="0.25">
      <c r="A696" s="111"/>
      <c r="B696" s="87"/>
      <c r="C696" s="112"/>
      <c r="D696" s="103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</row>
    <row r="697" spans="1:15" ht="27" customHeight="1" x14ac:dyDescent="0.25">
      <c r="A697" s="111"/>
      <c r="B697" s="87"/>
      <c r="C697" s="112"/>
      <c r="D697" s="103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</row>
    <row r="698" spans="1:15" x14ac:dyDescent="0.25">
      <c r="A698" s="111"/>
      <c r="B698" s="87"/>
      <c r="C698" s="112"/>
      <c r="D698" s="103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</row>
    <row r="699" spans="1:15" x14ac:dyDescent="0.25">
      <c r="A699" s="111"/>
      <c r="B699" s="87"/>
      <c r="C699" s="112"/>
      <c r="D699" s="103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</row>
    <row r="700" spans="1:15" x14ac:dyDescent="0.25">
      <c r="A700" s="111"/>
      <c r="B700" s="87"/>
      <c r="C700" s="112"/>
      <c r="D700" s="103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</row>
    <row r="701" spans="1:15" x14ac:dyDescent="0.25">
      <c r="A701" s="111"/>
      <c r="B701" s="87"/>
      <c r="C701" s="112"/>
      <c r="D701" s="103"/>
      <c r="E701" s="104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</row>
    <row r="702" spans="1:15" x14ac:dyDescent="0.25">
      <c r="A702" s="111"/>
      <c r="B702" s="87"/>
      <c r="C702" s="112"/>
      <c r="D702" s="103"/>
      <c r="E702" s="104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</row>
    <row r="703" spans="1:15" x14ac:dyDescent="0.25">
      <c r="A703" s="111"/>
      <c r="B703" s="87"/>
      <c r="C703" s="112"/>
      <c r="D703" s="103"/>
      <c r="E703" s="104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</row>
    <row r="704" spans="1:15" x14ac:dyDescent="0.25">
      <c r="A704" s="111"/>
      <c r="B704" s="87"/>
      <c r="C704" s="112"/>
      <c r="D704" s="103"/>
      <c r="E704" s="104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</row>
    <row r="705" spans="1:15" x14ac:dyDescent="0.25">
      <c r="A705" s="111"/>
      <c r="B705" s="87"/>
      <c r="C705" s="112"/>
      <c r="D705" s="103"/>
      <c r="E705" s="104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</row>
    <row r="706" spans="1:15" x14ac:dyDescent="0.25">
      <c r="A706" s="111"/>
      <c r="B706" s="87"/>
      <c r="C706" s="112"/>
      <c r="D706" s="103"/>
      <c r="E706" s="104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</row>
    <row r="707" spans="1:15" x14ac:dyDescent="0.25">
      <c r="A707" s="111"/>
      <c r="B707" s="87"/>
      <c r="C707" s="112"/>
      <c r="D707" s="103"/>
      <c r="E707" s="104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</row>
    <row r="708" spans="1:15" x14ac:dyDescent="0.25">
      <c r="A708" s="111"/>
      <c r="B708" s="87"/>
      <c r="C708" s="112"/>
      <c r="D708" s="103"/>
      <c r="E708" s="104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</row>
    <row r="709" spans="1:15" x14ac:dyDescent="0.25">
      <c r="A709" s="111"/>
      <c r="B709" s="87"/>
      <c r="C709" s="112"/>
      <c r="D709" s="103"/>
      <c r="E709" s="104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</row>
    <row r="710" spans="1:15" x14ac:dyDescent="0.25">
      <c r="A710" s="111"/>
      <c r="B710" s="87"/>
      <c r="C710" s="112"/>
      <c r="D710" s="103"/>
      <c r="E710" s="104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</row>
    <row r="711" spans="1:15" x14ac:dyDescent="0.25">
      <c r="A711" s="111"/>
      <c r="B711" s="87"/>
      <c r="C711" s="112"/>
      <c r="D711" s="103"/>
      <c r="E711" s="104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</row>
    <row r="712" spans="1:15" x14ac:dyDescent="0.25">
      <c r="A712" s="111"/>
      <c r="B712" s="87"/>
      <c r="C712" s="112"/>
      <c r="D712" s="103"/>
      <c r="E712" s="104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1:15" x14ac:dyDescent="0.25">
      <c r="A713" s="111"/>
      <c r="B713" s="87"/>
      <c r="C713" s="112"/>
      <c r="D713" s="103"/>
      <c r="E713" s="104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</row>
    <row r="714" spans="1:15" x14ac:dyDescent="0.25">
      <c r="A714" s="111"/>
      <c r="B714" s="87"/>
      <c r="C714" s="112"/>
      <c r="D714" s="103"/>
      <c r="E714" s="104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</row>
    <row r="715" spans="1:15" x14ac:dyDescent="0.25">
      <c r="A715" s="111"/>
      <c r="B715" s="87"/>
      <c r="C715" s="112"/>
      <c r="D715" s="103"/>
      <c r="E715" s="104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</row>
    <row r="716" spans="1:15" x14ac:dyDescent="0.25">
      <c r="A716" s="111"/>
      <c r="B716" s="87"/>
      <c r="C716" s="112"/>
      <c r="D716" s="103"/>
      <c r="E716" s="104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</row>
    <row r="717" spans="1:15" x14ac:dyDescent="0.25">
      <c r="A717" s="111"/>
      <c r="B717" s="87"/>
      <c r="C717" s="112"/>
      <c r="D717" s="103"/>
      <c r="E717" s="104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</row>
    <row r="718" spans="1:15" x14ac:dyDescent="0.25">
      <c r="A718" s="111"/>
      <c r="B718" s="87"/>
      <c r="C718" s="112"/>
      <c r="D718" s="103"/>
      <c r="E718" s="104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</row>
    <row r="719" spans="1:15" x14ac:dyDescent="0.25">
      <c r="A719" s="111"/>
      <c r="B719" s="87"/>
      <c r="C719" s="112"/>
      <c r="D719" s="103"/>
      <c r="E719" s="104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</row>
    <row r="720" spans="1:15" x14ac:dyDescent="0.25">
      <c r="A720" s="111"/>
      <c r="B720" s="87"/>
      <c r="C720" s="112"/>
      <c r="D720" s="103"/>
      <c r="E720" s="104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</row>
    <row r="721" spans="1:15" x14ac:dyDescent="0.25">
      <c r="A721" s="111"/>
      <c r="B721" s="87"/>
      <c r="C721" s="112"/>
      <c r="D721" s="103"/>
      <c r="E721" s="104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</row>
    <row r="722" spans="1:15" x14ac:dyDescent="0.25">
      <c r="A722" s="111"/>
      <c r="B722" s="87"/>
      <c r="C722" s="112"/>
      <c r="D722" s="103"/>
      <c r="E722" s="104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</row>
    <row r="723" spans="1:15" x14ac:dyDescent="0.25">
      <c r="A723" s="111"/>
      <c r="B723" s="87"/>
      <c r="C723" s="112"/>
      <c r="D723" s="103"/>
      <c r="E723" s="104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</row>
    <row r="724" spans="1:15" x14ac:dyDescent="0.25">
      <c r="A724" s="111"/>
      <c r="B724" s="87"/>
      <c r="C724" s="112"/>
      <c r="D724" s="103"/>
      <c r="E724" s="104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</row>
    <row r="725" spans="1:15" x14ac:dyDescent="0.25">
      <c r="A725" s="111"/>
      <c r="B725" s="87"/>
      <c r="C725" s="112"/>
      <c r="D725" s="103"/>
      <c r="E725" s="104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</row>
    <row r="726" spans="1:15" x14ac:dyDescent="0.25">
      <c r="A726" s="111"/>
      <c r="B726" s="87"/>
      <c r="C726" s="112"/>
      <c r="D726" s="103"/>
      <c r="E726" s="104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</row>
    <row r="727" spans="1:15" x14ac:dyDescent="0.25">
      <c r="A727" s="111"/>
      <c r="B727" s="87"/>
      <c r="C727" s="112"/>
      <c r="D727" s="103"/>
      <c r="E727" s="104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</row>
    <row r="728" spans="1:15" x14ac:dyDescent="0.25">
      <c r="A728" s="111"/>
      <c r="B728" s="87"/>
      <c r="C728" s="112"/>
      <c r="D728" s="103"/>
      <c r="E728" s="104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</row>
    <row r="729" spans="1:15" x14ac:dyDescent="0.25">
      <c r="A729" s="111"/>
      <c r="B729" s="87"/>
      <c r="C729" s="112"/>
      <c r="D729" s="103"/>
      <c r="E729" s="104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</row>
    <row r="730" spans="1:15" x14ac:dyDescent="0.25">
      <c r="A730" s="111"/>
      <c r="B730" s="87"/>
      <c r="C730" s="112"/>
      <c r="D730" s="103"/>
      <c r="E730" s="104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</row>
    <row r="731" spans="1:15" x14ac:dyDescent="0.25">
      <c r="A731" s="111"/>
      <c r="B731" s="87"/>
      <c r="C731" s="112"/>
      <c r="D731" s="103"/>
      <c r="E731" s="104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</row>
    <row r="732" spans="1:15" x14ac:dyDescent="0.25">
      <c r="A732" s="111"/>
      <c r="B732" s="87"/>
      <c r="C732" s="112"/>
      <c r="D732" s="103"/>
      <c r="E732" s="104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</row>
    <row r="733" spans="1:15" x14ac:dyDescent="0.25">
      <c r="A733" s="111"/>
      <c r="B733" s="87"/>
      <c r="C733" s="112"/>
      <c r="D733" s="103"/>
      <c r="E733" s="104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</row>
    <row r="734" spans="1:15" x14ac:dyDescent="0.25">
      <c r="A734" s="111"/>
      <c r="B734" s="87"/>
      <c r="C734" s="112"/>
      <c r="D734" s="103"/>
      <c r="E734" s="104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</row>
    <row r="735" spans="1:15" x14ac:dyDescent="0.25">
      <c r="A735" s="111"/>
      <c r="B735" s="87"/>
      <c r="C735" s="112"/>
      <c r="D735" s="103"/>
      <c r="E735" s="104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</row>
    <row r="736" spans="1:15" x14ac:dyDescent="0.25">
      <c r="A736" s="111"/>
      <c r="B736" s="87"/>
      <c r="C736" s="112"/>
      <c r="D736" s="103"/>
      <c r="E736" s="104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</row>
    <row r="737" spans="1:15" x14ac:dyDescent="0.25">
      <c r="A737" s="111"/>
      <c r="B737" s="87"/>
      <c r="C737" s="112"/>
      <c r="D737" s="103"/>
      <c r="E737" s="104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</row>
    <row r="738" spans="1:15" x14ac:dyDescent="0.25">
      <c r="A738" s="111"/>
      <c r="B738" s="87"/>
      <c r="C738" s="112"/>
      <c r="D738" s="103"/>
      <c r="E738" s="104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</row>
    <row r="739" spans="1:15" x14ac:dyDescent="0.25">
      <c r="A739" s="111"/>
      <c r="B739" s="87"/>
      <c r="C739" s="112"/>
      <c r="D739" s="103"/>
      <c r="E739" s="104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</row>
    <row r="740" spans="1:15" x14ac:dyDescent="0.25">
      <c r="A740" s="111"/>
      <c r="B740" s="87"/>
      <c r="C740" s="112"/>
      <c r="D740" s="103"/>
      <c r="E740" s="104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</row>
    <row r="741" spans="1:15" x14ac:dyDescent="0.25">
      <c r="A741" s="111"/>
      <c r="B741" s="87"/>
      <c r="C741" s="112"/>
      <c r="D741" s="103"/>
      <c r="E741" s="104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</row>
    <row r="742" spans="1:15" x14ac:dyDescent="0.25">
      <c r="A742" s="111"/>
      <c r="B742" s="87"/>
      <c r="C742" s="112"/>
      <c r="D742" s="103"/>
      <c r="E742" s="104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</row>
    <row r="743" spans="1:15" x14ac:dyDescent="0.25">
      <c r="A743" s="111"/>
      <c r="B743" s="87"/>
      <c r="C743" s="112"/>
      <c r="D743" s="103"/>
      <c r="E743" s="104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</row>
    <row r="744" spans="1:15" x14ac:dyDescent="0.25">
      <c r="A744" s="111"/>
      <c r="B744" s="87"/>
      <c r="C744" s="112"/>
      <c r="D744" s="103"/>
      <c r="E744" s="104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</row>
    <row r="745" spans="1:15" x14ac:dyDescent="0.25">
      <c r="A745" s="111"/>
      <c r="B745" s="87"/>
      <c r="C745" s="112"/>
      <c r="D745" s="103"/>
      <c r="E745" s="104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</row>
    <row r="746" spans="1:15" x14ac:dyDescent="0.25">
      <c r="A746" s="111"/>
      <c r="B746" s="87"/>
      <c r="C746" s="112"/>
      <c r="D746" s="103"/>
      <c r="E746" s="104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</row>
    <row r="747" spans="1:15" x14ac:dyDescent="0.25">
      <c r="A747" s="111"/>
      <c r="B747" s="87"/>
      <c r="C747" s="112"/>
      <c r="D747" s="103"/>
      <c r="E747" s="104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</row>
    <row r="748" spans="1:15" x14ac:dyDescent="0.25">
      <c r="A748" s="111"/>
      <c r="B748" s="87"/>
      <c r="C748" s="112"/>
      <c r="D748" s="103"/>
      <c r="E748" s="104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</row>
    <row r="749" spans="1:15" x14ac:dyDescent="0.25">
      <c r="A749" s="111"/>
      <c r="B749" s="87"/>
      <c r="C749" s="112"/>
      <c r="D749" s="103"/>
      <c r="E749" s="104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</row>
    <row r="750" spans="1:15" x14ac:dyDescent="0.25">
      <c r="A750" s="111"/>
      <c r="B750" s="87"/>
      <c r="C750" s="112"/>
      <c r="D750" s="103"/>
      <c r="E750" s="104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</row>
    <row r="751" spans="1:15" x14ac:dyDescent="0.25">
      <c r="A751" s="111"/>
      <c r="B751" s="87"/>
      <c r="C751" s="112"/>
      <c r="D751" s="103"/>
      <c r="E751" s="104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</row>
    <row r="752" spans="1:15" x14ac:dyDescent="0.25">
      <c r="A752" s="111"/>
      <c r="B752" s="87"/>
      <c r="C752" s="112"/>
      <c r="D752" s="103"/>
      <c r="E752" s="104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</row>
    <row r="753" spans="1:15" x14ac:dyDescent="0.25">
      <c r="A753" s="111"/>
      <c r="B753" s="87"/>
      <c r="C753" s="112"/>
      <c r="D753" s="103"/>
      <c r="E753" s="104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</row>
    <row r="754" spans="1:15" x14ac:dyDescent="0.25">
      <c r="A754" s="111"/>
      <c r="B754" s="87"/>
      <c r="C754" s="112"/>
      <c r="D754" s="103"/>
      <c r="E754" s="104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</row>
    <row r="755" spans="1:15" x14ac:dyDescent="0.25">
      <c r="A755" s="111"/>
      <c r="B755" s="87"/>
      <c r="C755" s="112"/>
      <c r="D755" s="103"/>
      <c r="E755" s="104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</row>
    <row r="756" spans="1:15" x14ac:dyDescent="0.25">
      <c r="A756" s="111"/>
      <c r="B756" s="87"/>
      <c r="C756" s="112"/>
      <c r="D756" s="103"/>
      <c r="E756" s="104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</row>
    <row r="757" spans="1:15" x14ac:dyDescent="0.25">
      <c r="A757" s="111"/>
      <c r="B757" s="87"/>
      <c r="C757" s="112"/>
      <c r="D757" s="103"/>
      <c r="E757" s="104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</row>
    <row r="758" spans="1:15" x14ac:dyDescent="0.25">
      <c r="A758" s="111"/>
      <c r="B758" s="87"/>
      <c r="C758" s="112"/>
      <c r="E758" s="104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</row>
  </sheetData>
  <protectedRanges>
    <protectedRange algorithmName="SHA-512" hashValue="V3MAWm5X5XrUGpr8JKUySROvob0oQJUADbRHimzrJaduO3kjepw1rntMjAZLP47yQKso+lDHVMr5LGpF4tI8zQ==" saltValue="3CMcRIlbBULeG1WUaDTcyA==" spinCount="100000" sqref="A39" name="Диапазон1"/>
    <protectedRange algorithmName="SHA-512" hashValue="V3MAWm5X5XrUGpr8JKUySROvob0oQJUADbRHimzrJaduO3kjepw1rntMjAZLP47yQKso+lDHVMr5LGpF4tI8zQ==" saltValue="3CMcRIlbBULeG1WUaDTcyA==" spinCount="100000" sqref="A40" name="Диапазон1_1"/>
    <protectedRange algorithmName="SHA-512" hashValue="V3MAWm5X5XrUGpr8JKUySROvob0oQJUADbRHimzrJaduO3kjepw1rntMjAZLP47yQKso+lDHVMr5LGpF4tI8zQ==" saltValue="3CMcRIlbBULeG1WUaDTcyA==" spinCount="100000" sqref="A41" name="Диапазон1_2"/>
    <protectedRange algorithmName="SHA-512" hashValue="V3MAWm5X5XrUGpr8JKUySROvob0oQJUADbRHimzrJaduO3kjepw1rntMjAZLP47yQKso+lDHVMr5LGpF4tI8zQ==" saltValue="3CMcRIlbBULeG1WUaDTcyA==" spinCount="100000" sqref="A42" name="Диапазон1_3"/>
    <protectedRange algorithmName="SHA-512" hashValue="V3MAWm5X5XrUGpr8JKUySROvob0oQJUADbRHimzrJaduO3kjepw1rntMjAZLP47yQKso+lDHVMr5LGpF4tI8zQ==" saltValue="3CMcRIlbBULeG1WUaDTcyA==" spinCount="100000" sqref="A80" name="Диапазон1_3_1"/>
  </protectedRanges>
  <autoFilter ref="A5:O758" xr:uid="{00000000-0009-0000-0000-000001000000}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354:A359 A110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3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35" t="s">
        <v>22</v>
      </c>
      <c r="B1" s="235"/>
      <c r="C1" s="235"/>
      <c r="D1" s="235"/>
      <c r="E1" s="235"/>
      <c r="F1" s="235"/>
      <c r="G1" s="235"/>
      <c r="H1" s="235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23</v>
      </c>
    </row>
    <row r="4" spans="1:8" x14ac:dyDescent="0.25">
      <c r="A4" s="236" t="s">
        <v>9</v>
      </c>
      <c r="B4" s="236" t="s">
        <v>24</v>
      </c>
      <c r="C4" s="236" t="s">
        <v>25</v>
      </c>
      <c r="D4" s="236" t="s">
        <v>26</v>
      </c>
      <c r="E4" s="239" t="s">
        <v>27</v>
      </c>
      <c r="F4" s="240"/>
      <c r="G4" s="241"/>
      <c r="H4" s="236" t="s">
        <v>28</v>
      </c>
    </row>
    <row r="5" spans="1:8" x14ac:dyDescent="0.25">
      <c r="A5" s="237"/>
      <c r="B5" s="237"/>
      <c r="C5" s="237"/>
      <c r="D5" s="237"/>
      <c r="E5" s="236" t="s">
        <v>29</v>
      </c>
      <c r="F5" s="239" t="s">
        <v>30</v>
      </c>
      <c r="G5" s="241"/>
      <c r="H5" s="237"/>
    </row>
    <row r="6" spans="1:8" ht="72" x14ac:dyDescent="0.25">
      <c r="A6" s="237"/>
      <c r="B6" s="238"/>
      <c r="C6" s="238"/>
      <c r="D6" s="238"/>
      <c r="E6" s="238"/>
      <c r="F6" s="3" t="s">
        <v>31</v>
      </c>
      <c r="G6" s="1" t="s">
        <v>32</v>
      </c>
      <c r="H6" s="238"/>
    </row>
    <row r="7" spans="1:8" x14ac:dyDescent="0.25">
      <c r="A7" s="238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33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37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38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789"/>
  <sheetViews>
    <sheetView zoomScale="90" zoomScaleNormal="90" workbookViewId="0">
      <pane ySplit="5" topLeftCell="A3770" activePane="bottomLeft" state="frozen"/>
      <selection pane="bottomLeft" activeCell="A3776" sqref="A3776:XFD3776"/>
    </sheetView>
  </sheetViews>
  <sheetFormatPr defaultRowHeight="15" x14ac:dyDescent="0.25"/>
  <cols>
    <col min="1" max="1" width="66.140625" style="42" customWidth="1"/>
    <col min="2" max="2" width="42.140625" style="65" customWidth="1"/>
    <col min="3" max="3" width="15.5703125" style="65" customWidth="1"/>
    <col min="4" max="4" width="16" style="65" customWidth="1"/>
    <col min="5" max="5" width="23.5703125" style="44" customWidth="1"/>
    <col min="6" max="6" width="16.42578125" style="45" customWidth="1"/>
    <col min="7" max="9" width="20.7109375" style="16" customWidth="1"/>
    <col min="10" max="10" width="16.85546875" style="16" customWidth="1"/>
    <col min="11" max="11" width="12.85546875" style="15" customWidth="1"/>
    <col min="12" max="12" width="35.7109375" style="15" customWidth="1"/>
    <col min="13" max="13" width="12.5703125" style="15" bestFit="1" customWidth="1"/>
    <col min="14" max="14" width="12.42578125" style="15" bestFit="1" customWidth="1"/>
    <col min="15" max="16" width="12.5703125" style="15" bestFit="1" customWidth="1"/>
    <col min="17" max="17" width="9.85546875" style="15" bestFit="1" customWidth="1"/>
    <col min="18" max="19" width="10" style="15" bestFit="1" customWidth="1"/>
    <col min="20" max="225" width="9.140625" style="15"/>
    <col min="226" max="226" width="5.85546875" style="15" customWidth="1"/>
    <col min="227" max="227" width="35" style="15" customWidth="1"/>
    <col min="228" max="231" width="11.85546875" style="15" customWidth="1"/>
    <col min="232" max="481" width="9.140625" style="15"/>
    <col min="482" max="482" width="5.85546875" style="15" customWidth="1"/>
    <col min="483" max="483" width="35" style="15" customWidth="1"/>
    <col min="484" max="487" width="11.85546875" style="15" customWidth="1"/>
    <col min="488" max="737" width="9.140625" style="15"/>
    <col min="738" max="738" width="5.85546875" style="15" customWidth="1"/>
    <col min="739" max="739" width="35" style="15" customWidth="1"/>
    <col min="740" max="743" width="11.85546875" style="15" customWidth="1"/>
    <col min="744" max="993" width="9.140625" style="15"/>
    <col min="994" max="994" width="5.85546875" style="15" customWidth="1"/>
    <col min="995" max="995" width="35" style="15" customWidth="1"/>
    <col min="996" max="999" width="11.85546875" style="15" customWidth="1"/>
    <col min="1000" max="1249" width="9.140625" style="15"/>
    <col min="1250" max="1250" width="5.85546875" style="15" customWidth="1"/>
    <col min="1251" max="1251" width="35" style="15" customWidth="1"/>
    <col min="1252" max="1255" width="11.85546875" style="15" customWidth="1"/>
    <col min="1256" max="1505" width="9.140625" style="15"/>
    <col min="1506" max="1506" width="5.85546875" style="15" customWidth="1"/>
    <col min="1507" max="1507" width="35" style="15" customWidth="1"/>
    <col min="1508" max="1511" width="11.85546875" style="15" customWidth="1"/>
    <col min="1512" max="1761" width="9.140625" style="15"/>
    <col min="1762" max="1762" width="5.85546875" style="15" customWidth="1"/>
    <col min="1763" max="1763" width="35" style="15" customWidth="1"/>
    <col min="1764" max="1767" width="11.85546875" style="15" customWidth="1"/>
    <col min="1768" max="2017" width="9.140625" style="15"/>
    <col min="2018" max="2018" width="5.85546875" style="15" customWidth="1"/>
    <col min="2019" max="2019" width="35" style="15" customWidth="1"/>
    <col min="2020" max="2023" width="11.85546875" style="15" customWidth="1"/>
    <col min="2024" max="2273" width="9.140625" style="15"/>
    <col min="2274" max="2274" width="5.85546875" style="15" customWidth="1"/>
    <col min="2275" max="2275" width="35" style="15" customWidth="1"/>
    <col min="2276" max="2279" width="11.85546875" style="15" customWidth="1"/>
    <col min="2280" max="2529" width="9.140625" style="15"/>
    <col min="2530" max="2530" width="5.85546875" style="15" customWidth="1"/>
    <col min="2531" max="2531" width="35" style="15" customWidth="1"/>
    <col min="2532" max="2535" width="11.85546875" style="15" customWidth="1"/>
    <col min="2536" max="2785" width="9.140625" style="15"/>
    <col min="2786" max="2786" width="5.85546875" style="15" customWidth="1"/>
    <col min="2787" max="2787" width="35" style="15" customWidth="1"/>
    <col min="2788" max="2791" width="11.85546875" style="15" customWidth="1"/>
    <col min="2792" max="3041" width="9.140625" style="15"/>
    <col min="3042" max="3042" width="5.85546875" style="15" customWidth="1"/>
    <col min="3043" max="3043" width="35" style="15" customWidth="1"/>
    <col min="3044" max="3047" width="11.85546875" style="15" customWidth="1"/>
    <col min="3048" max="3297" width="9.140625" style="15"/>
    <col min="3298" max="3298" width="5.85546875" style="15" customWidth="1"/>
    <col min="3299" max="3299" width="35" style="15" customWidth="1"/>
    <col min="3300" max="3303" width="11.85546875" style="15" customWidth="1"/>
    <col min="3304" max="3553" width="9.140625" style="15"/>
    <col min="3554" max="3554" width="5.85546875" style="15" customWidth="1"/>
    <col min="3555" max="3555" width="35" style="15" customWidth="1"/>
    <col min="3556" max="3559" width="11.85546875" style="15" customWidth="1"/>
    <col min="3560" max="3809" width="9.140625" style="15"/>
    <col min="3810" max="3810" width="5.85546875" style="15" customWidth="1"/>
    <col min="3811" max="3811" width="35" style="15" customWidth="1"/>
    <col min="3812" max="3815" width="11.85546875" style="15" customWidth="1"/>
    <col min="3816" max="4065" width="9.140625" style="15"/>
    <col min="4066" max="4066" width="5.85546875" style="15" customWidth="1"/>
    <col min="4067" max="4067" width="35" style="15" customWidth="1"/>
    <col min="4068" max="4071" width="11.85546875" style="15" customWidth="1"/>
    <col min="4072" max="4321" width="9.140625" style="15"/>
    <col min="4322" max="4322" width="5.85546875" style="15" customWidth="1"/>
    <col min="4323" max="4323" width="35" style="15" customWidth="1"/>
    <col min="4324" max="4327" width="11.85546875" style="15" customWidth="1"/>
    <col min="4328" max="4577" width="9.140625" style="15"/>
    <col min="4578" max="4578" width="5.85546875" style="15" customWidth="1"/>
    <col min="4579" max="4579" width="35" style="15" customWidth="1"/>
    <col min="4580" max="4583" width="11.85546875" style="15" customWidth="1"/>
    <col min="4584" max="4833" width="9.140625" style="15"/>
    <col min="4834" max="4834" width="5.85546875" style="15" customWidth="1"/>
    <col min="4835" max="4835" width="35" style="15" customWidth="1"/>
    <col min="4836" max="4839" width="11.85546875" style="15" customWidth="1"/>
    <col min="4840" max="5089" width="9.140625" style="15"/>
    <col min="5090" max="5090" width="5.85546875" style="15" customWidth="1"/>
    <col min="5091" max="5091" width="35" style="15" customWidth="1"/>
    <col min="5092" max="5095" width="11.85546875" style="15" customWidth="1"/>
    <col min="5096" max="5345" width="9.140625" style="15"/>
    <col min="5346" max="5346" width="5.85546875" style="15" customWidth="1"/>
    <col min="5347" max="5347" width="35" style="15" customWidth="1"/>
    <col min="5348" max="5351" width="11.85546875" style="15" customWidth="1"/>
    <col min="5352" max="5601" width="9.140625" style="15"/>
    <col min="5602" max="5602" width="5.85546875" style="15" customWidth="1"/>
    <col min="5603" max="5603" width="35" style="15" customWidth="1"/>
    <col min="5604" max="5607" width="11.85546875" style="15" customWidth="1"/>
    <col min="5608" max="5857" width="9.140625" style="15"/>
    <col min="5858" max="5858" width="5.85546875" style="15" customWidth="1"/>
    <col min="5859" max="5859" width="35" style="15" customWidth="1"/>
    <col min="5860" max="5863" width="11.85546875" style="15" customWidth="1"/>
    <col min="5864" max="6113" width="9.140625" style="15"/>
    <col min="6114" max="6114" width="5.85546875" style="15" customWidth="1"/>
    <col min="6115" max="6115" width="35" style="15" customWidth="1"/>
    <col min="6116" max="6119" width="11.85546875" style="15" customWidth="1"/>
    <col min="6120" max="6369" width="9.140625" style="15"/>
    <col min="6370" max="6370" width="5.85546875" style="15" customWidth="1"/>
    <col min="6371" max="6371" width="35" style="15" customWidth="1"/>
    <col min="6372" max="6375" width="11.85546875" style="15" customWidth="1"/>
    <col min="6376" max="6625" width="9.140625" style="15"/>
    <col min="6626" max="6626" width="5.85546875" style="15" customWidth="1"/>
    <col min="6627" max="6627" width="35" style="15" customWidth="1"/>
    <col min="6628" max="6631" width="11.85546875" style="15" customWidth="1"/>
    <col min="6632" max="6881" width="9.140625" style="15"/>
    <col min="6882" max="6882" width="5.85546875" style="15" customWidth="1"/>
    <col min="6883" max="6883" width="35" style="15" customWidth="1"/>
    <col min="6884" max="6887" width="11.85546875" style="15" customWidth="1"/>
    <col min="6888" max="7137" width="9.140625" style="15"/>
    <col min="7138" max="7138" width="5.85546875" style="15" customWidth="1"/>
    <col min="7139" max="7139" width="35" style="15" customWidth="1"/>
    <col min="7140" max="7143" width="11.85546875" style="15" customWidth="1"/>
    <col min="7144" max="7393" width="9.140625" style="15"/>
    <col min="7394" max="7394" width="5.85546875" style="15" customWidth="1"/>
    <col min="7395" max="7395" width="35" style="15" customWidth="1"/>
    <col min="7396" max="7399" width="11.85546875" style="15" customWidth="1"/>
    <col min="7400" max="7649" width="9.140625" style="15"/>
    <col min="7650" max="7650" width="5.85546875" style="15" customWidth="1"/>
    <col min="7651" max="7651" width="35" style="15" customWidth="1"/>
    <col min="7652" max="7655" width="11.85546875" style="15" customWidth="1"/>
    <col min="7656" max="7905" width="9.140625" style="15"/>
    <col min="7906" max="7906" width="5.85546875" style="15" customWidth="1"/>
    <col min="7907" max="7907" width="35" style="15" customWidth="1"/>
    <col min="7908" max="7911" width="11.85546875" style="15" customWidth="1"/>
    <col min="7912" max="8161" width="9.140625" style="15"/>
    <col min="8162" max="8162" width="5.85546875" style="15" customWidth="1"/>
    <col min="8163" max="8163" width="35" style="15" customWidth="1"/>
    <col min="8164" max="8167" width="11.85546875" style="15" customWidth="1"/>
    <col min="8168" max="8417" width="9.140625" style="15"/>
    <col min="8418" max="8418" width="5.85546875" style="15" customWidth="1"/>
    <col min="8419" max="8419" width="35" style="15" customWidth="1"/>
    <col min="8420" max="8423" width="11.85546875" style="15" customWidth="1"/>
    <col min="8424" max="8673" width="9.140625" style="15"/>
    <col min="8674" max="8674" width="5.85546875" style="15" customWidth="1"/>
    <col min="8675" max="8675" width="35" style="15" customWidth="1"/>
    <col min="8676" max="8679" width="11.85546875" style="15" customWidth="1"/>
    <col min="8680" max="8929" width="9.140625" style="15"/>
    <col min="8930" max="8930" width="5.85546875" style="15" customWidth="1"/>
    <col min="8931" max="8931" width="35" style="15" customWidth="1"/>
    <col min="8932" max="8935" width="11.85546875" style="15" customWidth="1"/>
    <col min="8936" max="9185" width="9.140625" style="15"/>
    <col min="9186" max="9186" width="5.85546875" style="15" customWidth="1"/>
    <col min="9187" max="9187" width="35" style="15" customWidth="1"/>
    <col min="9188" max="9191" width="11.85546875" style="15" customWidth="1"/>
    <col min="9192" max="9441" width="9.140625" style="15"/>
    <col min="9442" max="9442" width="5.85546875" style="15" customWidth="1"/>
    <col min="9443" max="9443" width="35" style="15" customWidth="1"/>
    <col min="9444" max="9447" width="11.85546875" style="15" customWidth="1"/>
    <col min="9448" max="9697" width="9.140625" style="15"/>
    <col min="9698" max="9698" width="5.85546875" style="15" customWidth="1"/>
    <col min="9699" max="9699" width="35" style="15" customWidth="1"/>
    <col min="9700" max="9703" width="11.85546875" style="15" customWidth="1"/>
    <col min="9704" max="9953" width="9.140625" style="15"/>
    <col min="9954" max="9954" width="5.85546875" style="15" customWidth="1"/>
    <col min="9955" max="9955" width="35" style="15" customWidth="1"/>
    <col min="9956" max="9959" width="11.85546875" style="15" customWidth="1"/>
    <col min="9960" max="10209" width="9.140625" style="15"/>
    <col min="10210" max="10210" width="5.85546875" style="15" customWidth="1"/>
    <col min="10211" max="10211" width="35" style="15" customWidth="1"/>
    <col min="10212" max="10215" width="11.85546875" style="15" customWidth="1"/>
    <col min="10216" max="10465" width="9.140625" style="15"/>
    <col min="10466" max="10466" width="5.85546875" style="15" customWidth="1"/>
    <col min="10467" max="10467" width="35" style="15" customWidth="1"/>
    <col min="10468" max="10471" width="11.85546875" style="15" customWidth="1"/>
    <col min="10472" max="10721" width="9.140625" style="15"/>
    <col min="10722" max="10722" width="5.85546875" style="15" customWidth="1"/>
    <col min="10723" max="10723" width="35" style="15" customWidth="1"/>
    <col min="10724" max="10727" width="11.85546875" style="15" customWidth="1"/>
    <col min="10728" max="10977" width="9.140625" style="15"/>
    <col min="10978" max="10978" width="5.85546875" style="15" customWidth="1"/>
    <col min="10979" max="10979" width="35" style="15" customWidth="1"/>
    <col min="10980" max="10983" width="11.85546875" style="15" customWidth="1"/>
    <col min="10984" max="11233" width="9.140625" style="15"/>
    <col min="11234" max="11234" width="5.85546875" style="15" customWidth="1"/>
    <col min="11235" max="11235" width="35" style="15" customWidth="1"/>
    <col min="11236" max="11239" width="11.85546875" style="15" customWidth="1"/>
    <col min="11240" max="11489" width="9.140625" style="15"/>
    <col min="11490" max="11490" width="5.85546875" style="15" customWidth="1"/>
    <col min="11491" max="11491" width="35" style="15" customWidth="1"/>
    <col min="11492" max="11495" width="11.85546875" style="15" customWidth="1"/>
    <col min="11496" max="11745" width="9.140625" style="15"/>
    <col min="11746" max="11746" width="5.85546875" style="15" customWidth="1"/>
    <col min="11747" max="11747" width="35" style="15" customWidth="1"/>
    <col min="11748" max="11751" width="11.85546875" style="15" customWidth="1"/>
    <col min="11752" max="12001" width="9.140625" style="15"/>
    <col min="12002" max="12002" width="5.85546875" style="15" customWidth="1"/>
    <col min="12003" max="12003" width="35" style="15" customWidth="1"/>
    <col min="12004" max="12007" width="11.85546875" style="15" customWidth="1"/>
    <col min="12008" max="12257" width="9.140625" style="15"/>
    <col min="12258" max="12258" width="5.85546875" style="15" customWidth="1"/>
    <col min="12259" max="12259" width="35" style="15" customWidth="1"/>
    <col min="12260" max="12263" width="11.85546875" style="15" customWidth="1"/>
    <col min="12264" max="12513" width="9.140625" style="15"/>
    <col min="12514" max="12514" width="5.85546875" style="15" customWidth="1"/>
    <col min="12515" max="12515" width="35" style="15" customWidth="1"/>
    <col min="12516" max="12519" width="11.85546875" style="15" customWidth="1"/>
    <col min="12520" max="12769" width="9.140625" style="15"/>
    <col min="12770" max="12770" width="5.85546875" style="15" customWidth="1"/>
    <col min="12771" max="12771" width="35" style="15" customWidth="1"/>
    <col min="12772" max="12775" width="11.85546875" style="15" customWidth="1"/>
    <col min="12776" max="13025" width="9.140625" style="15"/>
    <col min="13026" max="13026" width="5.85546875" style="15" customWidth="1"/>
    <col min="13027" max="13027" width="35" style="15" customWidth="1"/>
    <col min="13028" max="13031" width="11.85546875" style="15" customWidth="1"/>
    <col min="13032" max="13281" width="9.140625" style="15"/>
    <col min="13282" max="13282" width="5.85546875" style="15" customWidth="1"/>
    <col min="13283" max="13283" width="35" style="15" customWidth="1"/>
    <col min="13284" max="13287" width="11.85546875" style="15" customWidth="1"/>
    <col min="13288" max="13537" width="9.140625" style="15"/>
    <col min="13538" max="13538" width="5.85546875" style="15" customWidth="1"/>
    <col min="13539" max="13539" width="35" style="15" customWidth="1"/>
    <col min="13540" max="13543" width="11.85546875" style="15" customWidth="1"/>
    <col min="13544" max="13793" width="9.140625" style="15"/>
    <col min="13794" max="13794" width="5.85546875" style="15" customWidth="1"/>
    <col min="13795" max="13795" width="35" style="15" customWidth="1"/>
    <col min="13796" max="13799" width="11.85546875" style="15" customWidth="1"/>
    <col min="13800" max="14049" width="9.140625" style="15"/>
    <col min="14050" max="14050" width="5.85546875" style="15" customWidth="1"/>
    <col min="14051" max="14051" width="35" style="15" customWidth="1"/>
    <col min="14052" max="14055" width="11.85546875" style="15" customWidth="1"/>
    <col min="14056" max="14305" width="9.140625" style="15"/>
    <col min="14306" max="14306" width="5.85546875" style="15" customWidth="1"/>
    <col min="14307" max="14307" width="35" style="15" customWidth="1"/>
    <col min="14308" max="14311" width="11.85546875" style="15" customWidth="1"/>
    <col min="14312" max="14561" width="9.140625" style="15"/>
    <col min="14562" max="14562" width="5.85546875" style="15" customWidth="1"/>
    <col min="14563" max="14563" width="35" style="15" customWidth="1"/>
    <col min="14564" max="14567" width="11.85546875" style="15" customWidth="1"/>
    <col min="14568" max="14817" width="9.140625" style="15"/>
    <col min="14818" max="14818" width="5.85546875" style="15" customWidth="1"/>
    <col min="14819" max="14819" width="35" style="15" customWidth="1"/>
    <col min="14820" max="14823" width="11.85546875" style="15" customWidth="1"/>
    <col min="14824" max="15073" width="9.140625" style="15"/>
    <col min="15074" max="15074" width="5.85546875" style="15" customWidth="1"/>
    <col min="15075" max="15075" width="35" style="15" customWidth="1"/>
    <col min="15076" max="15079" width="11.85546875" style="15" customWidth="1"/>
    <col min="15080" max="15329" width="9.140625" style="15"/>
    <col min="15330" max="15330" width="5.85546875" style="15" customWidth="1"/>
    <col min="15331" max="15331" width="35" style="15" customWidth="1"/>
    <col min="15332" max="15335" width="11.85546875" style="15" customWidth="1"/>
    <col min="15336" max="15585" width="9.140625" style="15"/>
    <col min="15586" max="15586" width="5.85546875" style="15" customWidth="1"/>
    <col min="15587" max="15587" width="35" style="15" customWidth="1"/>
    <col min="15588" max="15591" width="11.85546875" style="15" customWidth="1"/>
    <col min="15592" max="15841" width="9.140625" style="15"/>
    <col min="15842" max="15842" width="5.85546875" style="15" customWidth="1"/>
    <col min="15843" max="15843" width="35" style="15" customWidth="1"/>
    <col min="15844" max="15847" width="11.85546875" style="15" customWidth="1"/>
    <col min="15848" max="16097" width="9.140625" style="15"/>
    <col min="16098" max="16098" width="5.85546875" style="15" customWidth="1"/>
    <col min="16099" max="16099" width="35" style="15" customWidth="1"/>
    <col min="16100" max="16103" width="11.85546875" style="15" customWidth="1"/>
    <col min="16104" max="16384" width="9.140625" style="15"/>
  </cols>
  <sheetData>
    <row r="1" spans="1:19" ht="12.75" customHeight="1" x14ac:dyDescent="0.2">
      <c r="A1" s="247" t="s">
        <v>3443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9" x14ac:dyDescent="0.2">
      <c r="A2" s="41"/>
      <c r="B2" s="64"/>
      <c r="C2" s="64"/>
      <c r="D2" s="64"/>
      <c r="E2" s="43"/>
      <c r="F2" s="43"/>
      <c r="G2" s="17"/>
      <c r="H2" s="17"/>
      <c r="I2" s="17"/>
      <c r="J2" s="17"/>
    </row>
    <row r="3" spans="1:19" x14ac:dyDescent="0.2">
      <c r="A3" s="41"/>
      <c r="B3" s="64"/>
      <c r="C3" s="64"/>
      <c r="D3" s="64"/>
      <c r="E3" s="43"/>
      <c r="F3" s="43"/>
      <c r="G3" s="17"/>
      <c r="H3" s="17"/>
      <c r="I3" s="17"/>
      <c r="J3" s="2" t="s">
        <v>3441</v>
      </c>
    </row>
    <row r="4" spans="1:19" ht="45.75" customHeight="1" x14ac:dyDescent="0.2">
      <c r="A4" s="248" t="s">
        <v>0</v>
      </c>
      <c r="B4" s="248" t="s">
        <v>61</v>
      </c>
      <c r="C4" s="250" t="s">
        <v>39</v>
      </c>
      <c r="D4" s="250"/>
      <c r="E4" s="249" t="s">
        <v>40</v>
      </c>
      <c r="F4" s="249"/>
      <c r="G4" s="249"/>
      <c r="H4" s="249" t="s">
        <v>41</v>
      </c>
      <c r="I4" s="249"/>
      <c r="J4" s="249" t="s">
        <v>42</v>
      </c>
    </row>
    <row r="5" spans="1:19" ht="75" customHeight="1" x14ac:dyDescent="0.2">
      <c r="A5" s="248"/>
      <c r="B5" s="248"/>
      <c r="C5" s="69" t="s">
        <v>184</v>
      </c>
      <c r="D5" s="69" t="s">
        <v>185</v>
      </c>
      <c r="E5" s="68" t="s">
        <v>45</v>
      </c>
      <c r="F5" s="68" t="s">
        <v>46</v>
      </c>
      <c r="G5" s="69" t="s">
        <v>47</v>
      </c>
      <c r="H5" s="69" t="s">
        <v>43</v>
      </c>
      <c r="I5" s="69" t="s">
        <v>44</v>
      </c>
      <c r="J5" s="249"/>
    </row>
    <row r="6" spans="1:19" ht="15" customHeight="1" x14ac:dyDescent="0.25">
      <c r="A6" s="74" t="s">
        <v>186</v>
      </c>
      <c r="B6" s="67" t="s">
        <v>62</v>
      </c>
      <c r="C6" s="78">
        <v>546.6111800000001</v>
      </c>
      <c r="D6" s="184"/>
      <c r="E6" s="76">
        <v>899.25760000000002</v>
      </c>
      <c r="F6" s="76">
        <v>878.30619999999999</v>
      </c>
      <c r="G6" s="73"/>
      <c r="H6" s="76">
        <v>562.20078000000001</v>
      </c>
      <c r="I6" s="72">
        <v>0</v>
      </c>
      <c r="J6" s="185">
        <v>0</v>
      </c>
      <c r="K6" s="246"/>
      <c r="L6" s="246"/>
      <c r="M6" s="173"/>
      <c r="N6" s="174"/>
      <c r="O6" s="173"/>
      <c r="P6" s="173"/>
      <c r="Q6" s="172"/>
      <c r="R6" s="171"/>
      <c r="S6" s="171"/>
    </row>
    <row r="7" spans="1:19" ht="15" customHeight="1" x14ac:dyDescent="0.25">
      <c r="A7" s="74" t="s">
        <v>187</v>
      </c>
      <c r="B7" s="66" t="s">
        <v>62</v>
      </c>
      <c r="C7" s="78">
        <v>363.81407000000002</v>
      </c>
      <c r="D7" s="184"/>
      <c r="E7" s="76">
        <v>664.07647999999995</v>
      </c>
      <c r="F7" s="76">
        <v>602.47024999999996</v>
      </c>
      <c r="G7" s="73"/>
      <c r="H7" s="76">
        <v>425.65035999999998</v>
      </c>
      <c r="I7" s="72">
        <v>0</v>
      </c>
      <c r="J7" s="185">
        <v>0</v>
      </c>
      <c r="K7" s="246"/>
      <c r="L7" s="246"/>
      <c r="M7" s="173"/>
      <c r="N7" s="173"/>
      <c r="O7" s="173"/>
      <c r="P7" s="173"/>
      <c r="Q7" s="172"/>
      <c r="R7" s="171"/>
      <c r="S7" s="171"/>
    </row>
    <row r="8" spans="1:19" ht="15" customHeight="1" x14ac:dyDescent="0.25">
      <c r="A8" s="74" t="s">
        <v>188</v>
      </c>
      <c r="B8" s="66" t="s">
        <v>62</v>
      </c>
      <c r="C8" s="78">
        <v>335.46334999999999</v>
      </c>
      <c r="D8" s="184"/>
      <c r="E8" s="76">
        <v>424.18400000000003</v>
      </c>
      <c r="F8" s="76">
        <v>391.45882</v>
      </c>
      <c r="G8" s="73"/>
      <c r="H8" s="76">
        <v>368.82213000000002</v>
      </c>
      <c r="I8" s="72">
        <v>0</v>
      </c>
      <c r="J8" s="185">
        <v>0</v>
      </c>
      <c r="K8" s="246"/>
      <c r="L8" s="246"/>
      <c r="M8" s="173"/>
      <c r="N8" s="175"/>
      <c r="O8" s="173"/>
      <c r="P8" s="173"/>
      <c r="Q8" s="172"/>
      <c r="R8" s="171"/>
      <c r="S8" s="171"/>
    </row>
    <row r="9" spans="1:19" ht="15" customHeight="1" x14ac:dyDescent="0.25">
      <c r="A9" s="74" t="s">
        <v>3507</v>
      </c>
      <c r="B9" s="66" t="s">
        <v>62</v>
      </c>
      <c r="C9" s="78">
        <v>347.43907999999999</v>
      </c>
      <c r="D9" s="184"/>
      <c r="E9" s="76">
        <v>472.33920000000001</v>
      </c>
      <c r="F9" s="76">
        <v>383.98318</v>
      </c>
      <c r="G9" s="73"/>
      <c r="H9" s="76">
        <v>434.95429999999999</v>
      </c>
      <c r="I9" s="72">
        <v>0</v>
      </c>
      <c r="J9" s="185">
        <v>0</v>
      </c>
      <c r="K9" s="246"/>
      <c r="L9" s="246"/>
      <c r="M9" s="173"/>
      <c r="N9" s="174"/>
      <c r="O9" s="173"/>
      <c r="P9" s="173"/>
      <c r="Q9" s="169"/>
      <c r="R9" s="168"/>
      <c r="S9" s="168"/>
    </row>
    <row r="10" spans="1:19" ht="15" customHeight="1" x14ac:dyDescent="0.25">
      <c r="A10" s="74" t="s">
        <v>3508</v>
      </c>
      <c r="B10" s="66" t="s">
        <v>62</v>
      </c>
      <c r="C10" s="78">
        <v>360.04320000000001</v>
      </c>
      <c r="D10" s="184"/>
      <c r="E10" s="76">
        <v>441.86559999999997</v>
      </c>
      <c r="F10" s="76">
        <v>353.61327</v>
      </c>
      <c r="G10" s="73"/>
      <c r="H10" s="76">
        <v>420.79818</v>
      </c>
      <c r="I10" s="72">
        <v>0</v>
      </c>
      <c r="J10" s="185">
        <v>0</v>
      </c>
      <c r="K10" s="246"/>
      <c r="L10" s="246"/>
      <c r="M10" s="173"/>
      <c r="N10" s="174"/>
      <c r="O10" s="173"/>
      <c r="P10" s="173"/>
      <c r="Q10" s="169"/>
      <c r="R10" s="168"/>
      <c r="S10" s="168"/>
    </row>
    <row r="11" spans="1:19" ht="15" customHeight="1" x14ac:dyDescent="0.25">
      <c r="A11" s="74" t="s">
        <v>3509</v>
      </c>
      <c r="B11" s="66" t="s">
        <v>62</v>
      </c>
      <c r="C11" s="78">
        <v>602.13058000000001</v>
      </c>
      <c r="D11" s="184"/>
      <c r="E11" s="76">
        <v>741.62559999999996</v>
      </c>
      <c r="F11" s="76">
        <v>606.42858999999999</v>
      </c>
      <c r="G11" s="73"/>
      <c r="H11" s="76">
        <v>742.98599000000002</v>
      </c>
      <c r="I11" s="72">
        <v>0</v>
      </c>
      <c r="J11" s="185">
        <v>0</v>
      </c>
      <c r="K11" s="246"/>
      <c r="L11" s="246"/>
      <c r="M11" s="173"/>
      <c r="N11" s="174"/>
      <c r="O11" s="173"/>
      <c r="P11" s="173"/>
      <c r="Q11" s="169"/>
      <c r="R11" s="168"/>
      <c r="S11" s="168"/>
    </row>
    <row r="12" spans="1:19" ht="15" customHeight="1" x14ac:dyDescent="0.25">
      <c r="A12" s="74" t="s">
        <v>3510</v>
      </c>
      <c r="B12" s="66" t="s">
        <v>62</v>
      </c>
      <c r="C12" s="78">
        <v>783.86716000000001</v>
      </c>
      <c r="D12" s="184"/>
      <c r="E12" s="76">
        <v>929.76800000000003</v>
      </c>
      <c r="F12" s="76">
        <v>792.65217000000007</v>
      </c>
      <c r="G12" s="73"/>
      <c r="H12" s="76">
        <v>921.53679</v>
      </c>
      <c r="I12" s="72">
        <v>0</v>
      </c>
      <c r="J12" s="185">
        <v>0</v>
      </c>
      <c r="K12" s="246"/>
      <c r="L12" s="246"/>
      <c r="M12" s="173"/>
      <c r="N12" s="175"/>
      <c r="O12" s="173"/>
      <c r="P12" s="173"/>
      <c r="Q12" s="170"/>
      <c r="R12" s="170"/>
      <c r="S12" s="170"/>
    </row>
    <row r="13" spans="1:19" ht="15" customHeight="1" x14ac:dyDescent="0.25">
      <c r="A13" s="74" t="s">
        <v>3511</v>
      </c>
      <c r="B13" s="66" t="s">
        <v>62</v>
      </c>
      <c r="C13" s="78">
        <v>540.06968000000006</v>
      </c>
      <c r="D13" s="184"/>
      <c r="E13" s="76">
        <v>1036.5296000000001</v>
      </c>
      <c r="F13" s="76">
        <v>873.55296999999996</v>
      </c>
      <c r="G13" s="73"/>
      <c r="H13" s="76">
        <v>688.82970999999998</v>
      </c>
      <c r="I13" s="72">
        <v>0</v>
      </c>
      <c r="J13" s="185">
        <v>0</v>
      </c>
      <c r="K13" s="246"/>
      <c r="L13" s="246"/>
      <c r="M13" s="173"/>
      <c r="N13" s="174"/>
      <c r="O13" s="173"/>
      <c r="P13" s="173"/>
      <c r="Q13" s="170"/>
      <c r="R13" s="170"/>
      <c r="S13" s="170"/>
    </row>
    <row r="14" spans="1:19" ht="15" customHeight="1" x14ac:dyDescent="0.25">
      <c r="A14" s="74" t="s">
        <v>3512</v>
      </c>
      <c r="B14" s="66" t="s">
        <v>62</v>
      </c>
      <c r="C14" s="78">
        <v>384.74016999999998</v>
      </c>
      <c r="D14" s="184"/>
      <c r="E14" s="76">
        <v>684.93600000000004</v>
      </c>
      <c r="F14" s="76">
        <v>689.95554000000004</v>
      </c>
      <c r="G14" s="73"/>
      <c r="H14" s="76">
        <v>382.98293999999999</v>
      </c>
      <c r="I14" s="72">
        <v>0</v>
      </c>
      <c r="J14" s="185">
        <v>0</v>
      </c>
      <c r="K14" s="246"/>
      <c r="L14" s="246"/>
      <c r="M14" s="173"/>
      <c r="N14" s="175"/>
      <c r="O14" s="173"/>
      <c r="P14" s="173"/>
      <c r="Q14" s="170"/>
      <c r="R14" s="170"/>
      <c r="S14" s="170"/>
    </row>
    <row r="15" spans="1:19" ht="15" customHeight="1" x14ac:dyDescent="0.25">
      <c r="A15" s="74" t="s">
        <v>189</v>
      </c>
      <c r="B15" s="66" t="s">
        <v>62</v>
      </c>
      <c r="C15" s="78">
        <v>355.25128000000001</v>
      </c>
      <c r="D15" s="184"/>
      <c r="E15" s="76">
        <v>704.11680000000001</v>
      </c>
      <c r="F15" s="76">
        <v>657.36505</v>
      </c>
      <c r="G15" s="73"/>
      <c r="H15" s="76">
        <v>390.80917999999997</v>
      </c>
      <c r="I15" s="72">
        <v>0</v>
      </c>
      <c r="J15" s="185">
        <v>0</v>
      </c>
      <c r="K15" s="246"/>
      <c r="L15" s="246"/>
      <c r="M15" s="173"/>
      <c r="N15" s="174"/>
      <c r="O15" s="173"/>
      <c r="P15" s="173"/>
      <c r="Q15" s="170"/>
      <c r="R15" s="170"/>
      <c r="S15" s="170"/>
    </row>
    <row r="16" spans="1:19" ht="15" customHeight="1" x14ac:dyDescent="0.25">
      <c r="A16" s="74" t="s">
        <v>190</v>
      </c>
      <c r="B16" s="66" t="s">
        <v>62</v>
      </c>
      <c r="C16" s="78">
        <v>537.06250999999997</v>
      </c>
      <c r="D16" s="184"/>
      <c r="E16" s="76">
        <v>772.30975000000001</v>
      </c>
      <c r="F16" s="76">
        <v>727.87969999999996</v>
      </c>
      <c r="G16" s="73"/>
      <c r="H16" s="76">
        <v>556.41341</v>
      </c>
      <c r="I16" s="72">
        <v>0</v>
      </c>
      <c r="J16" s="185">
        <v>0</v>
      </c>
      <c r="K16" s="246"/>
      <c r="L16" s="246"/>
      <c r="M16" s="173"/>
      <c r="N16" s="173"/>
      <c r="O16" s="173"/>
      <c r="P16" s="173"/>
    </row>
    <row r="17" spans="1:16" ht="15" customHeight="1" x14ac:dyDescent="0.25">
      <c r="A17" s="74" t="s">
        <v>191</v>
      </c>
      <c r="B17" s="66" t="s">
        <v>62</v>
      </c>
      <c r="C17" s="78">
        <v>736.82181000000003</v>
      </c>
      <c r="D17" s="184"/>
      <c r="E17" s="76">
        <v>1045.6576</v>
      </c>
      <c r="F17" s="76">
        <v>970.38009</v>
      </c>
      <c r="G17" s="73"/>
      <c r="H17" s="76">
        <v>753.30092000000002</v>
      </c>
      <c r="I17" s="72">
        <v>0</v>
      </c>
      <c r="J17" s="185">
        <v>0</v>
      </c>
      <c r="K17" s="246"/>
      <c r="L17" s="246"/>
      <c r="M17" s="173"/>
      <c r="N17" s="174"/>
      <c r="O17" s="173"/>
      <c r="P17" s="173"/>
    </row>
    <row r="18" spans="1:16" ht="15" customHeight="1" x14ac:dyDescent="0.25">
      <c r="A18" s="74" t="s">
        <v>192</v>
      </c>
      <c r="B18" s="66" t="s">
        <v>62</v>
      </c>
      <c r="C18" s="78">
        <v>289.58708000000001</v>
      </c>
      <c r="D18" s="184"/>
      <c r="E18" s="76">
        <v>619.88720000000001</v>
      </c>
      <c r="F18" s="76">
        <v>589.96379999999999</v>
      </c>
      <c r="G18" s="73"/>
      <c r="H18" s="76">
        <v>318.32447999999999</v>
      </c>
      <c r="I18" s="72">
        <v>0</v>
      </c>
      <c r="J18" s="185">
        <v>0</v>
      </c>
      <c r="K18" s="246"/>
      <c r="L18" s="246"/>
      <c r="M18" s="173"/>
      <c r="N18" s="174"/>
      <c r="O18" s="173"/>
      <c r="P18" s="173"/>
    </row>
    <row r="19" spans="1:16" ht="15" customHeight="1" x14ac:dyDescent="0.25">
      <c r="A19" s="74" t="s">
        <v>193</v>
      </c>
      <c r="B19" s="66" t="s">
        <v>62</v>
      </c>
      <c r="C19" s="78">
        <v>356.08785</v>
      </c>
      <c r="D19" s="184"/>
      <c r="E19" s="76">
        <v>473.56031999999999</v>
      </c>
      <c r="F19" s="76">
        <v>376.69183000000004</v>
      </c>
      <c r="G19" s="73"/>
      <c r="H19" s="76">
        <v>454.92434000000003</v>
      </c>
      <c r="I19" s="72">
        <v>0</v>
      </c>
      <c r="J19" s="185">
        <v>0</v>
      </c>
      <c r="K19" s="246"/>
      <c r="L19" s="246"/>
      <c r="M19" s="173"/>
      <c r="N19" s="173"/>
      <c r="O19" s="173"/>
      <c r="P19" s="173"/>
    </row>
    <row r="20" spans="1:16" ht="15" customHeight="1" x14ac:dyDescent="0.25">
      <c r="A20" s="74" t="s">
        <v>194</v>
      </c>
      <c r="B20" s="66" t="s">
        <v>62</v>
      </c>
      <c r="C20" s="78">
        <v>203.13051999999999</v>
      </c>
      <c r="D20" s="184"/>
      <c r="E20" s="76">
        <v>351.92</v>
      </c>
      <c r="F20" s="76">
        <v>309.72421000000003</v>
      </c>
      <c r="G20" s="73"/>
      <c r="H20" s="76">
        <v>247.38391000000001</v>
      </c>
      <c r="I20" s="72">
        <v>0</v>
      </c>
      <c r="J20" s="185">
        <v>0</v>
      </c>
      <c r="K20" s="246"/>
      <c r="L20" s="246"/>
      <c r="M20" s="173"/>
      <c r="N20" s="175"/>
      <c r="O20" s="173"/>
      <c r="P20" s="173"/>
    </row>
    <row r="21" spans="1:16" ht="15" customHeight="1" x14ac:dyDescent="0.25">
      <c r="A21" s="74" t="s">
        <v>3513</v>
      </c>
      <c r="B21" s="66" t="s">
        <v>62</v>
      </c>
      <c r="C21" s="78">
        <v>1008.19649</v>
      </c>
      <c r="D21" s="184"/>
      <c r="E21" s="76">
        <v>848.08159999999998</v>
      </c>
      <c r="F21" s="76">
        <v>693.66124000000002</v>
      </c>
      <c r="G21" s="73"/>
      <c r="H21" s="76">
        <v>1162.66318</v>
      </c>
      <c r="I21" s="72"/>
      <c r="J21" s="185">
        <v>0</v>
      </c>
      <c r="K21" s="246"/>
      <c r="L21" s="246"/>
      <c r="M21" s="173"/>
      <c r="N21" s="174"/>
      <c r="O21" s="173"/>
      <c r="P21" s="173"/>
    </row>
    <row r="22" spans="1:16" ht="15" customHeight="1" x14ac:dyDescent="0.25">
      <c r="A22" s="74" t="s">
        <v>3514</v>
      </c>
      <c r="B22" s="66" t="s">
        <v>62</v>
      </c>
      <c r="C22" s="78">
        <v>663.63621000000001</v>
      </c>
      <c r="D22" s="184"/>
      <c r="E22" s="76">
        <v>964.79135999999994</v>
      </c>
      <c r="F22" s="76">
        <v>867.78791000000001</v>
      </c>
      <c r="G22" s="73"/>
      <c r="H22" s="76">
        <v>759.33573999999999</v>
      </c>
      <c r="I22" s="72"/>
      <c r="J22" s="185">
        <v>0</v>
      </c>
      <c r="K22" s="246"/>
      <c r="L22" s="246"/>
      <c r="M22" s="173"/>
      <c r="N22" s="173"/>
      <c r="O22" s="173"/>
      <c r="P22" s="173"/>
    </row>
    <row r="23" spans="1:16" ht="15" customHeight="1" x14ac:dyDescent="0.25">
      <c r="A23" s="74" t="s">
        <v>195</v>
      </c>
      <c r="B23" s="66" t="s">
        <v>62</v>
      </c>
      <c r="C23" s="78">
        <v>375.27151000000003</v>
      </c>
      <c r="D23" s="184"/>
      <c r="E23" s="76">
        <v>660.79039999999998</v>
      </c>
      <c r="F23" s="76">
        <v>686.57570999999996</v>
      </c>
      <c r="G23" s="73"/>
      <c r="H23" s="76">
        <v>375.52620000000002</v>
      </c>
      <c r="I23" s="72"/>
      <c r="J23" s="185">
        <v>0</v>
      </c>
      <c r="K23" s="246"/>
      <c r="L23" s="246"/>
      <c r="M23" s="173"/>
      <c r="N23" s="174"/>
      <c r="O23" s="173"/>
      <c r="P23" s="173"/>
    </row>
    <row r="24" spans="1:16" ht="15" customHeight="1" x14ac:dyDescent="0.25">
      <c r="A24" s="74" t="s">
        <v>196</v>
      </c>
      <c r="B24" s="66" t="s">
        <v>62</v>
      </c>
      <c r="C24" s="78">
        <v>446.07373999999999</v>
      </c>
      <c r="D24" s="184"/>
      <c r="E24" s="76">
        <v>414.99520000000001</v>
      </c>
      <c r="F24" s="76">
        <v>348.30946999999998</v>
      </c>
      <c r="G24" s="73"/>
      <c r="H24" s="76">
        <v>514.77227000000005</v>
      </c>
      <c r="I24" s="72"/>
      <c r="J24" s="185">
        <v>0</v>
      </c>
      <c r="K24" s="246"/>
      <c r="L24" s="246"/>
      <c r="M24" s="173"/>
      <c r="N24" s="174"/>
      <c r="O24" s="173"/>
      <c r="P24" s="173"/>
    </row>
    <row r="25" spans="1:16" ht="15" customHeight="1" x14ac:dyDescent="0.25">
      <c r="A25" s="74" t="s">
        <v>197</v>
      </c>
      <c r="B25" s="66" t="s">
        <v>62</v>
      </c>
      <c r="C25" s="78">
        <v>334.16063000000003</v>
      </c>
      <c r="D25" s="184"/>
      <c r="E25" s="76">
        <v>753.80816000000004</v>
      </c>
      <c r="F25" s="76">
        <v>825.53975000000003</v>
      </c>
      <c r="G25" s="73"/>
      <c r="H25" s="76">
        <v>265.35223999999999</v>
      </c>
      <c r="I25" s="72"/>
      <c r="J25" s="185">
        <v>0</v>
      </c>
      <c r="K25" s="246"/>
      <c r="L25" s="246"/>
      <c r="M25" s="173"/>
      <c r="N25" s="173"/>
      <c r="O25" s="173"/>
      <c r="P25" s="173"/>
    </row>
    <row r="26" spans="1:16" ht="15" customHeight="1" x14ac:dyDescent="0.25">
      <c r="A26" s="74" t="s">
        <v>3515</v>
      </c>
      <c r="B26" s="66" t="s">
        <v>62</v>
      </c>
      <c r="C26" s="78">
        <v>647.09375999999997</v>
      </c>
      <c r="D26" s="184"/>
      <c r="E26" s="76">
        <v>846.37616000000003</v>
      </c>
      <c r="F26" s="76">
        <v>775.74513999999999</v>
      </c>
      <c r="G26" s="73"/>
      <c r="H26" s="76">
        <v>723.65538000000004</v>
      </c>
      <c r="I26" s="72"/>
      <c r="J26" s="185">
        <v>0</v>
      </c>
      <c r="K26" s="246"/>
      <c r="L26" s="246"/>
      <c r="M26" s="173"/>
      <c r="N26" s="173"/>
      <c r="O26" s="173"/>
      <c r="P26" s="173"/>
    </row>
    <row r="27" spans="1:16" ht="15" customHeight="1" x14ac:dyDescent="0.25">
      <c r="A27" s="74" t="s">
        <v>198</v>
      </c>
      <c r="B27" s="66" t="s">
        <v>62</v>
      </c>
      <c r="C27" s="78">
        <v>450.69865000000004</v>
      </c>
      <c r="D27" s="184"/>
      <c r="E27" s="76">
        <v>660.70219999999995</v>
      </c>
      <c r="F27" s="76">
        <v>603.03780000000006</v>
      </c>
      <c r="G27" s="73"/>
      <c r="H27" s="76">
        <v>489.62824999999998</v>
      </c>
      <c r="I27" s="72"/>
      <c r="J27" s="185">
        <v>0</v>
      </c>
      <c r="K27" s="246"/>
      <c r="L27" s="246"/>
      <c r="M27" s="173"/>
      <c r="N27" s="174"/>
      <c r="O27" s="173"/>
      <c r="P27" s="173"/>
    </row>
    <row r="28" spans="1:16" ht="15" customHeight="1" x14ac:dyDescent="0.25">
      <c r="A28" s="74" t="s">
        <v>200</v>
      </c>
      <c r="B28" s="66" t="s">
        <v>62</v>
      </c>
      <c r="C28" s="78">
        <v>899.90929000000006</v>
      </c>
      <c r="D28" s="184"/>
      <c r="E28" s="76">
        <v>605.88159999999993</v>
      </c>
      <c r="F28" s="76">
        <v>566.8605</v>
      </c>
      <c r="G28" s="73"/>
      <c r="H28" s="76">
        <v>864.12298999999996</v>
      </c>
      <c r="I28" s="72"/>
      <c r="J28" s="185">
        <v>0</v>
      </c>
      <c r="K28" s="246"/>
      <c r="L28" s="246"/>
      <c r="M28" s="173"/>
      <c r="N28" s="174"/>
      <c r="O28" s="173"/>
      <c r="P28" s="173"/>
    </row>
    <row r="29" spans="1:16" ht="15" customHeight="1" x14ac:dyDescent="0.25">
      <c r="A29" s="74" t="s">
        <v>201</v>
      </c>
      <c r="B29" s="66" t="s">
        <v>62</v>
      </c>
      <c r="C29" s="78">
        <v>110.39710000000001</v>
      </c>
      <c r="D29" s="184"/>
      <c r="E29" s="76">
        <v>200.304</v>
      </c>
      <c r="F29" s="76">
        <v>194.13399999999999</v>
      </c>
      <c r="G29" s="73"/>
      <c r="H29" s="76">
        <v>116.56710000000001</v>
      </c>
      <c r="I29" s="72"/>
      <c r="J29" s="185">
        <v>0</v>
      </c>
      <c r="K29" s="246"/>
      <c r="L29" s="246"/>
      <c r="M29" s="173"/>
      <c r="N29" s="175"/>
      <c r="O29" s="173"/>
      <c r="P29" s="173"/>
    </row>
    <row r="30" spans="1:16" ht="15" customHeight="1" x14ac:dyDescent="0.25">
      <c r="A30" s="74" t="s">
        <v>202</v>
      </c>
      <c r="B30" s="66" t="s">
        <v>62</v>
      </c>
      <c r="C30" s="78">
        <v>212.21860000000001</v>
      </c>
      <c r="D30" s="184"/>
      <c r="E30" s="76">
        <v>298.27004999999997</v>
      </c>
      <c r="F30" s="76">
        <v>316.05779999999999</v>
      </c>
      <c r="G30" s="73"/>
      <c r="H30" s="76">
        <v>195.71379999999999</v>
      </c>
      <c r="I30" s="72"/>
      <c r="J30" s="185">
        <v>0</v>
      </c>
      <c r="K30" s="246"/>
      <c r="L30" s="246"/>
      <c r="M30" s="173"/>
      <c r="N30" s="173"/>
      <c r="O30" s="173"/>
      <c r="P30" s="173"/>
    </row>
    <row r="31" spans="1:16" ht="15" customHeight="1" x14ac:dyDescent="0.25">
      <c r="A31" s="74" t="s">
        <v>204</v>
      </c>
      <c r="B31" s="66" t="s">
        <v>62</v>
      </c>
      <c r="C31" s="78">
        <v>60.3551</v>
      </c>
      <c r="D31" s="184"/>
      <c r="E31" s="76">
        <v>43.976399999999998</v>
      </c>
      <c r="F31" s="76">
        <v>32.856499999999997</v>
      </c>
      <c r="G31" s="73"/>
      <c r="H31" s="76">
        <v>71.474999999999994</v>
      </c>
      <c r="I31" s="72"/>
      <c r="J31" s="185">
        <v>0</v>
      </c>
      <c r="K31" s="246"/>
      <c r="L31" s="246"/>
      <c r="M31" s="173"/>
      <c r="N31" s="174"/>
      <c r="O31" s="173"/>
      <c r="P31" s="173"/>
    </row>
    <row r="32" spans="1:16" ht="15" customHeight="1" x14ac:dyDescent="0.25">
      <c r="A32" s="74" t="s">
        <v>205</v>
      </c>
      <c r="B32" s="66" t="s">
        <v>62</v>
      </c>
      <c r="C32" s="78">
        <v>38.706650000000003</v>
      </c>
      <c r="D32" s="184"/>
      <c r="E32" s="76">
        <v>45.473999999999997</v>
      </c>
      <c r="F32" s="76">
        <v>37.391599999999997</v>
      </c>
      <c r="G32" s="73"/>
      <c r="H32" s="76">
        <v>46.789050000000003</v>
      </c>
      <c r="I32" s="72"/>
      <c r="J32" s="185">
        <v>0</v>
      </c>
      <c r="K32" s="246"/>
      <c r="L32" s="246"/>
      <c r="M32" s="173"/>
      <c r="N32" s="175"/>
      <c r="O32" s="173"/>
      <c r="P32" s="173"/>
    </row>
    <row r="33" spans="1:16" ht="15" customHeight="1" x14ac:dyDescent="0.25">
      <c r="A33" s="74" t="s">
        <v>206</v>
      </c>
      <c r="B33" s="66" t="s">
        <v>62</v>
      </c>
      <c r="C33" s="78">
        <v>47.44265</v>
      </c>
      <c r="D33" s="184"/>
      <c r="E33" s="76">
        <v>42.9</v>
      </c>
      <c r="F33" s="76">
        <v>33.991699999999994</v>
      </c>
      <c r="G33" s="73"/>
      <c r="H33" s="76">
        <v>56.350949999999997</v>
      </c>
      <c r="I33" s="72"/>
      <c r="J33" s="185">
        <v>0</v>
      </c>
      <c r="K33" s="246"/>
      <c r="L33" s="246"/>
      <c r="M33" s="173"/>
      <c r="N33" s="175"/>
      <c r="O33" s="173"/>
      <c r="P33" s="173"/>
    </row>
    <row r="34" spans="1:16" ht="15" customHeight="1" x14ac:dyDescent="0.25">
      <c r="A34" s="74" t="s">
        <v>207</v>
      </c>
      <c r="B34" s="66" t="s">
        <v>62</v>
      </c>
      <c r="C34" s="78">
        <v>129.4813</v>
      </c>
      <c r="D34" s="184"/>
      <c r="E34" s="76">
        <v>53.859000000000002</v>
      </c>
      <c r="F34" s="76">
        <v>33.24165</v>
      </c>
      <c r="G34" s="73"/>
      <c r="H34" s="76">
        <v>150.09864999999999</v>
      </c>
      <c r="I34" s="72"/>
      <c r="J34" s="185">
        <v>0</v>
      </c>
      <c r="K34" s="246"/>
      <c r="L34" s="246"/>
      <c r="M34" s="173"/>
      <c r="N34" s="175"/>
      <c r="O34" s="173"/>
      <c r="P34" s="173"/>
    </row>
    <row r="35" spans="1:16" ht="15" customHeight="1" x14ac:dyDescent="0.25">
      <c r="A35" s="74" t="s">
        <v>3516</v>
      </c>
      <c r="B35" s="66" t="s">
        <v>62</v>
      </c>
      <c r="C35" s="78">
        <v>216.47504000000001</v>
      </c>
      <c r="D35" s="184"/>
      <c r="E35" s="76">
        <v>270.30720000000002</v>
      </c>
      <c r="F35" s="76">
        <v>232.43115</v>
      </c>
      <c r="G35" s="73"/>
      <c r="H35" s="76">
        <v>254.35109</v>
      </c>
      <c r="I35" s="72"/>
      <c r="J35" s="185">
        <v>0</v>
      </c>
      <c r="K35" s="246"/>
      <c r="L35" s="246"/>
      <c r="M35" s="173"/>
      <c r="N35" s="174"/>
      <c r="O35" s="173"/>
      <c r="P35" s="173"/>
    </row>
    <row r="36" spans="1:16" ht="15" customHeight="1" x14ac:dyDescent="0.25">
      <c r="A36" s="74" t="s">
        <v>208</v>
      </c>
      <c r="B36" s="66" t="s">
        <v>62</v>
      </c>
      <c r="C36" s="78">
        <v>102.38463</v>
      </c>
      <c r="D36" s="184"/>
      <c r="E36" s="76">
        <v>270.9504</v>
      </c>
      <c r="F36" s="76">
        <v>249.67066</v>
      </c>
      <c r="G36" s="73"/>
      <c r="H36" s="76">
        <v>123.57277000000001</v>
      </c>
      <c r="I36" s="72"/>
      <c r="J36" s="185">
        <v>0</v>
      </c>
      <c r="K36" s="246"/>
      <c r="L36" s="246"/>
      <c r="M36" s="173"/>
      <c r="N36" s="174"/>
      <c r="O36" s="173"/>
      <c r="P36" s="173"/>
    </row>
    <row r="37" spans="1:16" ht="15" customHeight="1" x14ac:dyDescent="0.25">
      <c r="A37" s="74" t="s">
        <v>209</v>
      </c>
      <c r="B37" s="66" t="s">
        <v>62</v>
      </c>
      <c r="C37" s="78">
        <v>149.48323000000002</v>
      </c>
      <c r="D37" s="184"/>
      <c r="E37" s="76">
        <v>243.21764999999999</v>
      </c>
      <c r="F37" s="76">
        <v>203.48435000000001</v>
      </c>
      <c r="G37" s="73"/>
      <c r="H37" s="76">
        <v>189.21653000000001</v>
      </c>
      <c r="I37" s="72"/>
      <c r="J37" s="185">
        <v>0</v>
      </c>
      <c r="K37" s="246"/>
      <c r="L37" s="246"/>
      <c r="M37" s="173"/>
      <c r="N37" s="173"/>
      <c r="O37" s="173"/>
      <c r="P37" s="173"/>
    </row>
    <row r="38" spans="1:16" ht="15" customHeight="1" x14ac:dyDescent="0.25">
      <c r="A38" s="74" t="s">
        <v>3517</v>
      </c>
      <c r="B38" s="66" t="s">
        <v>62</v>
      </c>
      <c r="C38" s="78">
        <v>414.20952</v>
      </c>
      <c r="D38" s="184"/>
      <c r="E38" s="76">
        <v>121.77288</v>
      </c>
      <c r="F38" s="76">
        <v>80.539330000000007</v>
      </c>
      <c r="G38" s="73"/>
      <c r="H38" s="76">
        <v>455.44307000000003</v>
      </c>
      <c r="I38" s="72"/>
      <c r="J38" s="185">
        <v>0</v>
      </c>
      <c r="K38" s="246"/>
      <c r="L38" s="246"/>
      <c r="M38" s="173"/>
      <c r="N38" s="173"/>
      <c r="O38" s="173"/>
      <c r="P38" s="173"/>
    </row>
    <row r="39" spans="1:16" ht="15" customHeight="1" x14ac:dyDescent="0.25">
      <c r="A39" s="74" t="s">
        <v>210</v>
      </c>
      <c r="B39" s="66" t="s">
        <v>62</v>
      </c>
      <c r="C39" s="78">
        <v>81.489000000000004</v>
      </c>
      <c r="D39" s="184"/>
      <c r="E39" s="76">
        <v>18.135000000000002</v>
      </c>
      <c r="F39" s="76">
        <v>0</v>
      </c>
      <c r="G39" s="73"/>
      <c r="H39" s="76">
        <v>99.623999999999995</v>
      </c>
      <c r="I39" s="72"/>
      <c r="J39" s="185">
        <v>0</v>
      </c>
      <c r="K39" s="246"/>
      <c r="L39" s="246"/>
      <c r="M39" s="173"/>
      <c r="N39" s="175"/>
      <c r="O39" s="176"/>
      <c r="P39" s="173"/>
    </row>
    <row r="40" spans="1:16" ht="15" customHeight="1" x14ac:dyDescent="0.25">
      <c r="A40" s="74" t="s">
        <v>211</v>
      </c>
      <c r="B40" s="66" t="s">
        <v>62</v>
      </c>
      <c r="C40" s="78">
        <v>210.19524999999999</v>
      </c>
      <c r="D40" s="184"/>
      <c r="E40" s="76">
        <v>66.244749999999996</v>
      </c>
      <c r="F40" s="76">
        <v>35.179699999999997</v>
      </c>
      <c r="G40" s="73"/>
      <c r="H40" s="76">
        <v>204.86295000000001</v>
      </c>
      <c r="I40" s="72"/>
      <c r="J40" s="185">
        <v>0</v>
      </c>
      <c r="K40" s="246"/>
      <c r="L40" s="246"/>
      <c r="M40" s="173"/>
      <c r="N40" s="173"/>
      <c r="O40" s="173"/>
      <c r="P40" s="173"/>
    </row>
    <row r="41" spans="1:16" ht="15" customHeight="1" x14ac:dyDescent="0.25">
      <c r="A41" s="74" t="s">
        <v>212</v>
      </c>
      <c r="B41" s="66" t="s">
        <v>62</v>
      </c>
      <c r="C41" s="78">
        <v>139.66624999999999</v>
      </c>
      <c r="D41" s="184"/>
      <c r="E41" s="76">
        <v>39.273000000000003</v>
      </c>
      <c r="F41" s="76">
        <v>10.555099999999999</v>
      </c>
      <c r="G41" s="73"/>
      <c r="H41" s="76">
        <v>168.38415000000001</v>
      </c>
      <c r="I41" s="72"/>
      <c r="J41" s="185">
        <v>0</v>
      </c>
      <c r="K41" s="246"/>
      <c r="L41" s="246"/>
      <c r="M41" s="173"/>
      <c r="N41" s="175"/>
      <c r="O41" s="173"/>
      <c r="P41" s="173"/>
    </row>
    <row r="42" spans="1:16" ht="15" customHeight="1" x14ac:dyDescent="0.25">
      <c r="A42" s="74" t="s">
        <v>3518</v>
      </c>
      <c r="B42" s="66" t="s">
        <v>62</v>
      </c>
      <c r="C42" s="78">
        <v>51.054960000000001</v>
      </c>
      <c r="D42" s="184"/>
      <c r="E42" s="76">
        <v>11.076000000000001</v>
      </c>
      <c r="F42" s="76">
        <v>4.6680000000000001</v>
      </c>
      <c r="G42" s="73"/>
      <c r="H42" s="76">
        <v>39.1629</v>
      </c>
      <c r="I42" s="72"/>
      <c r="J42" s="185">
        <v>0</v>
      </c>
      <c r="K42" s="246"/>
      <c r="L42" s="246"/>
      <c r="M42" s="173"/>
      <c r="N42" s="175"/>
      <c r="O42" s="173"/>
      <c r="P42" s="173"/>
    </row>
    <row r="43" spans="1:16" ht="15" customHeight="1" x14ac:dyDescent="0.25">
      <c r="A43" s="74" t="s">
        <v>213</v>
      </c>
      <c r="B43" s="66" t="s">
        <v>62</v>
      </c>
      <c r="C43" s="78">
        <v>142.58975000000001</v>
      </c>
      <c r="D43" s="184"/>
      <c r="E43" s="76">
        <v>65.722800000000007</v>
      </c>
      <c r="F43" s="76">
        <v>33.241599999999998</v>
      </c>
      <c r="G43" s="73"/>
      <c r="H43" s="76">
        <v>175.07095000000001</v>
      </c>
      <c r="I43" s="72"/>
      <c r="J43" s="185">
        <v>0</v>
      </c>
      <c r="K43" s="246"/>
      <c r="L43" s="246"/>
      <c r="M43" s="173"/>
      <c r="N43" s="174"/>
      <c r="O43" s="173"/>
      <c r="P43" s="173"/>
    </row>
    <row r="44" spans="1:16" ht="15" customHeight="1" x14ac:dyDescent="0.25">
      <c r="A44" s="74" t="s">
        <v>215</v>
      </c>
      <c r="B44" s="66" t="s">
        <v>62</v>
      </c>
      <c r="C44" s="78">
        <v>54.978000000000002</v>
      </c>
      <c r="D44" s="184"/>
      <c r="E44" s="76">
        <v>11.465999999999999</v>
      </c>
      <c r="F44" s="76">
        <v>0</v>
      </c>
      <c r="G44" s="73"/>
      <c r="H44" s="76">
        <v>66.444000000000003</v>
      </c>
      <c r="I44" s="72"/>
      <c r="J44" s="185">
        <v>0</v>
      </c>
      <c r="K44" s="246"/>
      <c r="L44" s="246"/>
      <c r="M44" s="173"/>
      <c r="N44" s="175"/>
      <c r="O44" s="176"/>
      <c r="P44" s="173"/>
    </row>
    <row r="45" spans="1:16" ht="15" customHeight="1" x14ac:dyDescent="0.25">
      <c r="A45" s="74" t="s">
        <v>216</v>
      </c>
      <c r="B45" s="66" t="s">
        <v>62</v>
      </c>
      <c r="C45" s="78">
        <v>183.63210999999998</v>
      </c>
      <c r="D45" s="184"/>
      <c r="E45" s="76">
        <v>185.20742000000001</v>
      </c>
      <c r="F45" s="76">
        <v>192.64714999999998</v>
      </c>
      <c r="G45" s="73"/>
      <c r="H45" s="76">
        <v>235.94427999999999</v>
      </c>
      <c r="I45" s="72"/>
      <c r="J45" s="185">
        <v>0</v>
      </c>
      <c r="K45" s="246"/>
      <c r="L45" s="246"/>
      <c r="M45" s="173"/>
      <c r="N45" s="173"/>
      <c r="O45" s="173"/>
      <c r="P45" s="173"/>
    </row>
    <row r="46" spans="1:16" ht="15" customHeight="1" x14ac:dyDescent="0.25">
      <c r="A46" s="74" t="s">
        <v>217</v>
      </c>
      <c r="B46" s="66" t="s">
        <v>62</v>
      </c>
      <c r="C46" s="78">
        <v>154.7602</v>
      </c>
      <c r="D46" s="184"/>
      <c r="E46" s="76">
        <v>103.52549999999999</v>
      </c>
      <c r="F46" s="76">
        <v>60.290980000000005</v>
      </c>
      <c r="G46" s="73"/>
      <c r="H46" s="76">
        <v>197.99472</v>
      </c>
      <c r="I46" s="72"/>
      <c r="J46" s="185">
        <v>0</v>
      </c>
      <c r="K46" s="246"/>
      <c r="L46" s="246"/>
      <c r="M46" s="173"/>
      <c r="N46" s="174"/>
      <c r="O46" s="173"/>
      <c r="P46" s="173"/>
    </row>
    <row r="47" spans="1:16" ht="15" customHeight="1" x14ac:dyDescent="0.25">
      <c r="A47" s="74" t="s">
        <v>218</v>
      </c>
      <c r="B47" s="66" t="s">
        <v>62</v>
      </c>
      <c r="C47" s="78">
        <v>58.385940000000005</v>
      </c>
      <c r="D47" s="184"/>
      <c r="E47" s="76">
        <v>25.6191</v>
      </c>
      <c r="F47" s="76">
        <v>24.446990000000003</v>
      </c>
      <c r="G47" s="73"/>
      <c r="H47" s="76">
        <v>56.832550000000005</v>
      </c>
      <c r="I47" s="72"/>
      <c r="J47" s="185">
        <v>0</v>
      </c>
      <c r="K47" s="246"/>
      <c r="L47" s="246"/>
      <c r="M47" s="173"/>
      <c r="N47" s="174"/>
      <c r="O47" s="173"/>
      <c r="P47" s="173"/>
    </row>
    <row r="48" spans="1:16" ht="15" customHeight="1" x14ac:dyDescent="0.25">
      <c r="A48" s="74" t="s">
        <v>219</v>
      </c>
      <c r="B48" s="66" t="s">
        <v>62</v>
      </c>
      <c r="C48" s="78">
        <v>14.05715</v>
      </c>
      <c r="D48" s="184"/>
      <c r="E48" s="76">
        <v>28.017599999999998</v>
      </c>
      <c r="F48" s="76">
        <v>16.731650000000002</v>
      </c>
      <c r="G48" s="73"/>
      <c r="H48" s="76">
        <v>25.3431</v>
      </c>
      <c r="I48" s="72"/>
      <c r="J48" s="185">
        <v>0</v>
      </c>
      <c r="K48" s="246"/>
      <c r="L48" s="246"/>
      <c r="M48" s="173"/>
      <c r="N48" s="174"/>
      <c r="O48" s="173"/>
      <c r="P48" s="173"/>
    </row>
    <row r="49" spans="1:16" ht="15" customHeight="1" x14ac:dyDescent="0.25">
      <c r="A49" s="74" t="s">
        <v>3519</v>
      </c>
      <c r="B49" s="66" t="s">
        <v>62</v>
      </c>
      <c r="C49" s="78">
        <v>632.19000000000005</v>
      </c>
      <c r="D49" s="184"/>
      <c r="E49" s="76">
        <v>351.72439000000003</v>
      </c>
      <c r="F49" s="76">
        <v>358.32969000000003</v>
      </c>
      <c r="G49" s="73"/>
      <c r="H49" s="76">
        <v>625.27094999999997</v>
      </c>
      <c r="I49" s="72"/>
      <c r="J49" s="185">
        <v>0</v>
      </c>
      <c r="K49" s="246"/>
      <c r="L49" s="246"/>
      <c r="M49" s="173"/>
      <c r="N49" s="173"/>
      <c r="O49" s="173"/>
      <c r="P49" s="173"/>
    </row>
    <row r="50" spans="1:16" ht="15" customHeight="1" x14ac:dyDescent="0.25">
      <c r="A50" s="74" t="s">
        <v>220</v>
      </c>
      <c r="B50" s="66" t="s">
        <v>62</v>
      </c>
      <c r="C50" s="78">
        <v>107.29252000000001</v>
      </c>
      <c r="D50" s="184"/>
      <c r="E50" s="76">
        <v>182.47839999999999</v>
      </c>
      <c r="F50" s="76">
        <v>173.13835</v>
      </c>
      <c r="G50" s="73"/>
      <c r="H50" s="76">
        <v>114.19617</v>
      </c>
      <c r="I50" s="72"/>
      <c r="J50" s="185">
        <v>0</v>
      </c>
      <c r="K50" s="246"/>
      <c r="L50" s="246"/>
      <c r="M50" s="173"/>
      <c r="N50" s="174"/>
      <c r="O50" s="173"/>
      <c r="P50" s="173"/>
    </row>
    <row r="51" spans="1:16" ht="15" customHeight="1" x14ac:dyDescent="0.25">
      <c r="A51" s="74" t="s">
        <v>221</v>
      </c>
      <c r="B51" s="66" t="s">
        <v>62</v>
      </c>
      <c r="C51" s="78">
        <v>21.0562</v>
      </c>
      <c r="D51" s="184"/>
      <c r="E51" s="76">
        <v>4.3914</v>
      </c>
      <c r="F51" s="76">
        <v>0</v>
      </c>
      <c r="G51" s="73"/>
      <c r="H51" s="76">
        <v>25.447599999999998</v>
      </c>
      <c r="I51" s="72"/>
      <c r="J51" s="185">
        <v>0</v>
      </c>
      <c r="K51" s="246"/>
      <c r="L51" s="246"/>
      <c r="M51" s="173"/>
      <c r="N51" s="174"/>
      <c r="O51" s="176"/>
      <c r="P51" s="173"/>
    </row>
    <row r="52" spans="1:16" ht="15" customHeight="1" x14ac:dyDescent="0.25">
      <c r="A52" s="74" t="s">
        <v>223</v>
      </c>
      <c r="B52" s="66" t="s">
        <v>62</v>
      </c>
      <c r="C52" s="78">
        <v>90.769800000000004</v>
      </c>
      <c r="D52" s="184"/>
      <c r="E52" s="76">
        <v>18.930599999999998</v>
      </c>
      <c r="F52" s="76">
        <v>0</v>
      </c>
      <c r="G52" s="73"/>
      <c r="H52" s="76">
        <v>109.70039999999999</v>
      </c>
      <c r="I52" s="72"/>
      <c r="J52" s="185">
        <v>0</v>
      </c>
      <c r="K52" s="246"/>
      <c r="L52" s="246"/>
      <c r="M52" s="173"/>
      <c r="N52" s="174"/>
      <c r="O52" s="176"/>
      <c r="P52" s="173"/>
    </row>
    <row r="53" spans="1:16" ht="15" customHeight="1" x14ac:dyDescent="0.25">
      <c r="A53" s="74" t="s">
        <v>224</v>
      </c>
      <c r="B53" s="66" t="s">
        <v>62</v>
      </c>
      <c r="C53" s="78">
        <v>345.64006999999998</v>
      </c>
      <c r="D53" s="184"/>
      <c r="E53" s="76">
        <v>549.55200000000002</v>
      </c>
      <c r="F53" s="76">
        <v>558.59316999999999</v>
      </c>
      <c r="G53" s="73"/>
      <c r="H53" s="76">
        <v>336.59890000000001</v>
      </c>
      <c r="I53" s="72"/>
      <c r="J53" s="185">
        <v>0</v>
      </c>
      <c r="K53" s="246"/>
      <c r="L53" s="246"/>
      <c r="M53" s="173"/>
      <c r="N53" s="175"/>
      <c r="O53" s="173"/>
      <c r="P53" s="173"/>
    </row>
    <row r="54" spans="1:16" ht="15" customHeight="1" x14ac:dyDescent="0.25">
      <c r="A54" s="74" t="s">
        <v>225</v>
      </c>
      <c r="B54" s="66" t="s">
        <v>62</v>
      </c>
      <c r="C54" s="78">
        <v>153.17087000000001</v>
      </c>
      <c r="D54" s="184"/>
      <c r="E54" s="76">
        <v>332.47167999999999</v>
      </c>
      <c r="F54" s="76">
        <v>299.84851000000003</v>
      </c>
      <c r="G54" s="73"/>
      <c r="H54" s="76">
        <v>184.02323999999999</v>
      </c>
      <c r="I54" s="72"/>
      <c r="J54" s="185">
        <v>0</v>
      </c>
      <c r="K54" s="246"/>
      <c r="L54" s="246"/>
      <c r="M54" s="173"/>
      <c r="N54" s="173"/>
      <c r="O54" s="173"/>
      <c r="P54" s="173"/>
    </row>
    <row r="55" spans="1:16" ht="15" customHeight="1" x14ac:dyDescent="0.25">
      <c r="A55" s="74" t="s">
        <v>226</v>
      </c>
      <c r="B55" s="66" t="s">
        <v>62</v>
      </c>
      <c r="C55" s="78">
        <v>175.55296999999999</v>
      </c>
      <c r="D55" s="184"/>
      <c r="E55" s="76">
        <v>743.66160000000002</v>
      </c>
      <c r="F55" s="76">
        <v>450.56683000000004</v>
      </c>
      <c r="G55" s="73"/>
      <c r="H55" s="76">
        <v>429.50673999999998</v>
      </c>
      <c r="I55" s="72"/>
      <c r="J55" s="185">
        <v>0</v>
      </c>
      <c r="K55" s="246"/>
      <c r="L55" s="246"/>
      <c r="M55" s="173"/>
      <c r="N55" s="174"/>
      <c r="O55" s="173"/>
      <c r="P55" s="173"/>
    </row>
    <row r="56" spans="1:16" ht="15" customHeight="1" x14ac:dyDescent="0.25">
      <c r="A56" s="74" t="s">
        <v>3520</v>
      </c>
      <c r="B56" s="66" t="s">
        <v>62</v>
      </c>
      <c r="C56" s="78">
        <v>847.97118</v>
      </c>
      <c r="D56" s="184"/>
      <c r="E56" s="76">
        <v>565.34400000000005</v>
      </c>
      <c r="F56" s="76">
        <v>456.72666999999996</v>
      </c>
      <c r="G56" s="73"/>
      <c r="H56" s="76">
        <v>956.62515000000008</v>
      </c>
      <c r="I56" s="72"/>
      <c r="J56" s="185">
        <v>0</v>
      </c>
      <c r="K56" s="246"/>
      <c r="L56" s="246"/>
      <c r="M56" s="173"/>
      <c r="N56" s="175"/>
      <c r="O56" s="173"/>
      <c r="P56" s="173"/>
    </row>
    <row r="57" spans="1:16" ht="15" customHeight="1" x14ac:dyDescent="0.25">
      <c r="A57" s="74" t="s">
        <v>227</v>
      </c>
      <c r="B57" s="66" t="s">
        <v>62</v>
      </c>
      <c r="C57" s="78">
        <v>383.55890000000005</v>
      </c>
      <c r="D57" s="184"/>
      <c r="E57" s="76">
        <v>614.91840000000002</v>
      </c>
      <c r="F57" s="76">
        <v>686.75947999999994</v>
      </c>
      <c r="G57" s="73"/>
      <c r="H57" s="76">
        <v>311.71782000000002</v>
      </c>
      <c r="I57" s="72"/>
      <c r="J57" s="185">
        <v>0</v>
      </c>
      <c r="K57" s="246"/>
      <c r="L57" s="246"/>
      <c r="M57" s="173"/>
      <c r="N57" s="174"/>
      <c r="O57" s="173"/>
      <c r="P57" s="173"/>
    </row>
    <row r="58" spans="1:16" ht="15" customHeight="1" x14ac:dyDescent="0.25">
      <c r="A58" s="74" t="s">
        <v>228</v>
      </c>
      <c r="B58" s="66" t="s">
        <v>62</v>
      </c>
      <c r="C58" s="78">
        <v>348.80772999999999</v>
      </c>
      <c r="D58" s="184"/>
      <c r="E58" s="76">
        <v>694.0523199999999</v>
      </c>
      <c r="F58" s="76">
        <v>676.69273999999996</v>
      </c>
      <c r="G58" s="73"/>
      <c r="H58" s="76">
        <v>336.42030999999997</v>
      </c>
      <c r="I58" s="72"/>
      <c r="J58" s="185">
        <v>0</v>
      </c>
      <c r="K58" s="246"/>
      <c r="L58" s="246"/>
      <c r="M58" s="173"/>
      <c r="N58" s="173"/>
      <c r="O58" s="173"/>
      <c r="P58" s="173"/>
    </row>
    <row r="59" spans="1:16" ht="15" customHeight="1" x14ac:dyDescent="0.25">
      <c r="A59" s="74" t="s">
        <v>3521</v>
      </c>
      <c r="B59" s="66" t="s">
        <v>62</v>
      </c>
      <c r="C59" s="78">
        <v>977.67858000000001</v>
      </c>
      <c r="D59" s="184"/>
      <c r="E59" s="76">
        <v>511.1352</v>
      </c>
      <c r="F59" s="76">
        <v>471.64150000000001</v>
      </c>
      <c r="G59" s="73"/>
      <c r="H59" s="76">
        <v>1016.3604799999999</v>
      </c>
      <c r="I59" s="72"/>
      <c r="J59" s="185">
        <v>0</v>
      </c>
      <c r="K59" s="246"/>
      <c r="L59" s="246"/>
      <c r="M59" s="173"/>
      <c r="N59" s="174"/>
      <c r="O59" s="173"/>
      <c r="P59" s="173"/>
    </row>
    <row r="60" spans="1:16" ht="15" customHeight="1" x14ac:dyDescent="0.25">
      <c r="A60" s="74" t="s">
        <v>229</v>
      </c>
      <c r="B60" s="66" t="s">
        <v>62</v>
      </c>
      <c r="C60" s="78">
        <v>301.98482999999999</v>
      </c>
      <c r="D60" s="184"/>
      <c r="E60" s="76">
        <v>286.44069999999999</v>
      </c>
      <c r="F60" s="76">
        <v>211.67989</v>
      </c>
      <c r="G60" s="73"/>
      <c r="H60" s="76">
        <v>350.63934</v>
      </c>
      <c r="I60" s="72"/>
      <c r="J60" s="185">
        <v>0</v>
      </c>
      <c r="K60" s="246"/>
      <c r="L60" s="246"/>
      <c r="M60" s="173"/>
      <c r="N60" s="174"/>
      <c r="O60" s="173"/>
      <c r="P60" s="173"/>
    </row>
    <row r="61" spans="1:16" ht="15" customHeight="1" x14ac:dyDescent="0.25">
      <c r="A61" s="74" t="s">
        <v>230</v>
      </c>
      <c r="B61" s="66" t="s">
        <v>62</v>
      </c>
      <c r="C61" s="78">
        <v>316.83184999999997</v>
      </c>
      <c r="D61" s="184"/>
      <c r="E61" s="76">
        <v>296.65870000000001</v>
      </c>
      <c r="F61" s="76">
        <v>321.19605000000001</v>
      </c>
      <c r="G61" s="73"/>
      <c r="H61" s="76">
        <v>297.62324999999998</v>
      </c>
      <c r="I61" s="72"/>
      <c r="J61" s="185">
        <v>0</v>
      </c>
      <c r="K61" s="246"/>
      <c r="L61" s="246"/>
      <c r="M61" s="173"/>
      <c r="N61" s="174"/>
      <c r="O61" s="173"/>
      <c r="P61" s="173"/>
    </row>
    <row r="62" spans="1:16" ht="15" customHeight="1" x14ac:dyDescent="0.25">
      <c r="A62" s="74" t="s">
        <v>231</v>
      </c>
      <c r="B62" s="66" t="s">
        <v>62</v>
      </c>
      <c r="C62" s="78">
        <v>155.69460000000001</v>
      </c>
      <c r="D62" s="184"/>
      <c r="E62" s="76">
        <v>196.8759</v>
      </c>
      <c r="F62" s="76">
        <v>191.78200000000001</v>
      </c>
      <c r="G62" s="73"/>
      <c r="H62" s="76">
        <v>160.74720000000002</v>
      </c>
      <c r="I62" s="72"/>
      <c r="J62" s="185">
        <v>0</v>
      </c>
      <c r="K62" s="246"/>
      <c r="L62" s="246"/>
      <c r="M62" s="173"/>
      <c r="N62" s="174"/>
      <c r="O62" s="173"/>
      <c r="P62" s="173"/>
    </row>
    <row r="63" spans="1:16" ht="15" customHeight="1" x14ac:dyDescent="0.25">
      <c r="A63" s="74" t="s">
        <v>232</v>
      </c>
      <c r="B63" s="66" t="s">
        <v>62</v>
      </c>
      <c r="C63" s="78">
        <v>186.00985</v>
      </c>
      <c r="D63" s="184"/>
      <c r="E63" s="76">
        <v>237.47295000000003</v>
      </c>
      <c r="F63" s="76">
        <v>262.07184999999998</v>
      </c>
      <c r="G63" s="73"/>
      <c r="H63" s="76">
        <v>161.41095000000001</v>
      </c>
      <c r="I63" s="72"/>
      <c r="J63" s="185">
        <v>0</v>
      </c>
      <c r="K63" s="246"/>
      <c r="L63" s="246"/>
      <c r="M63" s="173"/>
      <c r="N63" s="173"/>
      <c r="O63" s="173"/>
      <c r="P63" s="173"/>
    </row>
    <row r="64" spans="1:16" ht="15" customHeight="1" x14ac:dyDescent="0.25">
      <c r="A64" s="74" t="s">
        <v>233</v>
      </c>
      <c r="B64" s="66" t="s">
        <v>62</v>
      </c>
      <c r="C64" s="78">
        <v>36.481439999999999</v>
      </c>
      <c r="D64" s="184"/>
      <c r="E64" s="76">
        <v>64.6464</v>
      </c>
      <c r="F64" s="76">
        <v>54.997750000000003</v>
      </c>
      <c r="G64" s="73"/>
      <c r="H64" s="76">
        <v>46.130089999999996</v>
      </c>
      <c r="I64" s="72"/>
      <c r="J64" s="185">
        <v>0</v>
      </c>
      <c r="K64" s="246"/>
      <c r="L64" s="246"/>
      <c r="M64" s="173"/>
      <c r="N64" s="174"/>
      <c r="O64" s="173"/>
      <c r="P64" s="173"/>
    </row>
    <row r="65" spans="1:16" ht="15" customHeight="1" x14ac:dyDescent="0.25">
      <c r="A65" s="74" t="s">
        <v>234</v>
      </c>
      <c r="B65" s="66" t="s">
        <v>62</v>
      </c>
      <c r="C65" s="78">
        <v>273.24403000000001</v>
      </c>
      <c r="D65" s="184"/>
      <c r="E65" s="76">
        <v>346.45259999999996</v>
      </c>
      <c r="F65" s="76">
        <v>395.08292</v>
      </c>
      <c r="G65" s="73"/>
      <c r="H65" s="76">
        <v>220.24811</v>
      </c>
      <c r="I65" s="72"/>
      <c r="J65" s="185">
        <v>0</v>
      </c>
      <c r="K65" s="246"/>
      <c r="L65" s="246"/>
      <c r="M65" s="173"/>
      <c r="N65" s="174"/>
      <c r="O65" s="173"/>
      <c r="P65" s="173"/>
    </row>
    <row r="66" spans="1:16" ht="15" customHeight="1" x14ac:dyDescent="0.25">
      <c r="A66" s="74" t="s">
        <v>235</v>
      </c>
      <c r="B66" s="66" t="s">
        <v>62</v>
      </c>
      <c r="C66" s="78">
        <v>19.74288</v>
      </c>
      <c r="D66" s="184"/>
      <c r="E66" s="76">
        <v>143.8723</v>
      </c>
      <c r="F66" s="76">
        <v>519.23463000000004</v>
      </c>
      <c r="G66" s="73"/>
      <c r="H66" s="76">
        <v>104.25617</v>
      </c>
      <c r="I66" s="72"/>
      <c r="J66" s="185">
        <v>0</v>
      </c>
      <c r="K66" s="246"/>
      <c r="L66" s="246"/>
      <c r="M66" s="173"/>
      <c r="N66" s="174"/>
      <c r="O66" s="173"/>
      <c r="P66" s="173"/>
    </row>
    <row r="67" spans="1:16" ht="15" customHeight="1" x14ac:dyDescent="0.25">
      <c r="A67" s="74" t="s">
        <v>236</v>
      </c>
      <c r="B67" s="66" t="s">
        <v>62</v>
      </c>
      <c r="C67" s="78">
        <v>11.13955</v>
      </c>
      <c r="D67" s="184"/>
      <c r="E67" s="76">
        <v>32.611800000000002</v>
      </c>
      <c r="F67" s="76">
        <v>85.616509999999991</v>
      </c>
      <c r="G67" s="73"/>
      <c r="H67" s="76">
        <v>17.104040000000001</v>
      </c>
      <c r="I67" s="72"/>
      <c r="J67" s="185">
        <v>0</v>
      </c>
      <c r="K67" s="246"/>
      <c r="L67" s="246"/>
      <c r="M67" s="173"/>
      <c r="N67" s="174"/>
      <c r="O67" s="173"/>
      <c r="P67" s="173"/>
    </row>
    <row r="68" spans="1:16" ht="15" customHeight="1" x14ac:dyDescent="0.25">
      <c r="A68" s="74" t="s">
        <v>237</v>
      </c>
      <c r="B68" s="66" t="s">
        <v>62</v>
      </c>
      <c r="C68" s="78">
        <v>108.15213</v>
      </c>
      <c r="D68" s="184"/>
      <c r="E68" s="76">
        <v>32.210749999999997</v>
      </c>
      <c r="F68" s="76">
        <v>0</v>
      </c>
      <c r="G68" s="73"/>
      <c r="H68" s="76">
        <v>106.46033</v>
      </c>
      <c r="I68" s="72"/>
      <c r="J68" s="185">
        <v>0</v>
      </c>
      <c r="K68" s="246"/>
      <c r="L68" s="246"/>
      <c r="M68" s="173"/>
      <c r="N68" s="173"/>
      <c r="O68" s="176"/>
      <c r="P68" s="173"/>
    </row>
    <row r="69" spans="1:16" ht="15" customHeight="1" x14ac:dyDescent="0.25">
      <c r="A69" s="74" t="s">
        <v>238</v>
      </c>
      <c r="B69" s="66" t="s">
        <v>62</v>
      </c>
      <c r="C69" s="78">
        <v>36.008249999999997</v>
      </c>
      <c r="D69" s="184"/>
      <c r="E69" s="76">
        <v>20.475000000000001</v>
      </c>
      <c r="F69" s="76">
        <v>6.8441999999999998</v>
      </c>
      <c r="G69" s="73"/>
      <c r="H69" s="76">
        <v>49.639050000000005</v>
      </c>
      <c r="I69" s="72"/>
      <c r="J69" s="185">
        <v>0</v>
      </c>
      <c r="K69" s="246"/>
      <c r="L69" s="246"/>
      <c r="M69" s="173"/>
      <c r="N69" s="175"/>
      <c r="O69" s="173"/>
      <c r="P69" s="173"/>
    </row>
    <row r="70" spans="1:16" ht="15" customHeight="1" x14ac:dyDescent="0.25">
      <c r="A70" s="74" t="s">
        <v>239</v>
      </c>
      <c r="B70" s="66" t="s">
        <v>62</v>
      </c>
      <c r="C70" s="78">
        <v>37.05095</v>
      </c>
      <c r="D70" s="184"/>
      <c r="E70" s="76">
        <v>31.494450000000001</v>
      </c>
      <c r="F70" s="76">
        <v>27.215</v>
      </c>
      <c r="G70" s="73"/>
      <c r="H70" s="76">
        <v>41.330400000000004</v>
      </c>
      <c r="I70" s="72"/>
      <c r="J70" s="185">
        <v>0</v>
      </c>
      <c r="K70" s="246"/>
      <c r="L70" s="246"/>
      <c r="M70" s="173"/>
      <c r="N70" s="173"/>
      <c r="O70" s="173"/>
      <c r="P70" s="173"/>
    </row>
    <row r="71" spans="1:16" ht="15" customHeight="1" x14ac:dyDescent="0.25">
      <c r="A71" s="74" t="s">
        <v>3522</v>
      </c>
      <c r="B71" s="66" t="s">
        <v>62</v>
      </c>
      <c r="C71" s="78">
        <v>330.03459999999995</v>
      </c>
      <c r="D71" s="184"/>
      <c r="E71" s="76">
        <v>140.1816</v>
      </c>
      <c r="F71" s="76">
        <v>224.2535</v>
      </c>
      <c r="G71" s="73"/>
      <c r="H71" s="76">
        <v>245.96270000000001</v>
      </c>
      <c r="I71" s="72"/>
      <c r="J71" s="185">
        <v>0</v>
      </c>
      <c r="K71" s="246"/>
      <c r="L71" s="246"/>
      <c r="M71" s="173"/>
      <c r="N71" s="174"/>
      <c r="O71" s="173"/>
      <c r="P71" s="173"/>
    </row>
    <row r="72" spans="1:16" ht="15" customHeight="1" x14ac:dyDescent="0.25">
      <c r="A72" s="74" t="s">
        <v>240</v>
      </c>
      <c r="B72" s="66" t="s">
        <v>62</v>
      </c>
      <c r="C72" s="78">
        <v>97.518860000000004</v>
      </c>
      <c r="D72" s="184"/>
      <c r="E72" s="76">
        <v>104.37310000000001</v>
      </c>
      <c r="F72" s="76">
        <v>106.47297</v>
      </c>
      <c r="G72" s="73"/>
      <c r="H72" s="76">
        <v>95.726289999999992</v>
      </c>
      <c r="I72" s="72"/>
      <c r="J72" s="185">
        <v>0</v>
      </c>
      <c r="K72" s="246"/>
      <c r="L72" s="246"/>
      <c r="M72" s="173"/>
      <c r="N72" s="174"/>
      <c r="O72" s="173"/>
      <c r="P72" s="173"/>
    </row>
    <row r="73" spans="1:16" ht="15" customHeight="1" x14ac:dyDescent="0.25">
      <c r="A73" s="74" t="s">
        <v>241</v>
      </c>
      <c r="B73" s="66" t="s">
        <v>62</v>
      </c>
      <c r="C73" s="78">
        <v>148.96345000000002</v>
      </c>
      <c r="D73" s="184"/>
      <c r="E73" s="76">
        <v>15.929549999999999</v>
      </c>
      <c r="F73" s="76">
        <v>8.6511499999999995</v>
      </c>
      <c r="G73" s="73"/>
      <c r="H73" s="76">
        <v>147.28729999999999</v>
      </c>
      <c r="I73" s="72"/>
      <c r="J73" s="185">
        <v>0</v>
      </c>
      <c r="K73" s="246"/>
      <c r="L73" s="246"/>
      <c r="M73" s="173"/>
      <c r="N73" s="173"/>
      <c r="O73" s="173"/>
      <c r="P73" s="173"/>
    </row>
    <row r="74" spans="1:16" ht="15" customHeight="1" x14ac:dyDescent="0.25">
      <c r="A74" s="74" t="s">
        <v>3523</v>
      </c>
      <c r="B74" s="66" t="s">
        <v>62</v>
      </c>
      <c r="C74" s="78">
        <v>76.958590000000001</v>
      </c>
      <c r="D74" s="184"/>
      <c r="E74" s="76">
        <v>98.662199999999999</v>
      </c>
      <c r="F74" s="76">
        <v>110.44189999999999</v>
      </c>
      <c r="G74" s="73"/>
      <c r="H74" s="76">
        <v>65.178889999999996</v>
      </c>
      <c r="I74" s="72"/>
      <c r="J74" s="185">
        <v>0</v>
      </c>
      <c r="K74" s="246"/>
      <c r="L74" s="246"/>
      <c r="M74" s="173"/>
      <c r="N74" s="174"/>
      <c r="O74" s="173"/>
      <c r="P74" s="173"/>
    </row>
    <row r="75" spans="1:16" ht="15" customHeight="1" x14ac:dyDescent="0.25">
      <c r="A75" s="74" t="s">
        <v>242</v>
      </c>
      <c r="B75" s="66" t="s">
        <v>62</v>
      </c>
      <c r="C75" s="78">
        <v>356.27357000000001</v>
      </c>
      <c r="D75" s="184"/>
      <c r="E75" s="76">
        <v>872.58240000000001</v>
      </c>
      <c r="F75" s="76">
        <v>802.26522</v>
      </c>
      <c r="G75" s="73"/>
      <c r="H75" s="76">
        <v>426.59075000000001</v>
      </c>
      <c r="I75" s="72"/>
      <c r="J75" s="185">
        <v>0</v>
      </c>
      <c r="K75" s="246"/>
      <c r="L75" s="246"/>
      <c r="M75" s="173"/>
      <c r="N75" s="174"/>
      <c r="O75" s="173"/>
      <c r="P75" s="173"/>
    </row>
    <row r="76" spans="1:16" ht="15" customHeight="1" x14ac:dyDescent="0.25">
      <c r="A76" s="74" t="s">
        <v>243</v>
      </c>
      <c r="B76" s="66" t="s">
        <v>62</v>
      </c>
      <c r="C76" s="78">
        <v>407.94908000000004</v>
      </c>
      <c r="D76" s="184"/>
      <c r="E76" s="76">
        <v>686.81919999999991</v>
      </c>
      <c r="F76" s="76">
        <v>587.48145</v>
      </c>
      <c r="G76" s="73"/>
      <c r="H76" s="76">
        <v>503.15962999999999</v>
      </c>
      <c r="I76" s="72"/>
      <c r="J76" s="185">
        <v>0</v>
      </c>
      <c r="K76" s="246"/>
      <c r="L76" s="246"/>
      <c r="M76" s="173"/>
      <c r="N76" s="174"/>
      <c r="O76" s="173"/>
      <c r="P76" s="173"/>
    </row>
    <row r="77" spans="1:16" ht="15" customHeight="1" x14ac:dyDescent="0.25">
      <c r="A77" s="74" t="s">
        <v>3524</v>
      </c>
      <c r="B77" s="66" t="s">
        <v>62</v>
      </c>
      <c r="C77" s="78">
        <v>188.55991</v>
      </c>
      <c r="D77" s="184"/>
      <c r="E77" s="76">
        <v>591.26199999999994</v>
      </c>
      <c r="F77" s="76">
        <v>526.92888000000005</v>
      </c>
      <c r="G77" s="73"/>
      <c r="H77" s="76">
        <v>248.90359000000001</v>
      </c>
      <c r="I77" s="72"/>
      <c r="J77" s="185">
        <v>0</v>
      </c>
      <c r="K77" s="246"/>
      <c r="L77" s="246"/>
      <c r="M77" s="173"/>
      <c r="N77" s="175"/>
      <c r="O77" s="173"/>
      <c r="P77" s="173"/>
    </row>
    <row r="78" spans="1:16" ht="15" customHeight="1" x14ac:dyDescent="0.25">
      <c r="A78" s="74" t="s">
        <v>3525</v>
      </c>
      <c r="B78" s="66" t="s">
        <v>62</v>
      </c>
      <c r="C78" s="78">
        <v>276.28424000000001</v>
      </c>
      <c r="D78" s="184"/>
      <c r="E78" s="76">
        <v>302.94159999999999</v>
      </c>
      <c r="F78" s="76">
        <v>369.84596999999997</v>
      </c>
      <c r="G78" s="73"/>
      <c r="H78" s="76">
        <v>209.72067000000001</v>
      </c>
      <c r="I78" s="72"/>
      <c r="J78" s="185">
        <v>0</v>
      </c>
      <c r="K78" s="246"/>
      <c r="L78" s="246"/>
      <c r="M78" s="173"/>
      <c r="N78" s="174"/>
      <c r="O78" s="173"/>
      <c r="P78" s="173"/>
    </row>
    <row r="79" spans="1:16" ht="15" customHeight="1" x14ac:dyDescent="0.25">
      <c r="A79" s="74" t="s">
        <v>244</v>
      </c>
      <c r="B79" s="66" t="s">
        <v>62</v>
      </c>
      <c r="C79" s="78">
        <v>273.79509999999999</v>
      </c>
      <c r="D79" s="184"/>
      <c r="E79" s="76">
        <v>351.29509999999999</v>
      </c>
      <c r="F79" s="76">
        <v>334.61696999999998</v>
      </c>
      <c r="G79" s="73"/>
      <c r="H79" s="76">
        <v>290.47492999999997</v>
      </c>
      <c r="I79" s="72"/>
      <c r="J79" s="185">
        <v>0</v>
      </c>
      <c r="K79" s="246"/>
      <c r="L79" s="246"/>
      <c r="M79" s="173"/>
      <c r="N79" s="174"/>
      <c r="O79" s="173"/>
      <c r="P79" s="173"/>
    </row>
    <row r="80" spans="1:16" ht="15" customHeight="1" x14ac:dyDescent="0.25">
      <c r="A80" s="74" t="s">
        <v>245</v>
      </c>
      <c r="B80" s="66" t="s">
        <v>62</v>
      </c>
      <c r="C80" s="78">
        <v>207.81004999999999</v>
      </c>
      <c r="D80" s="184"/>
      <c r="E80" s="76">
        <v>269.84359999999998</v>
      </c>
      <c r="F80" s="76">
        <v>237.21127999999999</v>
      </c>
      <c r="G80" s="73"/>
      <c r="H80" s="76">
        <v>225.46626999999998</v>
      </c>
      <c r="I80" s="72"/>
      <c r="J80" s="185">
        <v>0</v>
      </c>
      <c r="K80" s="246"/>
      <c r="L80" s="246"/>
      <c r="M80" s="173"/>
      <c r="N80" s="174"/>
      <c r="O80" s="173"/>
      <c r="P80" s="173"/>
    </row>
    <row r="81" spans="1:16" ht="15" customHeight="1" x14ac:dyDescent="0.25">
      <c r="A81" s="74" t="s">
        <v>246</v>
      </c>
      <c r="B81" s="66" t="s">
        <v>62</v>
      </c>
      <c r="C81" s="78">
        <v>108.79464999999999</v>
      </c>
      <c r="D81" s="184"/>
      <c r="E81" s="76">
        <v>306.81202000000002</v>
      </c>
      <c r="F81" s="76">
        <v>279.78377</v>
      </c>
      <c r="G81" s="73"/>
      <c r="H81" s="76">
        <v>148.51259999999999</v>
      </c>
      <c r="I81" s="72"/>
      <c r="J81" s="185">
        <v>0</v>
      </c>
      <c r="K81" s="246"/>
      <c r="L81" s="246"/>
      <c r="M81" s="173"/>
      <c r="N81" s="173"/>
      <c r="O81" s="173"/>
      <c r="P81" s="173"/>
    </row>
    <row r="82" spans="1:16" ht="15" customHeight="1" x14ac:dyDescent="0.25">
      <c r="A82" s="74" t="s">
        <v>3526</v>
      </c>
      <c r="B82" s="66" t="s">
        <v>62</v>
      </c>
      <c r="C82" s="78">
        <v>468.42365999999998</v>
      </c>
      <c r="D82" s="184"/>
      <c r="E82" s="76">
        <v>724.22031000000004</v>
      </c>
      <c r="F82" s="76">
        <v>675.47354000000007</v>
      </c>
      <c r="G82" s="73"/>
      <c r="H82" s="76">
        <v>517.21367999999995</v>
      </c>
      <c r="I82" s="72"/>
      <c r="J82" s="185">
        <v>0</v>
      </c>
      <c r="K82" s="246"/>
      <c r="L82" s="246"/>
      <c r="M82" s="173"/>
      <c r="N82" s="173"/>
      <c r="O82" s="173"/>
      <c r="P82" s="173"/>
    </row>
    <row r="83" spans="1:16" ht="15" customHeight="1" x14ac:dyDescent="0.25">
      <c r="A83" s="74" t="s">
        <v>247</v>
      </c>
      <c r="B83" s="66" t="s">
        <v>62</v>
      </c>
      <c r="C83" s="78">
        <v>100.70739999999999</v>
      </c>
      <c r="D83" s="184"/>
      <c r="E83" s="76">
        <v>205.98045000000002</v>
      </c>
      <c r="F83" s="76">
        <v>200.36405999999999</v>
      </c>
      <c r="G83" s="73"/>
      <c r="H83" s="76">
        <v>106.32378999999999</v>
      </c>
      <c r="I83" s="72"/>
      <c r="J83" s="185">
        <v>0</v>
      </c>
      <c r="K83" s="246"/>
      <c r="L83" s="246"/>
      <c r="M83" s="173"/>
      <c r="N83" s="173"/>
      <c r="O83" s="173"/>
      <c r="P83" s="173"/>
    </row>
    <row r="84" spans="1:16" ht="15" customHeight="1" x14ac:dyDescent="0.25">
      <c r="A84" s="74" t="s">
        <v>3527</v>
      </c>
      <c r="B84" s="66" t="s">
        <v>62</v>
      </c>
      <c r="C84" s="78">
        <v>398.97606000000002</v>
      </c>
      <c r="D84" s="184"/>
      <c r="E84" s="76">
        <v>375.90371000000005</v>
      </c>
      <c r="F84" s="76">
        <v>333.62501000000003</v>
      </c>
      <c r="G84" s="73"/>
      <c r="H84" s="76">
        <v>447.79140999999998</v>
      </c>
      <c r="I84" s="72"/>
      <c r="J84" s="185">
        <v>0</v>
      </c>
      <c r="K84" s="246"/>
      <c r="L84" s="246"/>
      <c r="M84" s="173"/>
      <c r="N84" s="173"/>
      <c r="O84" s="173"/>
      <c r="P84" s="173"/>
    </row>
    <row r="85" spans="1:16" ht="15" customHeight="1" x14ac:dyDescent="0.25">
      <c r="A85" s="74" t="s">
        <v>248</v>
      </c>
      <c r="B85" s="66" t="s">
        <v>62</v>
      </c>
      <c r="C85" s="78">
        <v>401.44595000000004</v>
      </c>
      <c r="D85" s="184"/>
      <c r="E85" s="76">
        <v>173.64587</v>
      </c>
      <c r="F85" s="76">
        <v>201.09748999999999</v>
      </c>
      <c r="G85" s="73"/>
      <c r="H85" s="76">
        <v>354.08858000000004</v>
      </c>
      <c r="I85" s="72"/>
      <c r="J85" s="185">
        <v>0</v>
      </c>
      <c r="K85" s="246"/>
      <c r="L85" s="246"/>
      <c r="M85" s="173"/>
      <c r="N85" s="173"/>
      <c r="O85" s="173"/>
      <c r="P85" s="173"/>
    </row>
    <row r="86" spans="1:16" ht="15" customHeight="1" x14ac:dyDescent="0.25">
      <c r="A86" s="74" t="s">
        <v>249</v>
      </c>
      <c r="B86" s="66" t="s">
        <v>62</v>
      </c>
      <c r="C86" s="78">
        <v>210.27122</v>
      </c>
      <c r="D86" s="184"/>
      <c r="E86" s="76">
        <v>393.40859999999998</v>
      </c>
      <c r="F86" s="76">
        <v>351.56725</v>
      </c>
      <c r="G86" s="73"/>
      <c r="H86" s="76">
        <v>252.11257000000001</v>
      </c>
      <c r="I86" s="72"/>
      <c r="J86" s="185">
        <v>0</v>
      </c>
      <c r="K86" s="246"/>
      <c r="L86" s="246"/>
      <c r="M86" s="173"/>
      <c r="N86" s="174"/>
      <c r="O86" s="173"/>
      <c r="P86" s="173"/>
    </row>
    <row r="87" spans="1:16" ht="15" customHeight="1" x14ac:dyDescent="0.25">
      <c r="A87" s="74" t="s">
        <v>3528</v>
      </c>
      <c r="B87" s="66" t="s">
        <v>62</v>
      </c>
      <c r="C87" s="78">
        <v>385.74432000000002</v>
      </c>
      <c r="D87" s="184"/>
      <c r="E87" s="76">
        <v>414.59145000000001</v>
      </c>
      <c r="F87" s="76">
        <v>311.45405999999997</v>
      </c>
      <c r="G87" s="73"/>
      <c r="H87" s="76">
        <v>488.57296000000002</v>
      </c>
      <c r="I87" s="72"/>
      <c r="J87" s="185">
        <v>0</v>
      </c>
      <c r="K87" s="246"/>
      <c r="L87" s="246"/>
      <c r="M87" s="173"/>
      <c r="N87" s="173"/>
      <c r="O87" s="173"/>
      <c r="P87" s="173"/>
    </row>
    <row r="88" spans="1:16" ht="15" customHeight="1" x14ac:dyDescent="0.25">
      <c r="A88" s="74" t="s">
        <v>3529</v>
      </c>
      <c r="B88" s="66" t="s">
        <v>62</v>
      </c>
      <c r="C88" s="78">
        <v>290.58709000000005</v>
      </c>
      <c r="D88" s="184"/>
      <c r="E88" s="76">
        <v>489.82784000000004</v>
      </c>
      <c r="F88" s="76">
        <v>447.60638</v>
      </c>
      <c r="G88" s="73"/>
      <c r="H88" s="76">
        <v>312.97159000000005</v>
      </c>
      <c r="I88" s="72"/>
      <c r="J88" s="185">
        <v>0</v>
      </c>
      <c r="K88" s="246"/>
      <c r="L88" s="246"/>
      <c r="M88" s="173"/>
      <c r="N88" s="173"/>
      <c r="O88" s="173"/>
      <c r="P88" s="173"/>
    </row>
    <row r="89" spans="1:16" ht="14.25" customHeight="1" x14ac:dyDescent="0.25">
      <c r="A89" s="74" t="s">
        <v>3530</v>
      </c>
      <c r="B89" s="66" t="s">
        <v>62</v>
      </c>
      <c r="C89" s="78">
        <v>258.42734999999999</v>
      </c>
      <c r="D89" s="184"/>
      <c r="E89" s="76">
        <v>237.29160000000002</v>
      </c>
      <c r="F89" s="76">
        <v>184.83109999999999</v>
      </c>
      <c r="G89" s="73"/>
      <c r="H89" s="76">
        <v>325.41684999999995</v>
      </c>
      <c r="I89" s="72"/>
      <c r="J89" s="185">
        <v>0</v>
      </c>
      <c r="K89" s="246"/>
      <c r="L89" s="246"/>
      <c r="M89" s="173"/>
      <c r="N89" s="174"/>
      <c r="O89" s="173"/>
      <c r="P89" s="173"/>
    </row>
    <row r="90" spans="1:16" ht="15" customHeight="1" x14ac:dyDescent="0.25">
      <c r="A90" s="74" t="s">
        <v>250</v>
      </c>
      <c r="B90" s="66" t="s">
        <v>62</v>
      </c>
      <c r="C90" s="78">
        <v>70.619839999999996</v>
      </c>
      <c r="D90" s="184"/>
      <c r="E90" s="76">
        <v>184.80545999999998</v>
      </c>
      <c r="F90" s="76">
        <v>167.47367000000003</v>
      </c>
      <c r="G90" s="73"/>
      <c r="H90" s="76">
        <v>87.951630000000009</v>
      </c>
      <c r="I90" s="72"/>
      <c r="J90" s="185">
        <v>0</v>
      </c>
      <c r="K90" s="246"/>
      <c r="L90" s="246"/>
      <c r="M90" s="173"/>
      <c r="N90" s="173"/>
      <c r="O90" s="173"/>
      <c r="P90" s="173"/>
    </row>
    <row r="91" spans="1:16" ht="15" customHeight="1" x14ac:dyDescent="0.25">
      <c r="A91" s="74" t="s">
        <v>3531</v>
      </c>
      <c r="B91" s="66" t="s">
        <v>62</v>
      </c>
      <c r="C91" s="78">
        <v>165.71592000000001</v>
      </c>
      <c r="D91" s="184"/>
      <c r="E91" s="76">
        <v>225.65204999999997</v>
      </c>
      <c r="F91" s="76">
        <v>209.37379999999999</v>
      </c>
      <c r="G91" s="73"/>
      <c r="H91" s="76">
        <v>156.73432</v>
      </c>
      <c r="I91" s="72"/>
      <c r="J91" s="185">
        <v>0</v>
      </c>
      <c r="K91" s="246"/>
      <c r="L91" s="246"/>
      <c r="M91" s="173"/>
      <c r="N91" s="173"/>
      <c r="O91" s="173"/>
      <c r="P91" s="173"/>
    </row>
    <row r="92" spans="1:16" ht="15" customHeight="1" x14ac:dyDescent="0.25">
      <c r="A92" s="74" t="s">
        <v>251</v>
      </c>
      <c r="B92" s="66" t="s">
        <v>62</v>
      </c>
      <c r="C92" s="78">
        <v>315.58197999999999</v>
      </c>
      <c r="D92" s="184"/>
      <c r="E92" s="76">
        <v>86.842399999999998</v>
      </c>
      <c r="F92" s="76">
        <v>5.2377000000000002</v>
      </c>
      <c r="G92" s="73"/>
      <c r="H92" s="76">
        <v>459.10667999999998</v>
      </c>
      <c r="I92" s="72"/>
      <c r="J92" s="185">
        <v>0</v>
      </c>
      <c r="K92" s="246"/>
      <c r="L92" s="246"/>
      <c r="M92" s="173"/>
      <c r="N92" s="174"/>
      <c r="O92" s="173"/>
      <c r="P92" s="173"/>
    </row>
    <row r="93" spans="1:16" ht="15" customHeight="1" x14ac:dyDescent="0.25">
      <c r="A93" s="74" t="s">
        <v>252</v>
      </c>
      <c r="B93" s="66" t="s">
        <v>62</v>
      </c>
      <c r="C93" s="78">
        <v>125.59233</v>
      </c>
      <c r="D93" s="184"/>
      <c r="E93" s="76">
        <v>59.040800000000004</v>
      </c>
      <c r="F93" s="76">
        <v>34.538519999999998</v>
      </c>
      <c r="G93" s="73"/>
      <c r="H93" s="76">
        <v>151.32960999999997</v>
      </c>
      <c r="I93" s="72"/>
      <c r="J93" s="185">
        <v>0</v>
      </c>
      <c r="K93" s="246"/>
      <c r="L93" s="246"/>
      <c r="M93" s="173"/>
      <c r="N93" s="174"/>
      <c r="O93" s="173"/>
      <c r="P93" s="173"/>
    </row>
    <row r="94" spans="1:16" ht="15" customHeight="1" x14ac:dyDescent="0.25">
      <c r="A94" s="74" t="s">
        <v>253</v>
      </c>
      <c r="B94" s="66" t="s">
        <v>62</v>
      </c>
      <c r="C94" s="78">
        <v>90.535899999999998</v>
      </c>
      <c r="D94" s="184"/>
      <c r="E94" s="76">
        <v>61.091550000000005</v>
      </c>
      <c r="F94" s="76">
        <v>31.017349999999997</v>
      </c>
      <c r="G94" s="73"/>
      <c r="H94" s="76">
        <v>120.6101</v>
      </c>
      <c r="I94" s="72"/>
      <c r="J94" s="185">
        <v>0</v>
      </c>
      <c r="K94" s="246"/>
      <c r="L94" s="246"/>
      <c r="M94" s="173"/>
      <c r="N94" s="173"/>
      <c r="O94" s="173"/>
      <c r="P94" s="173"/>
    </row>
    <row r="95" spans="1:16" ht="15" customHeight="1" x14ac:dyDescent="0.25">
      <c r="A95" s="74" t="s">
        <v>254</v>
      </c>
      <c r="B95" s="66" t="s">
        <v>62</v>
      </c>
      <c r="C95" s="78">
        <v>33.868499999999997</v>
      </c>
      <c r="D95" s="184"/>
      <c r="E95" s="76">
        <v>8.899799999999999</v>
      </c>
      <c r="F95" s="76">
        <v>6.3936000000000002</v>
      </c>
      <c r="G95" s="73"/>
      <c r="H95" s="76">
        <v>36.374699999999997</v>
      </c>
      <c r="I95" s="72"/>
      <c r="J95" s="185">
        <v>0</v>
      </c>
      <c r="K95" s="246"/>
      <c r="L95" s="246"/>
      <c r="M95" s="173"/>
      <c r="N95" s="174"/>
      <c r="O95" s="173"/>
      <c r="P95" s="173"/>
    </row>
    <row r="96" spans="1:16" ht="15" customHeight="1" x14ac:dyDescent="0.25">
      <c r="A96" s="74" t="s">
        <v>255</v>
      </c>
      <c r="B96" s="66" t="s">
        <v>62</v>
      </c>
      <c r="C96" s="78">
        <v>100.50166</v>
      </c>
      <c r="D96" s="184"/>
      <c r="E96" s="76">
        <v>32.299799999999998</v>
      </c>
      <c r="F96" s="76">
        <v>16.785799999999998</v>
      </c>
      <c r="G96" s="73"/>
      <c r="H96" s="76">
        <v>116.01566</v>
      </c>
      <c r="I96" s="72"/>
      <c r="J96" s="185">
        <v>0</v>
      </c>
      <c r="K96" s="246"/>
      <c r="L96" s="246"/>
      <c r="M96" s="173"/>
      <c r="N96" s="174"/>
      <c r="O96" s="173"/>
      <c r="P96" s="173"/>
    </row>
    <row r="97" spans="1:16" ht="15" customHeight="1" x14ac:dyDescent="0.25">
      <c r="A97" s="74" t="s">
        <v>256</v>
      </c>
      <c r="B97" s="66" t="s">
        <v>62</v>
      </c>
      <c r="C97" s="78">
        <v>259.64414999999997</v>
      </c>
      <c r="D97" s="184"/>
      <c r="E97" s="76">
        <v>70.972200000000001</v>
      </c>
      <c r="F97" s="76">
        <v>13.635899999999999</v>
      </c>
      <c r="G97" s="73"/>
      <c r="H97" s="76">
        <v>316.98045000000002</v>
      </c>
      <c r="I97" s="72"/>
      <c r="J97" s="185">
        <v>0</v>
      </c>
      <c r="K97" s="246"/>
      <c r="L97" s="246"/>
      <c r="M97" s="173"/>
      <c r="N97" s="174"/>
      <c r="O97" s="173"/>
      <c r="P97" s="173"/>
    </row>
    <row r="98" spans="1:16" ht="15" customHeight="1" x14ac:dyDescent="0.25">
      <c r="A98" s="74" t="s">
        <v>257</v>
      </c>
      <c r="B98" s="66" t="s">
        <v>62</v>
      </c>
      <c r="C98" s="78">
        <v>110.6301</v>
      </c>
      <c r="D98" s="184"/>
      <c r="E98" s="76">
        <v>43.724849999999996</v>
      </c>
      <c r="F98" s="76">
        <v>17.082249999999998</v>
      </c>
      <c r="G98" s="73"/>
      <c r="H98" s="76">
        <v>137.27270000000001</v>
      </c>
      <c r="I98" s="72"/>
      <c r="J98" s="185">
        <v>0</v>
      </c>
      <c r="K98" s="246"/>
      <c r="L98" s="246"/>
      <c r="M98" s="173"/>
      <c r="N98" s="173"/>
      <c r="O98" s="173"/>
      <c r="P98" s="173"/>
    </row>
    <row r="99" spans="1:16" ht="15" customHeight="1" x14ac:dyDescent="0.25">
      <c r="A99" s="74" t="s">
        <v>258</v>
      </c>
      <c r="B99" s="66" t="s">
        <v>62</v>
      </c>
      <c r="C99" s="78">
        <v>89.782560000000004</v>
      </c>
      <c r="D99" s="184"/>
      <c r="E99" s="76">
        <v>32.50656</v>
      </c>
      <c r="F99" s="76">
        <v>25.224700000000002</v>
      </c>
      <c r="G99" s="73"/>
      <c r="H99" s="76">
        <v>101.62442</v>
      </c>
      <c r="I99" s="72"/>
      <c r="J99" s="185">
        <v>0</v>
      </c>
      <c r="K99" s="246"/>
      <c r="L99" s="246"/>
      <c r="M99" s="173"/>
      <c r="N99" s="173"/>
      <c r="O99" s="173"/>
      <c r="P99" s="173"/>
    </row>
    <row r="100" spans="1:16" ht="15" customHeight="1" x14ac:dyDescent="0.25">
      <c r="A100" s="74" t="s">
        <v>3532</v>
      </c>
      <c r="B100" s="66" t="s">
        <v>62</v>
      </c>
      <c r="C100" s="78">
        <v>641.43075999999996</v>
      </c>
      <c r="D100" s="184"/>
      <c r="E100" s="76">
        <v>359.61445000000003</v>
      </c>
      <c r="F100" s="76">
        <v>251.08535999999998</v>
      </c>
      <c r="G100" s="73"/>
      <c r="H100" s="76">
        <v>685.24969999999996</v>
      </c>
      <c r="I100" s="72"/>
      <c r="J100" s="185">
        <v>0</v>
      </c>
      <c r="K100" s="246"/>
      <c r="L100" s="246"/>
      <c r="M100" s="173"/>
      <c r="N100" s="173"/>
      <c r="O100" s="173"/>
      <c r="P100" s="173"/>
    </row>
    <row r="101" spans="1:16" ht="15" customHeight="1" x14ac:dyDescent="0.25">
      <c r="A101" s="74" t="s">
        <v>259</v>
      </c>
      <c r="B101" s="66" t="s">
        <v>62</v>
      </c>
      <c r="C101" s="78">
        <v>25.062000000000001</v>
      </c>
      <c r="D101" s="184"/>
      <c r="E101" s="76">
        <v>5.2572000000000001</v>
      </c>
      <c r="F101" s="76">
        <v>0</v>
      </c>
      <c r="G101" s="73"/>
      <c r="H101" s="76">
        <v>30.319200000000002</v>
      </c>
      <c r="I101" s="72"/>
      <c r="J101" s="185">
        <v>0</v>
      </c>
      <c r="K101" s="246"/>
      <c r="L101" s="246"/>
      <c r="M101" s="173"/>
      <c r="N101" s="174"/>
      <c r="O101" s="176"/>
      <c r="P101" s="173"/>
    </row>
    <row r="102" spans="1:16" ht="15" customHeight="1" x14ac:dyDescent="0.25">
      <c r="A102" s="74" t="s">
        <v>260</v>
      </c>
      <c r="B102" s="66" t="s">
        <v>62</v>
      </c>
      <c r="C102" s="78">
        <v>195.08584999999999</v>
      </c>
      <c r="D102" s="184"/>
      <c r="E102" s="76">
        <v>109.6862</v>
      </c>
      <c r="F102" s="76">
        <v>58.024900000000002</v>
      </c>
      <c r="G102" s="73"/>
      <c r="H102" s="76">
        <v>248.42135000000002</v>
      </c>
      <c r="I102" s="72"/>
      <c r="J102" s="185">
        <v>0</v>
      </c>
      <c r="K102" s="246"/>
      <c r="L102" s="246"/>
      <c r="M102" s="173"/>
      <c r="N102" s="174"/>
      <c r="O102" s="173"/>
      <c r="P102" s="173"/>
    </row>
    <row r="103" spans="1:16" ht="15" customHeight="1" x14ac:dyDescent="0.25">
      <c r="A103" s="74" t="s">
        <v>3533</v>
      </c>
      <c r="B103" s="66" t="s">
        <v>62</v>
      </c>
      <c r="C103" s="78">
        <v>352.06623999999999</v>
      </c>
      <c r="D103" s="184"/>
      <c r="E103" s="76">
        <v>229.7139</v>
      </c>
      <c r="F103" s="76">
        <v>151.60895000000002</v>
      </c>
      <c r="G103" s="73"/>
      <c r="H103" s="76">
        <v>430.95589000000001</v>
      </c>
      <c r="I103" s="72"/>
      <c r="J103" s="185">
        <v>0</v>
      </c>
      <c r="K103" s="246"/>
      <c r="L103" s="246"/>
      <c r="M103" s="173"/>
      <c r="N103" s="174"/>
      <c r="O103" s="173"/>
      <c r="P103" s="173"/>
    </row>
    <row r="104" spans="1:16" ht="15" customHeight="1" x14ac:dyDescent="0.25">
      <c r="A104" s="74" t="s">
        <v>261</v>
      </c>
      <c r="B104" s="66" t="s">
        <v>62</v>
      </c>
      <c r="C104" s="78">
        <v>111.56905</v>
      </c>
      <c r="D104" s="184"/>
      <c r="E104" s="76">
        <v>201.93029999999999</v>
      </c>
      <c r="F104" s="76">
        <v>195.25239999999999</v>
      </c>
      <c r="G104" s="73"/>
      <c r="H104" s="76">
        <v>126.90965</v>
      </c>
      <c r="I104" s="72"/>
      <c r="J104" s="185">
        <v>0</v>
      </c>
      <c r="K104" s="246"/>
      <c r="L104" s="246"/>
      <c r="M104" s="173"/>
      <c r="N104" s="174"/>
      <c r="O104" s="173"/>
      <c r="P104" s="173"/>
    </row>
    <row r="105" spans="1:16" ht="15" customHeight="1" x14ac:dyDescent="0.25">
      <c r="A105" s="74" t="s">
        <v>262</v>
      </c>
      <c r="B105" s="66" t="s">
        <v>62</v>
      </c>
      <c r="C105" s="78">
        <v>162.0488</v>
      </c>
      <c r="D105" s="184"/>
      <c r="E105" s="76">
        <v>6.8250000000000002</v>
      </c>
      <c r="F105" s="76">
        <v>9.0473499999999998</v>
      </c>
      <c r="G105" s="73"/>
      <c r="H105" s="76">
        <v>159.82645000000002</v>
      </c>
      <c r="I105" s="72"/>
      <c r="J105" s="185">
        <v>0</v>
      </c>
      <c r="K105" s="246"/>
      <c r="L105" s="246"/>
      <c r="M105" s="173"/>
      <c r="N105" s="175"/>
      <c r="O105" s="173"/>
      <c r="P105" s="173"/>
    </row>
    <row r="106" spans="1:16" ht="15" customHeight="1" x14ac:dyDescent="0.25">
      <c r="A106" s="74" t="s">
        <v>263</v>
      </c>
      <c r="B106" s="66" t="s">
        <v>62</v>
      </c>
      <c r="C106" s="78">
        <v>121.68480000000001</v>
      </c>
      <c r="D106" s="184"/>
      <c r="E106" s="76">
        <v>78.712399999999988</v>
      </c>
      <c r="F106" s="76">
        <v>51.280699999999996</v>
      </c>
      <c r="G106" s="73"/>
      <c r="H106" s="76">
        <v>151.84045</v>
      </c>
      <c r="I106" s="72"/>
      <c r="J106" s="185">
        <v>0</v>
      </c>
      <c r="K106" s="246"/>
      <c r="L106" s="246"/>
      <c r="M106" s="173"/>
      <c r="N106" s="174"/>
      <c r="O106" s="173"/>
      <c r="P106" s="173"/>
    </row>
    <row r="107" spans="1:16" ht="15" customHeight="1" x14ac:dyDescent="0.25">
      <c r="A107" s="74" t="s">
        <v>264</v>
      </c>
      <c r="B107" s="66" t="s">
        <v>62</v>
      </c>
      <c r="C107" s="78">
        <v>266.14285999999998</v>
      </c>
      <c r="D107" s="184"/>
      <c r="E107" s="76">
        <v>176.57503</v>
      </c>
      <c r="F107" s="76">
        <v>118.05866999999999</v>
      </c>
      <c r="G107" s="73"/>
      <c r="H107" s="76">
        <v>284.65936999999997</v>
      </c>
      <c r="I107" s="72"/>
      <c r="J107" s="185">
        <v>0</v>
      </c>
      <c r="K107" s="246"/>
      <c r="L107" s="246"/>
      <c r="M107" s="173"/>
      <c r="N107" s="173"/>
      <c r="O107" s="173"/>
      <c r="P107" s="173"/>
    </row>
    <row r="108" spans="1:16" ht="15" customHeight="1" x14ac:dyDescent="0.25">
      <c r="A108" s="74" t="s">
        <v>265</v>
      </c>
      <c r="B108" s="66" t="s">
        <v>62</v>
      </c>
      <c r="C108" s="78">
        <v>63.804050000000004</v>
      </c>
      <c r="D108" s="184"/>
      <c r="E108" s="76">
        <v>51.665900000000001</v>
      </c>
      <c r="F108" s="76">
        <v>39.149529999999999</v>
      </c>
      <c r="G108" s="73"/>
      <c r="H108" s="76">
        <v>76.37567</v>
      </c>
      <c r="I108" s="72"/>
      <c r="J108" s="185">
        <v>0</v>
      </c>
      <c r="K108" s="246"/>
      <c r="L108" s="246"/>
      <c r="M108" s="173"/>
      <c r="N108" s="174"/>
      <c r="O108" s="173"/>
      <c r="P108" s="173"/>
    </row>
    <row r="109" spans="1:16" ht="15" customHeight="1" x14ac:dyDescent="0.25">
      <c r="A109" s="74" t="s">
        <v>3534</v>
      </c>
      <c r="B109" s="66" t="s">
        <v>62</v>
      </c>
      <c r="C109" s="78">
        <v>75.940149999999988</v>
      </c>
      <c r="D109" s="184"/>
      <c r="E109" s="76">
        <v>3.1850000000000001</v>
      </c>
      <c r="F109" s="76">
        <v>0</v>
      </c>
      <c r="G109" s="73"/>
      <c r="H109" s="76">
        <v>79.125149999999991</v>
      </c>
      <c r="I109" s="72"/>
      <c r="J109" s="185">
        <v>0</v>
      </c>
      <c r="K109" s="251"/>
      <c r="L109" s="252"/>
      <c r="M109" s="173"/>
      <c r="N109" s="175"/>
      <c r="O109" s="176"/>
      <c r="P109" s="173"/>
    </row>
    <row r="110" spans="1:16" ht="15" customHeight="1" x14ac:dyDescent="0.25">
      <c r="A110" s="74" t="s">
        <v>266</v>
      </c>
      <c r="B110" s="66" t="s">
        <v>62</v>
      </c>
      <c r="C110" s="78">
        <v>145.29854</v>
      </c>
      <c r="D110" s="184"/>
      <c r="E110" s="76">
        <v>9.5784000000000002</v>
      </c>
      <c r="F110" s="76">
        <v>6.6</v>
      </c>
      <c r="G110" s="73"/>
      <c r="H110" s="76">
        <v>148.27694</v>
      </c>
      <c r="I110" s="72"/>
      <c r="J110" s="185">
        <v>0</v>
      </c>
      <c r="K110" s="246"/>
      <c r="L110" s="246"/>
      <c r="M110" s="173"/>
      <c r="N110" s="174"/>
      <c r="O110" s="173"/>
      <c r="P110" s="173"/>
    </row>
    <row r="111" spans="1:16" ht="15" customHeight="1" x14ac:dyDescent="0.25">
      <c r="A111" s="74" t="s">
        <v>3535</v>
      </c>
      <c r="B111" s="66" t="s">
        <v>62</v>
      </c>
      <c r="C111" s="78">
        <v>111.87469999999999</v>
      </c>
      <c r="D111" s="184"/>
      <c r="E111" s="76">
        <v>30.886700000000001</v>
      </c>
      <c r="F111" s="76">
        <v>9.9743999999999993</v>
      </c>
      <c r="G111" s="73"/>
      <c r="H111" s="76">
        <v>101.43210000000001</v>
      </c>
      <c r="I111" s="72"/>
      <c r="J111" s="185">
        <v>0</v>
      </c>
      <c r="K111" s="246"/>
      <c r="L111" s="246"/>
      <c r="M111" s="173"/>
      <c r="N111" s="174"/>
      <c r="O111" s="173"/>
      <c r="P111" s="173"/>
    </row>
    <row r="112" spans="1:16" ht="15" customHeight="1" x14ac:dyDescent="0.25">
      <c r="A112" s="74" t="s">
        <v>3536</v>
      </c>
      <c r="B112" s="66" t="s">
        <v>62</v>
      </c>
      <c r="C112" s="78">
        <v>7.4226000000000001</v>
      </c>
      <c r="D112" s="184"/>
      <c r="E112" s="76">
        <v>0.52064999999999995</v>
      </c>
      <c r="F112" s="76">
        <v>0</v>
      </c>
      <c r="G112" s="73"/>
      <c r="H112" s="76"/>
      <c r="I112" s="187">
        <v>-2.5631999999999997</v>
      </c>
      <c r="J112" s="185">
        <v>0</v>
      </c>
      <c r="K112" s="246"/>
      <c r="L112" s="246"/>
      <c r="M112" s="173"/>
      <c r="N112" s="177"/>
      <c r="O112" s="176"/>
      <c r="P112" s="173"/>
    </row>
    <row r="113" spans="1:16" ht="15" customHeight="1" x14ac:dyDescent="0.25">
      <c r="A113" s="74" t="s">
        <v>267</v>
      </c>
      <c r="B113" s="66" t="s">
        <v>62</v>
      </c>
      <c r="C113" s="78">
        <v>144.07509999999999</v>
      </c>
      <c r="D113" s="184"/>
      <c r="E113" s="76">
        <v>32.984900000000003</v>
      </c>
      <c r="F113" s="76">
        <v>2.9055</v>
      </c>
      <c r="G113" s="73"/>
      <c r="H113" s="76">
        <v>160.07599999999999</v>
      </c>
      <c r="I113" s="72"/>
      <c r="J113" s="185">
        <v>0</v>
      </c>
      <c r="K113" s="246"/>
      <c r="L113" s="246"/>
      <c r="M113" s="173"/>
      <c r="N113" s="174"/>
      <c r="O113" s="173"/>
      <c r="P113" s="173"/>
    </row>
    <row r="114" spans="1:16" ht="15" customHeight="1" x14ac:dyDescent="0.25">
      <c r="A114" s="74" t="s">
        <v>268</v>
      </c>
      <c r="B114" s="66" t="s">
        <v>62</v>
      </c>
      <c r="C114" s="78">
        <v>142.73085</v>
      </c>
      <c r="D114" s="184"/>
      <c r="E114" s="76">
        <v>68.26755</v>
      </c>
      <c r="F114" s="76">
        <v>54.779849999999996</v>
      </c>
      <c r="G114" s="73"/>
      <c r="H114" s="76">
        <v>156.21854999999999</v>
      </c>
      <c r="I114" s="72"/>
      <c r="J114" s="185">
        <v>0</v>
      </c>
      <c r="K114" s="246"/>
      <c r="L114" s="246"/>
      <c r="M114" s="173"/>
      <c r="N114" s="173"/>
      <c r="O114" s="173"/>
      <c r="P114" s="173"/>
    </row>
    <row r="115" spans="1:16" ht="15" customHeight="1" x14ac:dyDescent="0.25">
      <c r="A115" s="74" t="s">
        <v>269</v>
      </c>
      <c r="B115" s="66" t="s">
        <v>62</v>
      </c>
      <c r="C115" s="78">
        <v>75.589799999999997</v>
      </c>
      <c r="D115" s="184"/>
      <c r="E115" s="76">
        <v>46.322249999999997</v>
      </c>
      <c r="F115" s="76">
        <v>30.89845</v>
      </c>
      <c r="G115" s="73"/>
      <c r="H115" s="76">
        <v>91.013600000000011</v>
      </c>
      <c r="I115" s="72"/>
      <c r="J115" s="185">
        <v>0</v>
      </c>
      <c r="K115" s="246"/>
      <c r="L115" s="246"/>
      <c r="M115" s="173"/>
      <c r="N115" s="173"/>
      <c r="O115" s="173"/>
      <c r="P115" s="173"/>
    </row>
    <row r="116" spans="1:16" ht="15" customHeight="1" x14ac:dyDescent="0.25">
      <c r="A116" s="74" t="s">
        <v>270</v>
      </c>
      <c r="B116" s="66" t="s">
        <v>62</v>
      </c>
      <c r="C116" s="78">
        <v>140.32660999999999</v>
      </c>
      <c r="D116" s="184"/>
      <c r="E116" s="76">
        <v>103.20052</v>
      </c>
      <c r="F116" s="76">
        <v>79.955460000000002</v>
      </c>
      <c r="G116" s="73"/>
      <c r="H116" s="76">
        <v>157.85597000000001</v>
      </c>
      <c r="I116" s="72"/>
      <c r="J116" s="185">
        <v>0</v>
      </c>
      <c r="K116" s="246"/>
      <c r="L116" s="246"/>
      <c r="M116" s="173"/>
      <c r="N116" s="173"/>
      <c r="O116" s="173"/>
      <c r="P116" s="173"/>
    </row>
    <row r="117" spans="1:16" ht="15" customHeight="1" x14ac:dyDescent="0.25">
      <c r="A117" s="74" t="s">
        <v>271</v>
      </c>
      <c r="B117" s="66" t="s">
        <v>62</v>
      </c>
      <c r="C117" s="78">
        <v>83.922800000000009</v>
      </c>
      <c r="D117" s="184"/>
      <c r="E117" s="76">
        <v>50.378250000000001</v>
      </c>
      <c r="F117" s="76">
        <v>38.0608</v>
      </c>
      <c r="G117" s="73"/>
      <c r="H117" s="76">
        <v>96.240250000000003</v>
      </c>
      <c r="I117" s="72"/>
      <c r="J117" s="185">
        <v>0</v>
      </c>
      <c r="K117" s="246"/>
      <c r="L117" s="246"/>
      <c r="M117" s="173"/>
      <c r="N117" s="173"/>
      <c r="O117" s="173"/>
      <c r="P117" s="173"/>
    </row>
    <row r="118" spans="1:16" ht="15" customHeight="1" x14ac:dyDescent="0.25">
      <c r="A118" s="74" t="s">
        <v>272</v>
      </c>
      <c r="B118" s="66" t="s">
        <v>62</v>
      </c>
      <c r="C118" s="78">
        <v>358.30291999999997</v>
      </c>
      <c r="D118" s="184"/>
      <c r="E118" s="76">
        <v>162.28354999999999</v>
      </c>
      <c r="F118" s="76">
        <v>82.511870000000002</v>
      </c>
      <c r="G118" s="73"/>
      <c r="H118" s="76">
        <v>415.64170000000001</v>
      </c>
      <c r="I118" s="72"/>
      <c r="J118" s="185">
        <v>0</v>
      </c>
      <c r="K118" s="246"/>
      <c r="L118" s="246"/>
      <c r="M118" s="173"/>
      <c r="N118" s="173"/>
      <c r="O118" s="173"/>
      <c r="P118" s="173"/>
    </row>
    <row r="119" spans="1:16" ht="15" customHeight="1" x14ac:dyDescent="0.25">
      <c r="A119" s="74" t="s">
        <v>273</v>
      </c>
      <c r="B119" s="66" t="s">
        <v>62</v>
      </c>
      <c r="C119" s="78">
        <v>633.41534999999999</v>
      </c>
      <c r="D119" s="184"/>
      <c r="E119" s="76">
        <v>583.89599999999996</v>
      </c>
      <c r="F119" s="76">
        <v>457.6515</v>
      </c>
      <c r="G119" s="73"/>
      <c r="H119" s="76">
        <v>771.20425</v>
      </c>
      <c r="I119" s="72"/>
      <c r="J119" s="185">
        <v>0</v>
      </c>
      <c r="K119" s="246"/>
      <c r="L119" s="246"/>
      <c r="M119" s="173"/>
      <c r="N119" s="175"/>
      <c r="O119" s="173"/>
      <c r="P119" s="173"/>
    </row>
    <row r="120" spans="1:16" ht="15" customHeight="1" x14ac:dyDescent="0.25">
      <c r="A120" s="74" t="s">
        <v>274</v>
      </c>
      <c r="B120" s="66" t="s">
        <v>62</v>
      </c>
      <c r="C120" s="78">
        <v>120.8317</v>
      </c>
      <c r="D120" s="184"/>
      <c r="E120" s="76">
        <v>414.53359999999998</v>
      </c>
      <c r="F120" s="76">
        <v>332.18095</v>
      </c>
      <c r="G120" s="73"/>
      <c r="H120" s="76">
        <v>207.92545000000001</v>
      </c>
      <c r="I120" s="72"/>
      <c r="J120" s="185">
        <v>0</v>
      </c>
      <c r="K120" s="246"/>
      <c r="L120" s="246"/>
      <c r="M120" s="173"/>
      <c r="N120" s="174"/>
      <c r="O120" s="173"/>
      <c r="P120" s="173"/>
    </row>
    <row r="121" spans="1:16" ht="15" customHeight="1" x14ac:dyDescent="0.25">
      <c r="A121" s="74" t="s">
        <v>275</v>
      </c>
      <c r="B121" s="66" t="s">
        <v>62</v>
      </c>
      <c r="C121" s="78">
        <v>33.070349999999998</v>
      </c>
      <c r="D121" s="184"/>
      <c r="E121" s="76">
        <v>25.8492</v>
      </c>
      <c r="F121" s="76">
        <v>11.720649999999999</v>
      </c>
      <c r="G121" s="73"/>
      <c r="H121" s="76">
        <v>47.198900000000002</v>
      </c>
      <c r="I121" s="72"/>
      <c r="J121" s="185">
        <v>0</v>
      </c>
      <c r="K121" s="246"/>
      <c r="L121" s="246"/>
      <c r="M121" s="173"/>
      <c r="N121" s="174"/>
      <c r="O121" s="173"/>
      <c r="P121" s="173"/>
    </row>
    <row r="122" spans="1:16" ht="15" customHeight="1" x14ac:dyDescent="0.25">
      <c r="A122" s="74" t="s">
        <v>276</v>
      </c>
      <c r="B122" s="66" t="s">
        <v>62</v>
      </c>
      <c r="C122" s="78">
        <v>14.2416</v>
      </c>
      <c r="D122" s="184"/>
      <c r="E122" s="76">
        <v>3.0185999999999997</v>
      </c>
      <c r="F122" s="76">
        <v>0</v>
      </c>
      <c r="G122" s="73"/>
      <c r="H122" s="76">
        <v>17.260200000000001</v>
      </c>
      <c r="I122" s="72"/>
      <c r="J122" s="185">
        <v>0</v>
      </c>
      <c r="K122" s="246"/>
      <c r="L122" s="246"/>
      <c r="M122" s="173"/>
      <c r="N122" s="174"/>
      <c r="O122" s="176"/>
      <c r="P122" s="173"/>
    </row>
    <row r="123" spans="1:16" ht="15" customHeight="1" x14ac:dyDescent="0.25">
      <c r="A123" s="74" t="s">
        <v>277</v>
      </c>
      <c r="B123" s="66" t="s">
        <v>62</v>
      </c>
      <c r="C123" s="78">
        <v>235.2184</v>
      </c>
      <c r="D123" s="184"/>
      <c r="E123" s="76">
        <v>51.1524</v>
      </c>
      <c r="F123" s="76">
        <v>1.573</v>
      </c>
      <c r="G123" s="73"/>
      <c r="H123" s="76">
        <v>284.7978</v>
      </c>
      <c r="I123" s="72"/>
      <c r="J123" s="185">
        <v>0</v>
      </c>
      <c r="K123" s="246"/>
      <c r="L123" s="246"/>
      <c r="M123" s="173"/>
      <c r="N123" s="174"/>
      <c r="O123" s="173"/>
      <c r="P123" s="173"/>
    </row>
    <row r="124" spans="1:16" ht="15" customHeight="1" x14ac:dyDescent="0.25">
      <c r="A124" s="74" t="s">
        <v>278</v>
      </c>
      <c r="B124" s="66" t="s">
        <v>62</v>
      </c>
      <c r="C124" s="78">
        <v>104.45819999999999</v>
      </c>
      <c r="D124" s="184"/>
      <c r="E124" s="76">
        <v>21.785400000000003</v>
      </c>
      <c r="F124" s="76">
        <v>0</v>
      </c>
      <c r="G124" s="73"/>
      <c r="H124" s="76">
        <v>126.2436</v>
      </c>
      <c r="I124" s="72"/>
      <c r="J124" s="185">
        <v>0</v>
      </c>
      <c r="K124" s="246"/>
      <c r="L124" s="246"/>
      <c r="M124" s="173"/>
      <c r="N124" s="174"/>
      <c r="O124" s="176"/>
      <c r="P124" s="173"/>
    </row>
    <row r="125" spans="1:16" ht="15" customHeight="1" x14ac:dyDescent="0.25">
      <c r="A125" s="74" t="s">
        <v>279</v>
      </c>
      <c r="B125" s="66" t="s">
        <v>62</v>
      </c>
      <c r="C125" s="78">
        <v>29.491949999999999</v>
      </c>
      <c r="D125" s="184"/>
      <c r="E125" s="76">
        <v>56.479800000000004</v>
      </c>
      <c r="F125" s="76">
        <v>56.343650000000004</v>
      </c>
      <c r="G125" s="73"/>
      <c r="H125" s="76">
        <v>30.4345</v>
      </c>
      <c r="I125" s="72"/>
      <c r="J125" s="185">
        <v>0</v>
      </c>
      <c r="K125" s="246"/>
      <c r="L125" s="246"/>
      <c r="M125" s="173"/>
      <c r="N125" s="174"/>
      <c r="O125" s="173"/>
      <c r="P125" s="173"/>
    </row>
    <row r="126" spans="1:16" ht="15" customHeight="1" x14ac:dyDescent="0.25">
      <c r="A126" s="74" t="s">
        <v>280</v>
      </c>
      <c r="B126" s="66" t="s">
        <v>62</v>
      </c>
      <c r="C126" s="78">
        <v>55.262500000000003</v>
      </c>
      <c r="D126" s="184"/>
      <c r="E126" s="76">
        <v>72.540000000000006</v>
      </c>
      <c r="F126" s="76">
        <v>60.039850000000001</v>
      </c>
      <c r="G126" s="73"/>
      <c r="H126" s="76">
        <v>91.290649999999999</v>
      </c>
      <c r="I126" s="72"/>
      <c r="J126" s="185">
        <v>0</v>
      </c>
      <c r="K126" s="246"/>
      <c r="L126" s="246"/>
      <c r="M126" s="173"/>
      <c r="N126" s="175"/>
      <c r="O126" s="173"/>
      <c r="P126" s="173"/>
    </row>
    <row r="127" spans="1:16" ht="15" customHeight="1" x14ac:dyDescent="0.25">
      <c r="A127" s="74" t="s">
        <v>281</v>
      </c>
      <c r="B127" s="66" t="s">
        <v>62</v>
      </c>
      <c r="C127" s="78">
        <v>221.45114999999998</v>
      </c>
      <c r="D127" s="184"/>
      <c r="E127" s="76">
        <v>70.194800000000001</v>
      </c>
      <c r="F127" s="76">
        <v>25.915500000000002</v>
      </c>
      <c r="G127" s="73"/>
      <c r="H127" s="76">
        <v>250.27764999999999</v>
      </c>
      <c r="I127" s="72"/>
      <c r="J127" s="185">
        <v>0</v>
      </c>
      <c r="K127" s="246"/>
      <c r="L127" s="246"/>
      <c r="M127" s="173"/>
      <c r="N127" s="174"/>
      <c r="O127" s="173"/>
      <c r="P127" s="173"/>
    </row>
    <row r="128" spans="1:16" ht="15" customHeight="1" x14ac:dyDescent="0.25">
      <c r="A128" s="74" t="s">
        <v>282</v>
      </c>
      <c r="B128" s="66" t="s">
        <v>62</v>
      </c>
      <c r="C128" s="78">
        <v>122.49146</v>
      </c>
      <c r="D128" s="184"/>
      <c r="E128" s="76">
        <v>26.7774</v>
      </c>
      <c r="F128" s="76">
        <v>0</v>
      </c>
      <c r="G128" s="73"/>
      <c r="H128" s="76">
        <v>149.26885999999999</v>
      </c>
      <c r="I128" s="72"/>
      <c r="J128" s="185">
        <v>0</v>
      </c>
      <c r="K128" s="246"/>
      <c r="L128" s="246"/>
      <c r="M128" s="173"/>
      <c r="N128" s="174"/>
      <c r="O128" s="176"/>
      <c r="P128" s="173"/>
    </row>
    <row r="129" spans="1:16" ht="15" customHeight="1" x14ac:dyDescent="0.25">
      <c r="A129" s="74" t="s">
        <v>3537</v>
      </c>
      <c r="B129" s="66" t="s">
        <v>62</v>
      </c>
      <c r="C129" s="78">
        <v>93.752420000000001</v>
      </c>
      <c r="D129" s="184"/>
      <c r="E129" s="76">
        <v>192.00220000000002</v>
      </c>
      <c r="F129" s="76">
        <v>166.29086999999998</v>
      </c>
      <c r="G129" s="73"/>
      <c r="H129" s="76">
        <v>119.82015</v>
      </c>
      <c r="I129" s="72"/>
      <c r="J129" s="185">
        <v>0</v>
      </c>
      <c r="K129" s="246"/>
      <c r="L129" s="246"/>
      <c r="M129" s="173"/>
      <c r="N129" s="174"/>
      <c r="O129" s="173"/>
      <c r="P129" s="173"/>
    </row>
    <row r="130" spans="1:16" ht="15" customHeight="1" x14ac:dyDescent="0.25">
      <c r="A130" s="74" t="s">
        <v>283</v>
      </c>
      <c r="B130" s="66" t="s">
        <v>62</v>
      </c>
      <c r="C130" s="78">
        <v>110.85585</v>
      </c>
      <c r="D130" s="184"/>
      <c r="E130" s="76">
        <v>172.20060000000001</v>
      </c>
      <c r="F130" s="76">
        <v>139.36179999999999</v>
      </c>
      <c r="G130" s="73"/>
      <c r="H130" s="76">
        <v>122.58064999999999</v>
      </c>
      <c r="I130" s="72"/>
      <c r="J130" s="185">
        <v>0</v>
      </c>
      <c r="K130" s="246"/>
      <c r="L130" s="246"/>
      <c r="M130" s="173"/>
      <c r="N130" s="174"/>
      <c r="O130" s="173"/>
      <c r="P130" s="173"/>
    </row>
    <row r="131" spans="1:16" ht="15" customHeight="1" x14ac:dyDescent="0.25">
      <c r="A131" s="74" t="s">
        <v>3538</v>
      </c>
      <c r="B131" s="66" t="s">
        <v>62</v>
      </c>
      <c r="C131" s="78">
        <v>48.879400000000004</v>
      </c>
      <c r="D131" s="184"/>
      <c r="E131" s="76">
        <v>0.86514999999999997</v>
      </c>
      <c r="F131" s="76">
        <v>0</v>
      </c>
      <c r="G131" s="73"/>
      <c r="H131" s="76"/>
      <c r="I131" s="187">
        <v>-0.9</v>
      </c>
      <c r="J131" s="185">
        <v>0</v>
      </c>
      <c r="K131" s="246"/>
      <c r="L131" s="246"/>
      <c r="M131" s="173"/>
      <c r="N131" s="177"/>
      <c r="O131" s="176"/>
      <c r="P131" s="177"/>
    </row>
    <row r="132" spans="1:16" ht="15" customHeight="1" x14ac:dyDescent="0.25">
      <c r="A132" s="74" t="s">
        <v>284</v>
      </c>
      <c r="B132" s="66" t="s">
        <v>62</v>
      </c>
      <c r="C132" s="78">
        <v>73.947369999999992</v>
      </c>
      <c r="D132" s="184"/>
      <c r="E132" s="76">
        <v>5.4638999999999998</v>
      </c>
      <c r="F132" s="76">
        <v>2.2241999999999997</v>
      </c>
      <c r="G132" s="73"/>
      <c r="H132" s="76">
        <v>77.187070000000006</v>
      </c>
      <c r="I132" s="72"/>
      <c r="J132" s="185">
        <v>0</v>
      </c>
      <c r="K132" s="246"/>
      <c r="L132" s="246"/>
      <c r="M132" s="173"/>
      <c r="N132" s="174"/>
      <c r="O132" s="173"/>
      <c r="P132" s="173"/>
    </row>
    <row r="133" spans="1:16" ht="15" customHeight="1" x14ac:dyDescent="0.25">
      <c r="A133" s="74" t="s">
        <v>285</v>
      </c>
      <c r="B133" s="66" t="s">
        <v>62</v>
      </c>
      <c r="C133" s="78">
        <v>95.87885</v>
      </c>
      <c r="D133" s="184"/>
      <c r="E133" s="76">
        <v>26.995799999999999</v>
      </c>
      <c r="F133" s="76">
        <v>8.9968500000000002</v>
      </c>
      <c r="G133" s="73"/>
      <c r="H133" s="76">
        <v>112.4543</v>
      </c>
      <c r="I133" s="72"/>
      <c r="J133" s="185">
        <v>0</v>
      </c>
      <c r="K133" s="246"/>
      <c r="L133" s="246"/>
      <c r="M133" s="173"/>
      <c r="N133" s="174"/>
      <c r="O133" s="173"/>
      <c r="P133" s="173"/>
    </row>
    <row r="134" spans="1:16" ht="15" customHeight="1" x14ac:dyDescent="0.25">
      <c r="A134" s="74" t="s">
        <v>286</v>
      </c>
      <c r="B134" s="66" t="s">
        <v>62</v>
      </c>
      <c r="C134" s="78">
        <v>27.550750000000001</v>
      </c>
      <c r="D134" s="184"/>
      <c r="E134" s="76">
        <v>19.780150000000003</v>
      </c>
      <c r="F134" s="76">
        <v>14.746600000000001</v>
      </c>
      <c r="G134" s="73"/>
      <c r="H134" s="76"/>
      <c r="I134" s="187">
        <v>-5.6808500000000004</v>
      </c>
      <c r="J134" s="185">
        <v>0</v>
      </c>
      <c r="K134" s="246"/>
      <c r="L134" s="246"/>
      <c r="M134" s="173"/>
      <c r="N134" s="173"/>
      <c r="O134" s="173"/>
      <c r="P134" s="173"/>
    </row>
    <row r="135" spans="1:16" ht="15" customHeight="1" x14ac:dyDescent="0.25">
      <c r="A135" s="74" t="s">
        <v>287</v>
      </c>
      <c r="B135" s="66" t="s">
        <v>62</v>
      </c>
      <c r="C135" s="78">
        <v>24.926549999999999</v>
      </c>
      <c r="D135" s="184"/>
      <c r="E135" s="76">
        <v>30.966000000000001</v>
      </c>
      <c r="F135" s="76">
        <v>20.7864</v>
      </c>
      <c r="G135" s="73"/>
      <c r="H135" s="76">
        <v>35.644349999999996</v>
      </c>
      <c r="I135" s="72"/>
      <c r="J135" s="185">
        <v>0</v>
      </c>
      <c r="K135" s="246"/>
      <c r="L135" s="246"/>
      <c r="M135" s="173"/>
      <c r="N135" s="175"/>
      <c r="O135" s="173"/>
      <c r="P135" s="173"/>
    </row>
    <row r="136" spans="1:16" ht="15" customHeight="1" x14ac:dyDescent="0.25">
      <c r="A136" s="74" t="s">
        <v>288</v>
      </c>
      <c r="B136" s="66" t="s">
        <v>62</v>
      </c>
      <c r="C136" s="78">
        <v>58.919849999999997</v>
      </c>
      <c r="D136" s="184"/>
      <c r="E136" s="76">
        <v>22.3002</v>
      </c>
      <c r="F136" s="76">
        <v>1.7615000000000001</v>
      </c>
      <c r="G136" s="73"/>
      <c r="H136" s="76">
        <v>79.458550000000002</v>
      </c>
      <c r="I136" s="72"/>
      <c r="J136" s="185">
        <v>0</v>
      </c>
      <c r="K136" s="246"/>
      <c r="L136" s="246"/>
      <c r="M136" s="173"/>
      <c r="N136" s="174"/>
      <c r="O136" s="173"/>
      <c r="P136" s="173"/>
    </row>
    <row r="137" spans="1:16" ht="15" customHeight="1" x14ac:dyDescent="0.25">
      <c r="A137" s="74" t="s">
        <v>3539</v>
      </c>
      <c r="B137" s="66" t="s">
        <v>62</v>
      </c>
      <c r="C137" s="78">
        <v>970.70968000000005</v>
      </c>
      <c r="D137" s="184"/>
      <c r="E137" s="76">
        <v>812.12159999999994</v>
      </c>
      <c r="F137" s="76">
        <v>621.09481000000005</v>
      </c>
      <c r="G137" s="73"/>
      <c r="H137" s="76">
        <v>1161.7494199999999</v>
      </c>
      <c r="I137" s="72"/>
      <c r="J137" s="185">
        <v>0</v>
      </c>
      <c r="K137" s="246"/>
      <c r="L137" s="246"/>
      <c r="M137" s="173"/>
      <c r="N137" s="174"/>
      <c r="O137" s="173"/>
      <c r="P137" s="173"/>
    </row>
    <row r="138" spans="1:16" ht="15" customHeight="1" x14ac:dyDescent="0.25">
      <c r="A138" s="74" t="s">
        <v>290</v>
      </c>
      <c r="B138" s="66" t="s">
        <v>62</v>
      </c>
      <c r="C138" s="78">
        <v>182.41310999999999</v>
      </c>
      <c r="D138" s="184"/>
      <c r="E138" s="76">
        <v>345.57120000000003</v>
      </c>
      <c r="F138" s="76">
        <v>331.46654999999998</v>
      </c>
      <c r="G138" s="73"/>
      <c r="H138" s="76">
        <v>199.34016</v>
      </c>
      <c r="I138" s="72"/>
      <c r="J138" s="185">
        <v>0</v>
      </c>
      <c r="K138" s="246"/>
      <c r="L138" s="246"/>
      <c r="M138" s="173"/>
      <c r="N138" s="174"/>
      <c r="O138" s="173"/>
      <c r="P138" s="173"/>
    </row>
    <row r="139" spans="1:16" ht="15" customHeight="1" x14ac:dyDescent="0.25">
      <c r="A139" s="74" t="s">
        <v>291</v>
      </c>
      <c r="B139" s="66" t="s">
        <v>62</v>
      </c>
      <c r="C139" s="78">
        <v>196.21261999999999</v>
      </c>
      <c r="D139" s="184"/>
      <c r="E139" s="76">
        <v>343.21280000000002</v>
      </c>
      <c r="F139" s="76">
        <v>317.43315999999999</v>
      </c>
      <c r="G139" s="73"/>
      <c r="H139" s="76">
        <v>223.90585999999999</v>
      </c>
      <c r="I139" s="72"/>
      <c r="J139" s="185">
        <v>0</v>
      </c>
      <c r="K139" s="246"/>
      <c r="L139" s="246"/>
      <c r="M139" s="173"/>
      <c r="N139" s="174"/>
      <c r="O139" s="173"/>
      <c r="P139" s="173"/>
    </row>
    <row r="140" spans="1:16" ht="15" customHeight="1" x14ac:dyDescent="0.25">
      <c r="A140" s="74" t="s">
        <v>292</v>
      </c>
      <c r="B140" s="66" t="s">
        <v>62</v>
      </c>
      <c r="C140" s="78">
        <v>512.25787000000003</v>
      </c>
      <c r="D140" s="184"/>
      <c r="E140" s="76">
        <v>589.86320000000001</v>
      </c>
      <c r="F140" s="76">
        <v>517.98835999999994</v>
      </c>
      <c r="G140" s="73"/>
      <c r="H140" s="76">
        <v>572.86675000000002</v>
      </c>
      <c r="I140" s="72"/>
      <c r="J140" s="185">
        <v>0</v>
      </c>
      <c r="K140" s="246"/>
      <c r="L140" s="246"/>
      <c r="M140" s="173"/>
      <c r="N140" s="174"/>
      <c r="O140" s="173"/>
      <c r="P140" s="173"/>
    </row>
    <row r="141" spans="1:16" ht="15" customHeight="1" x14ac:dyDescent="0.25">
      <c r="A141" s="74" t="s">
        <v>293</v>
      </c>
      <c r="B141" s="66" t="s">
        <v>62</v>
      </c>
      <c r="C141" s="78">
        <v>404.28980000000001</v>
      </c>
      <c r="D141" s="184"/>
      <c r="E141" s="76">
        <v>439.43680000000001</v>
      </c>
      <c r="F141" s="76">
        <v>400.19220000000001</v>
      </c>
      <c r="G141" s="73"/>
      <c r="H141" s="76">
        <v>446.96440000000001</v>
      </c>
      <c r="I141" s="72"/>
      <c r="J141" s="185">
        <v>0</v>
      </c>
      <c r="K141" s="246"/>
      <c r="L141" s="246"/>
      <c r="M141" s="173"/>
      <c r="N141" s="174"/>
      <c r="O141" s="173"/>
      <c r="P141" s="173"/>
    </row>
    <row r="142" spans="1:16" ht="15" customHeight="1" x14ac:dyDescent="0.25">
      <c r="A142" s="74" t="s">
        <v>294</v>
      </c>
      <c r="B142" s="66" t="s">
        <v>62</v>
      </c>
      <c r="C142" s="78">
        <v>490.34264000000002</v>
      </c>
      <c r="D142" s="184"/>
      <c r="E142" s="76">
        <v>433.37279999999998</v>
      </c>
      <c r="F142" s="76">
        <v>479.40161999999998</v>
      </c>
      <c r="G142" s="73"/>
      <c r="H142" s="76">
        <v>448.44182000000001</v>
      </c>
      <c r="I142" s="72"/>
      <c r="J142" s="185">
        <v>0</v>
      </c>
      <c r="K142" s="246"/>
      <c r="L142" s="246"/>
      <c r="M142" s="173"/>
      <c r="N142" s="174"/>
      <c r="O142" s="173"/>
      <c r="P142" s="173"/>
    </row>
    <row r="143" spans="1:16" ht="15" customHeight="1" x14ac:dyDescent="0.25">
      <c r="A143" s="74" t="s">
        <v>3540</v>
      </c>
      <c r="B143" s="66" t="s">
        <v>62</v>
      </c>
      <c r="C143" s="78">
        <v>237.98304999999999</v>
      </c>
      <c r="D143" s="184"/>
      <c r="E143" s="76">
        <v>113.60639999999999</v>
      </c>
      <c r="F143" s="76">
        <v>108.60267999999999</v>
      </c>
      <c r="G143" s="73"/>
      <c r="H143" s="76">
        <v>242.98676999999998</v>
      </c>
      <c r="I143" s="72"/>
      <c r="J143" s="185">
        <v>0</v>
      </c>
      <c r="K143" s="246"/>
      <c r="L143" s="246"/>
      <c r="M143" s="173"/>
      <c r="N143" s="174"/>
      <c r="O143" s="173"/>
      <c r="P143" s="173"/>
    </row>
    <row r="144" spans="1:16" ht="15" customHeight="1" x14ac:dyDescent="0.25">
      <c r="A144" s="74" t="s">
        <v>295</v>
      </c>
      <c r="B144" s="66" t="s">
        <v>62</v>
      </c>
      <c r="C144" s="78">
        <v>181.06459000000001</v>
      </c>
      <c r="D144" s="184"/>
      <c r="E144" s="76">
        <v>186.01920000000001</v>
      </c>
      <c r="F144" s="76">
        <v>145.75239000000002</v>
      </c>
      <c r="G144" s="73"/>
      <c r="H144" s="76">
        <v>222.39699999999999</v>
      </c>
      <c r="I144" s="72"/>
      <c r="J144" s="185">
        <v>0</v>
      </c>
      <c r="K144" s="246"/>
      <c r="L144" s="246"/>
      <c r="M144" s="173"/>
      <c r="N144" s="174"/>
      <c r="O144" s="173"/>
      <c r="P144" s="173"/>
    </row>
    <row r="145" spans="1:16" ht="15" customHeight="1" x14ac:dyDescent="0.25">
      <c r="A145" s="74" t="s">
        <v>296</v>
      </c>
      <c r="B145" s="66" t="s">
        <v>62</v>
      </c>
      <c r="C145" s="78">
        <v>728.37527999999998</v>
      </c>
      <c r="D145" s="184"/>
      <c r="E145" s="76">
        <v>608.40959999999995</v>
      </c>
      <c r="F145" s="76">
        <v>576.46258999999998</v>
      </c>
      <c r="G145" s="73"/>
      <c r="H145" s="76">
        <v>760.27168999999992</v>
      </c>
      <c r="I145" s="72"/>
      <c r="J145" s="185">
        <v>0</v>
      </c>
      <c r="K145" s="246"/>
      <c r="L145" s="246"/>
      <c r="M145" s="173"/>
      <c r="N145" s="174"/>
      <c r="O145" s="173"/>
      <c r="P145" s="173"/>
    </row>
    <row r="146" spans="1:16" ht="15" customHeight="1" x14ac:dyDescent="0.25">
      <c r="A146" s="74" t="s">
        <v>297</v>
      </c>
      <c r="B146" s="66" t="s">
        <v>62</v>
      </c>
      <c r="C146" s="78">
        <v>271.54653999999999</v>
      </c>
      <c r="D146" s="184"/>
      <c r="E146" s="76">
        <v>370.0992</v>
      </c>
      <c r="F146" s="76">
        <v>325.64809000000002</v>
      </c>
      <c r="G146" s="73"/>
      <c r="H146" s="76">
        <v>315.99765000000002</v>
      </c>
      <c r="I146" s="72"/>
      <c r="J146" s="185">
        <v>0</v>
      </c>
      <c r="K146" s="246"/>
      <c r="L146" s="246"/>
      <c r="M146" s="173"/>
      <c r="N146" s="174"/>
      <c r="O146" s="173"/>
      <c r="P146" s="173"/>
    </row>
    <row r="147" spans="1:16" ht="15" customHeight="1" x14ac:dyDescent="0.25">
      <c r="A147" s="74" t="s">
        <v>3541</v>
      </c>
      <c r="B147" s="66" t="s">
        <v>62</v>
      </c>
      <c r="C147" s="78">
        <v>1200.12601</v>
      </c>
      <c r="D147" s="184"/>
      <c r="E147" s="76">
        <v>1022.8992</v>
      </c>
      <c r="F147" s="76">
        <v>810.76346000000001</v>
      </c>
      <c r="G147" s="73"/>
      <c r="H147" s="76">
        <v>1412.2617499999999</v>
      </c>
      <c r="I147" s="72"/>
      <c r="J147" s="185">
        <v>0</v>
      </c>
      <c r="K147" s="246"/>
      <c r="L147" s="246"/>
      <c r="M147" s="173"/>
      <c r="N147" s="174"/>
      <c r="O147" s="173"/>
      <c r="P147" s="173"/>
    </row>
    <row r="148" spans="1:16" ht="15" customHeight="1" x14ac:dyDescent="0.25">
      <c r="A148" s="74" t="s">
        <v>298</v>
      </c>
      <c r="B148" s="66" t="s">
        <v>62</v>
      </c>
      <c r="C148" s="78">
        <v>150.58832999999998</v>
      </c>
      <c r="D148" s="184"/>
      <c r="E148" s="76">
        <v>242.50560000000002</v>
      </c>
      <c r="F148" s="76">
        <v>221.22529999999998</v>
      </c>
      <c r="G148" s="73"/>
      <c r="H148" s="76">
        <v>171.86863</v>
      </c>
      <c r="I148" s="72"/>
      <c r="J148" s="185">
        <v>0</v>
      </c>
      <c r="K148" s="246"/>
      <c r="L148" s="246"/>
      <c r="M148" s="173"/>
      <c r="N148" s="174"/>
      <c r="O148" s="173"/>
      <c r="P148" s="173"/>
    </row>
    <row r="149" spans="1:16" ht="15" customHeight="1" x14ac:dyDescent="0.25">
      <c r="A149" s="74" t="s">
        <v>299</v>
      </c>
      <c r="B149" s="66" t="s">
        <v>62</v>
      </c>
      <c r="C149" s="78">
        <v>546.16700000000003</v>
      </c>
      <c r="D149" s="184"/>
      <c r="E149" s="76">
        <v>483.95454999999998</v>
      </c>
      <c r="F149" s="76">
        <v>511.32011</v>
      </c>
      <c r="G149" s="73"/>
      <c r="H149" s="76">
        <v>521.08663999999999</v>
      </c>
      <c r="I149" s="72"/>
      <c r="J149" s="185">
        <v>0</v>
      </c>
      <c r="K149" s="246"/>
      <c r="L149" s="246"/>
      <c r="M149" s="173"/>
      <c r="N149" s="173"/>
      <c r="O149" s="173"/>
      <c r="P149" s="173"/>
    </row>
    <row r="150" spans="1:16" ht="15" customHeight="1" x14ac:dyDescent="0.25">
      <c r="A150" s="74" t="s">
        <v>3542</v>
      </c>
      <c r="B150" s="66" t="s">
        <v>62</v>
      </c>
      <c r="C150" s="78">
        <v>435.59502000000003</v>
      </c>
      <c r="D150" s="184"/>
      <c r="E150" s="76">
        <v>592.08000000000004</v>
      </c>
      <c r="F150" s="76">
        <v>502.16012999999998</v>
      </c>
      <c r="G150" s="73"/>
      <c r="H150" s="76">
        <v>527.47989000000007</v>
      </c>
      <c r="I150" s="72"/>
      <c r="J150" s="185">
        <v>0</v>
      </c>
      <c r="K150" s="246"/>
      <c r="L150" s="246"/>
      <c r="M150" s="173"/>
      <c r="N150" s="175"/>
      <c r="O150" s="173"/>
      <c r="P150" s="173"/>
    </row>
    <row r="151" spans="1:16" ht="15" customHeight="1" x14ac:dyDescent="0.25">
      <c r="A151" s="74" t="s">
        <v>3543</v>
      </c>
      <c r="B151" s="66" t="s">
        <v>62</v>
      </c>
      <c r="C151" s="78">
        <v>290.03962999999999</v>
      </c>
      <c r="D151" s="184"/>
      <c r="E151" s="76">
        <v>345.89952</v>
      </c>
      <c r="F151" s="76">
        <v>293.84242</v>
      </c>
      <c r="G151" s="73"/>
      <c r="H151" s="76">
        <v>342.09672999999998</v>
      </c>
      <c r="I151" s="72"/>
      <c r="J151" s="185">
        <v>0</v>
      </c>
      <c r="K151" s="246"/>
      <c r="L151" s="246"/>
      <c r="M151" s="173"/>
      <c r="N151" s="173"/>
      <c r="O151" s="173"/>
      <c r="P151" s="173"/>
    </row>
    <row r="152" spans="1:16" ht="15" customHeight="1" x14ac:dyDescent="0.25">
      <c r="A152" s="74" t="s">
        <v>300</v>
      </c>
      <c r="B152" s="66" t="s">
        <v>62</v>
      </c>
      <c r="C152" s="78">
        <v>16.3246</v>
      </c>
      <c r="D152" s="184"/>
      <c r="E152" s="76">
        <v>351.18079999999998</v>
      </c>
      <c r="F152" s="76">
        <v>197.20895999999999</v>
      </c>
      <c r="G152" s="73"/>
      <c r="H152" s="76">
        <v>111.32044</v>
      </c>
      <c r="I152" s="72"/>
      <c r="J152" s="185">
        <v>0</v>
      </c>
      <c r="K152" s="246"/>
      <c r="L152" s="246"/>
      <c r="M152" s="173"/>
      <c r="N152" s="174"/>
      <c r="O152" s="173"/>
      <c r="P152" s="173"/>
    </row>
    <row r="153" spans="1:16" ht="15" customHeight="1" x14ac:dyDescent="0.25">
      <c r="A153" s="74" t="s">
        <v>301</v>
      </c>
      <c r="B153" s="66" t="s">
        <v>62</v>
      </c>
      <c r="C153" s="78">
        <v>63.614550000000001</v>
      </c>
      <c r="D153" s="184"/>
      <c r="E153" s="76">
        <v>36.6678</v>
      </c>
      <c r="F153" s="76">
        <v>24.0093</v>
      </c>
      <c r="G153" s="73"/>
      <c r="H153" s="76">
        <v>76.273049999999998</v>
      </c>
      <c r="I153" s="72"/>
      <c r="J153" s="185">
        <v>0</v>
      </c>
      <c r="K153" s="246"/>
      <c r="L153" s="246"/>
      <c r="M153" s="173"/>
      <c r="N153" s="174"/>
      <c r="O153" s="173"/>
      <c r="P153" s="173"/>
    </row>
    <row r="154" spans="1:16" ht="15" customHeight="1" x14ac:dyDescent="0.25">
      <c r="A154" s="74" t="s">
        <v>302</v>
      </c>
      <c r="B154" s="66" t="s">
        <v>62</v>
      </c>
      <c r="C154" s="78">
        <v>300.58284999999995</v>
      </c>
      <c r="D154" s="184"/>
      <c r="E154" s="76">
        <v>308.49</v>
      </c>
      <c r="F154" s="76">
        <v>266.81865000000005</v>
      </c>
      <c r="G154" s="73"/>
      <c r="H154" s="76">
        <v>345.94240000000002</v>
      </c>
      <c r="I154" s="72"/>
      <c r="J154" s="185">
        <v>0</v>
      </c>
      <c r="K154" s="246"/>
      <c r="L154" s="246"/>
      <c r="M154" s="173"/>
      <c r="N154" s="175"/>
      <c r="O154" s="173"/>
      <c r="P154" s="173"/>
    </row>
    <row r="155" spans="1:16" ht="15" customHeight="1" x14ac:dyDescent="0.25">
      <c r="A155" s="74" t="s">
        <v>307</v>
      </c>
      <c r="B155" s="66" t="s">
        <v>62</v>
      </c>
      <c r="C155" s="78">
        <v>539.91150000000005</v>
      </c>
      <c r="D155" s="184"/>
      <c r="E155" s="76">
        <v>514.62720000000002</v>
      </c>
      <c r="F155" s="76">
        <v>516.44074000000001</v>
      </c>
      <c r="G155" s="73"/>
      <c r="H155" s="76">
        <v>537.80921000000001</v>
      </c>
      <c r="I155" s="72"/>
      <c r="J155" s="185">
        <v>0</v>
      </c>
      <c r="K155" s="246"/>
      <c r="L155" s="246"/>
      <c r="M155" s="173"/>
      <c r="N155" s="174"/>
      <c r="O155" s="173"/>
      <c r="P155" s="173"/>
    </row>
    <row r="156" spans="1:16" ht="15" customHeight="1" x14ac:dyDescent="0.25">
      <c r="A156" s="74" t="s">
        <v>308</v>
      </c>
      <c r="B156" s="66" t="s">
        <v>62</v>
      </c>
      <c r="C156" s="78">
        <v>607.78632999999991</v>
      </c>
      <c r="D156" s="184"/>
      <c r="E156" s="76">
        <v>661.23840000000007</v>
      </c>
      <c r="F156" s="76">
        <v>599.80561999999998</v>
      </c>
      <c r="G156" s="73"/>
      <c r="H156" s="76">
        <v>670.64206999999999</v>
      </c>
      <c r="I156" s="72"/>
      <c r="J156" s="185">
        <v>0</v>
      </c>
      <c r="K156" s="246"/>
      <c r="L156" s="246"/>
      <c r="M156" s="173"/>
      <c r="N156" s="174"/>
      <c r="O156" s="173"/>
      <c r="P156" s="173"/>
    </row>
    <row r="157" spans="1:16" ht="15" customHeight="1" x14ac:dyDescent="0.25">
      <c r="A157" s="74" t="s">
        <v>309</v>
      </c>
      <c r="B157" s="66" t="s">
        <v>62</v>
      </c>
      <c r="C157" s="78">
        <v>460.06648999999999</v>
      </c>
      <c r="D157" s="184"/>
      <c r="E157" s="76">
        <v>357.91007999999999</v>
      </c>
      <c r="F157" s="76">
        <v>348.29599999999999</v>
      </c>
      <c r="G157" s="73"/>
      <c r="H157" s="76">
        <v>469.68056999999999</v>
      </c>
      <c r="I157" s="72"/>
      <c r="J157" s="185">
        <v>0</v>
      </c>
      <c r="K157" s="246"/>
      <c r="L157" s="246"/>
      <c r="M157" s="173"/>
      <c r="N157" s="173"/>
      <c r="O157" s="173"/>
      <c r="P157" s="173"/>
    </row>
    <row r="158" spans="1:16" ht="15" customHeight="1" x14ac:dyDescent="0.25">
      <c r="A158" s="74" t="s">
        <v>310</v>
      </c>
      <c r="B158" s="66" t="s">
        <v>62</v>
      </c>
      <c r="C158" s="78">
        <v>231.84520000000001</v>
      </c>
      <c r="D158" s="184"/>
      <c r="E158" s="76">
        <v>247.66079999999999</v>
      </c>
      <c r="F158" s="76">
        <v>220.41326000000001</v>
      </c>
      <c r="G158" s="73"/>
      <c r="H158" s="76">
        <v>259.23493999999999</v>
      </c>
      <c r="I158" s="72"/>
      <c r="J158" s="185">
        <v>0</v>
      </c>
      <c r="K158" s="246"/>
      <c r="L158" s="246"/>
      <c r="M158" s="173"/>
      <c r="N158" s="174"/>
      <c r="O158" s="173"/>
      <c r="P158" s="173"/>
    </row>
    <row r="159" spans="1:16" ht="15" customHeight="1" x14ac:dyDescent="0.25">
      <c r="A159" s="74" t="s">
        <v>3544</v>
      </c>
      <c r="B159" s="66" t="s">
        <v>62</v>
      </c>
      <c r="C159" s="78">
        <v>170.07329000000001</v>
      </c>
      <c r="D159" s="184"/>
      <c r="E159" s="76">
        <v>68.406399999999991</v>
      </c>
      <c r="F159" s="76">
        <v>77.483639999999994</v>
      </c>
      <c r="G159" s="73"/>
      <c r="H159" s="76"/>
      <c r="I159" s="187">
        <v>-29.3826</v>
      </c>
      <c r="J159" s="185">
        <v>0</v>
      </c>
      <c r="K159" s="246"/>
      <c r="L159" s="246"/>
      <c r="M159" s="173"/>
      <c r="N159" s="174"/>
      <c r="O159" s="173"/>
      <c r="P159" s="173"/>
    </row>
    <row r="160" spans="1:16" ht="15" customHeight="1" x14ac:dyDescent="0.25">
      <c r="A160" s="74" t="s">
        <v>311</v>
      </c>
      <c r="B160" s="66" t="s">
        <v>62</v>
      </c>
      <c r="C160" s="78">
        <v>356.35783000000004</v>
      </c>
      <c r="D160" s="184"/>
      <c r="E160" s="76">
        <v>325.85568000000001</v>
      </c>
      <c r="F160" s="76">
        <v>255.62183999999999</v>
      </c>
      <c r="G160" s="73"/>
      <c r="H160" s="76">
        <v>429.99966999999998</v>
      </c>
      <c r="I160" s="72"/>
      <c r="J160" s="185">
        <v>0</v>
      </c>
      <c r="K160" s="246"/>
      <c r="L160" s="246"/>
      <c r="M160" s="173"/>
      <c r="N160" s="173"/>
      <c r="O160" s="173"/>
      <c r="P160" s="173"/>
    </row>
    <row r="161" spans="1:16" ht="15" customHeight="1" x14ac:dyDescent="0.25">
      <c r="A161" s="74" t="s">
        <v>312</v>
      </c>
      <c r="B161" s="66" t="s">
        <v>62</v>
      </c>
      <c r="C161" s="78">
        <v>483.37277</v>
      </c>
      <c r="D161" s="184"/>
      <c r="E161" s="76">
        <v>364.40879999999999</v>
      </c>
      <c r="F161" s="76">
        <v>326.45078999999998</v>
      </c>
      <c r="G161" s="73"/>
      <c r="H161" s="76">
        <v>526.05737999999997</v>
      </c>
      <c r="I161" s="72"/>
      <c r="J161" s="185">
        <v>0</v>
      </c>
      <c r="K161" s="246"/>
      <c r="L161" s="246"/>
      <c r="M161" s="173"/>
      <c r="N161" s="174"/>
      <c r="O161" s="173"/>
      <c r="P161" s="173"/>
    </row>
    <row r="162" spans="1:16" ht="15" customHeight="1" x14ac:dyDescent="0.25">
      <c r="A162" s="74" t="s">
        <v>313</v>
      </c>
      <c r="B162" s="66" t="s">
        <v>62</v>
      </c>
      <c r="C162" s="78">
        <v>186.51719</v>
      </c>
      <c r="D162" s="184"/>
      <c r="E162" s="76">
        <v>462.30240000000003</v>
      </c>
      <c r="F162" s="76">
        <v>405.15681999999998</v>
      </c>
      <c r="G162" s="73"/>
      <c r="H162" s="76">
        <v>247.55407</v>
      </c>
      <c r="I162" s="72"/>
      <c r="J162" s="185">
        <v>0</v>
      </c>
      <c r="K162" s="246"/>
      <c r="L162" s="246"/>
      <c r="M162" s="173"/>
      <c r="N162" s="174"/>
      <c r="O162" s="173"/>
      <c r="P162" s="173"/>
    </row>
    <row r="163" spans="1:16" ht="15" customHeight="1" x14ac:dyDescent="0.25">
      <c r="A163" s="74" t="s">
        <v>314</v>
      </c>
      <c r="B163" s="66" t="s">
        <v>62</v>
      </c>
      <c r="C163" s="78">
        <v>163.13643999999999</v>
      </c>
      <c r="D163" s="184"/>
      <c r="E163" s="76">
        <v>247.36320000000001</v>
      </c>
      <c r="F163" s="76">
        <v>238.83624</v>
      </c>
      <c r="G163" s="73"/>
      <c r="H163" s="76">
        <v>175.3288</v>
      </c>
      <c r="I163" s="188">
        <v>-7.58169</v>
      </c>
      <c r="J163" s="185">
        <v>0</v>
      </c>
      <c r="K163" s="246"/>
      <c r="L163" s="246"/>
      <c r="M163" s="173"/>
      <c r="N163" s="174"/>
      <c r="O163" s="173"/>
      <c r="P163" s="173"/>
    </row>
    <row r="164" spans="1:16" ht="15" customHeight="1" x14ac:dyDescent="0.25">
      <c r="A164" s="74" t="s">
        <v>3545</v>
      </c>
      <c r="B164" s="66" t="s">
        <v>62</v>
      </c>
      <c r="C164" s="78">
        <v>392.15153000000004</v>
      </c>
      <c r="D164" s="184"/>
      <c r="E164" s="76">
        <v>762.92399999999998</v>
      </c>
      <c r="F164" s="76">
        <v>658.35167000000001</v>
      </c>
      <c r="G164" s="73"/>
      <c r="H164" s="76">
        <v>504.70465999999999</v>
      </c>
      <c r="I164" s="72"/>
      <c r="J164" s="185">
        <v>0</v>
      </c>
      <c r="K164" s="246"/>
      <c r="L164" s="246"/>
      <c r="M164" s="173"/>
      <c r="N164" s="175"/>
      <c r="O164" s="173"/>
      <c r="P164" s="173"/>
    </row>
    <row r="165" spans="1:16" ht="15" customHeight="1" x14ac:dyDescent="0.25">
      <c r="A165" s="74" t="s">
        <v>316</v>
      </c>
      <c r="B165" s="66" t="s">
        <v>62</v>
      </c>
      <c r="C165" s="78">
        <v>469.11278000000004</v>
      </c>
      <c r="D165" s="184"/>
      <c r="E165" s="76">
        <v>704.56100000000004</v>
      </c>
      <c r="F165" s="76">
        <v>430.17614000000003</v>
      </c>
      <c r="G165" s="73"/>
      <c r="H165" s="76">
        <v>742.60983999999996</v>
      </c>
      <c r="I165" s="72"/>
      <c r="J165" s="185">
        <v>0</v>
      </c>
      <c r="K165" s="246"/>
      <c r="L165" s="246"/>
      <c r="M165" s="173"/>
      <c r="N165" s="175"/>
      <c r="O165" s="173"/>
      <c r="P165" s="173"/>
    </row>
    <row r="166" spans="1:16" ht="15" customHeight="1" x14ac:dyDescent="0.25">
      <c r="A166" s="74" t="s">
        <v>317</v>
      </c>
      <c r="B166" s="66" t="s">
        <v>62</v>
      </c>
      <c r="C166" s="78">
        <v>439.54930999999999</v>
      </c>
      <c r="D166" s="184"/>
      <c r="E166" s="76">
        <v>830.11759999999992</v>
      </c>
      <c r="F166" s="76">
        <v>777.99212999999997</v>
      </c>
      <c r="G166" s="73"/>
      <c r="H166" s="76">
        <v>488.94976000000003</v>
      </c>
      <c r="I166" s="72"/>
      <c r="J166" s="185">
        <v>0</v>
      </c>
      <c r="K166" s="246"/>
      <c r="L166" s="246"/>
      <c r="M166" s="173"/>
      <c r="N166" s="174"/>
      <c r="O166" s="173"/>
      <c r="P166" s="173"/>
    </row>
    <row r="167" spans="1:16" ht="15" customHeight="1" x14ac:dyDescent="0.25">
      <c r="A167" s="74" t="s">
        <v>318</v>
      </c>
      <c r="B167" s="66" t="s">
        <v>62</v>
      </c>
      <c r="C167" s="78">
        <v>180.00417000000002</v>
      </c>
      <c r="D167" s="184"/>
      <c r="E167" s="76">
        <v>464.6336</v>
      </c>
      <c r="F167" s="76">
        <v>440.09517</v>
      </c>
      <c r="G167" s="73"/>
      <c r="H167" s="76">
        <v>204.95439999999999</v>
      </c>
      <c r="I167" s="72"/>
      <c r="J167" s="185">
        <v>0</v>
      </c>
      <c r="K167" s="246"/>
      <c r="L167" s="246"/>
      <c r="M167" s="173"/>
      <c r="N167" s="174"/>
      <c r="O167" s="173"/>
      <c r="P167" s="173"/>
    </row>
    <row r="168" spans="1:16" ht="15" customHeight="1" x14ac:dyDescent="0.25">
      <c r="A168" s="74" t="s">
        <v>319</v>
      </c>
      <c r="B168" s="66" t="s">
        <v>62</v>
      </c>
      <c r="C168" s="78">
        <v>606.43894999999998</v>
      </c>
      <c r="D168" s="184"/>
      <c r="E168" s="76">
        <v>863.90959999999995</v>
      </c>
      <c r="F168" s="76">
        <v>793.95073000000002</v>
      </c>
      <c r="G168" s="73"/>
      <c r="H168" s="76">
        <v>709.27251999999999</v>
      </c>
      <c r="I168" s="72"/>
      <c r="J168" s="185">
        <v>0</v>
      </c>
      <c r="K168" s="246"/>
      <c r="L168" s="246"/>
      <c r="M168" s="173"/>
      <c r="N168" s="174"/>
      <c r="O168" s="173"/>
      <c r="P168" s="173"/>
    </row>
    <row r="169" spans="1:16" ht="15" customHeight="1" x14ac:dyDescent="0.25">
      <c r="A169" s="74" t="s">
        <v>320</v>
      </c>
      <c r="B169" s="66" t="s">
        <v>62</v>
      </c>
      <c r="C169" s="78">
        <v>409.38720000000001</v>
      </c>
      <c r="D169" s="184"/>
      <c r="E169" s="76">
        <v>553.62559999999996</v>
      </c>
      <c r="F169" s="76">
        <v>522.50065000000006</v>
      </c>
      <c r="G169" s="73"/>
      <c r="H169" s="76">
        <v>444.53055000000001</v>
      </c>
      <c r="I169" s="72"/>
      <c r="J169" s="185">
        <v>0</v>
      </c>
      <c r="K169" s="246"/>
      <c r="L169" s="246"/>
      <c r="M169" s="173"/>
      <c r="N169" s="174"/>
      <c r="O169" s="173"/>
      <c r="P169" s="173"/>
    </row>
    <row r="170" spans="1:16" ht="15" customHeight="1" x14ac:dyDescent="0.25">
      <c r="A170" s="74" t="s">
        <v>321</v>
      </c>
      <c r="B170" s="66" t="s">
        <v>62</v>
      </c>
      <c r="C170" s="78">
        <v>348.06004999999999</v>
      </c>
      <c r="D170" s="184"/>
      <c r="E170" s="76">
        <v>270.84159999999997</v>
      </c>
      <c r="F170" s="76">
        <v>233.52782999999999</v>
      </c>
      <c r="G170" s="73"/>
      <c r="H170" s="76">
        <v>385.52181999999999</v>
      </c>
      <c r="I170" s="72"/>
      <c r="J170" s="185">
        <v>0</v>
      </c>
      <c r="K170" s="246"/>
      <c r="L170" s="246"/>
      <c r="M170" s="173"/>
      <c r="N170" s="174"/>
      <c r="O170" s="173"/>
      <c r="P170" s="173"/>
    </row>
    <row r="171" spans="1:16" ht="15" customHeight="1" x14ac:dyDescent="0.25">
      <c r="A171" s="74" t="s">
        <v>322</v>
      </c>
      <c r="B171" s="66" t="s">
        <v>62</v>
      </c>
      <c r="C171" s="78">
        <v>660.12259999999992</v>
      </c>
      <c r="D171" s="184"/>
      <c r="E171" s="76">
        <v>907.86559999999997</v>
      </c>
      <c r="F171" s="76">
        <v>913.25162999999998</v>
      </c>
      <c r="G171" s="73"/>
      <c r="H171" s="76">
        <v>666.25237000000004</v>
      </c>
      <c r="I171" s="72"/>
      <c r="J171" s="185">
        <v>0</v>
      </c>
      <c r="K171" s="246"/>
      <c r="L171" s="246"/>
      <c r="M171" s="173"/>
      <c r="N171" s="174"/>
      <c r="O171" s="173"/>
      <c r="P171" s="173"/>
    </row>
    <row r="172" spans="1:16" ht="15" customHeight="1" x14ac:dyDescent="0.25">
      <c r="A172" s="74" t="s">
        <v>323</v>
      </c>
      <c r="B172" s="66" t="s">
        <v>62</v>
      </c>
      <c r="C172" s="78">
        <v>358.84886999999998</v>
      </c>
      <c r="D172" s="184"/>
      <c r="E172" s="76">
        <v>588.70319999999992</v>
      </c>
      <c r="F172" s="76">
        <v>565.68709000000001</v>
      </c>
      <c r="G172" s="73"/>
      <c r="H172" s="76">
        <v>411.12978000000004</v>
      </c>
      <c r="I172" s="72"/>
      <c r="J172" s="185">
        <v>0</v>
      </c>
      <c r="K172" s="246"/>
      <c r="L172" s="246"/>
      <c r="M172" s="173"/>
      <c r="N172" s="174"/>
      <c r="O172" s="173"/>
      <c r="P172" s="173"/>
    </row>
    <row r="173" spans="1:16" ht="15" customHeight="1" x14ac:dyDescent="0.25">
      <c r="A173" s="74" t="s">
        <v>324</v>
      </c>
      <c r="B173" s="66" t="s">
        <v>62</v>
      </c>
      <c r="C173" s="78">
        <v>398.75450000000001</v>
      </c>
      <c r="D173" s="184"/>
      <c r="E173" s="76">
        <v>248.38800000000001</v>
      </c>
      <c r="F173" s="76">
        <v>246.43475000000001</v>
      </c>
      <c r="G173" s="73"/>
      <c r="H173" s="76">
        <v>400.85235</v>
      </c>
      <c r="I173" s="72"/>
      <c r="J173" s="185">
        <v>0</v>
      </c>
      <c r="K173" s="246"/>
      <c r="L173" s="246"/>
      <c r="M173" s="173"/>
      <c r="N173" s="175"/>
      <c r="O173" s="173"/>
      <c r="P173" s="173"/>
    </row>
    <row r="174" spans="1:16" ht="15" customHeight="1" x14ac:dyDescent="0.25">
      <c r="A174" s="74" t="s">
        <v>325</v>
      </c>
      <c r="B174" s="66" t="s">
        <v>62</v>
      </c>
      <c r="C174" s="78">
        <v>196.37997000000001</v>
      </c>
      <c r="D174" s="184"/>
      <c r="E174" s="76">
        <v>118.42415</v>
      </c>
      <c r="F174" s="76">
        <v>77.675789999999992</v>
      </c>
      <c r="G174" s="73"/>
      <c r="H174" s="76">
        <v>240.57414</v>
      </c>
      <c r="I174" s="72"/>
      <c r="J174" s="185">
        <v>0</v>
      </c>
      <c r="K174" s="246"/>
      <c r="L174" s="246"/>
      <c r="M174" s="173"/>
      <c r="N174" s="173"/>
      <c r="O174" s="173"/>
      <c r="P174" s="173"/>
    </row>
    <row r="175" spans="1:16" ht="15" customHeight="1" x14ac:dyDescent="0.25">
      <c r="A175" s="74" t="s">
        <v>326</v>
      </c>
      <c r="B175" s="66" t="s">
        <v>62</v>
      </c>
      <c r="C175" s="78">
        <v>98.388149999999996</v>
      </c>
      <c r="D175" s="184"/>
      <c r="E175" s="76">
        <v>125.58</v>
      </c>
      <c r="F175" s="76">
        <v>134.98920000000001</v>
      </c>
      <c r="G175" s="73"/>
      <c r="H175" s="76">
        <v>71.311949999999996</v>
      </c>
      <c r="I175" s="72"/>
      <c r="J175" s="185">
        <v>0</v>
      </c>
      <c r="K175" s="246"/>
      <c r="L175" s="246"/>
      <c r="M175" s="173"/>
      <c r="N175" s="175"/>
      <c r="O175" s="173"/>
      <c r="P175" s="173"/>
    </row>
    <row r="176" spans="1:16" ht="15" customHeight="1" x14ac:dyDescent="0.25">
      <c r="A176" s="74" t="s">
        <v>3546</v>
      </c>
      <c r="B176" s="66" t="s">
        <v>62</v>
      </c>
      <c r="C176" s="78">
        <v>180.87519</v>
      </c>
      <c r="D176" s="184"/>
      <c r="E176" s="76">
        <v>5.4210000000000003</v>
      </c>
      <c r="F176" s="76">
        <v>9.5299999999999994</v>
      </c>
      <c r="G176" s="73"/>
      <c r="H176" s="76">
        <v>156.25479000000001</v>
      </c>
      <c r="I176" s="72"/>
      <c r="J176" s="185">
        <v>0</v>
      </c>
      <c r="K176" s="246"/>
      <c r="L176" s="246"/>
      <c r="M176" s="173"/>
      <c r="N176" s="175"/>
      <c r="O176" s="173"/>
      <c r="P176" s="173"/>
    </row>
    <row r="177" spans="1:16" ht="15" customHeight="1" x14ac:dyDescent="0.25">
      <c r="A177" s="74" t="s">
        <v>327</v>
      </c>
      <c r="B177" s="66" t="s">
        <v>62</v>
      </c>
      <c r="C177" s="78">
        <v>143.98275000000001</v>
      </c>
      <c r="D177" s="184"/>
      <c r="E177" s="76">
        <v>31.8474</v>
      </c>
      <c r="F177" s="76">
        <v>0.10174</v>
      </c>
      <c r="G177" s="73"/>
      <c r="H177" s="76">
        <v>175.72841</v>
      </c>
      <c r="I177" s="72"/>
      <c r="J177" s="185">
        <v>0</v>
      </c>
      <c r="K177" s="246"/>
      <c r="L177" s="246"/>
      <c r="M177" s="173"/>
      <c r="N177" s="174"/>
      <c r="O177" s="177"/>
      <c r="P177" s="173"/>
    </row>
    <row r="178" spans="1:16" ht="15" customHeight="1" x14ac:dyDescent="0.25">
      <c r="A178" s="74" t="s">
        <v>328</v>
      </c>
      <c r="B178" s="66" t="s">
        <v>62</v>
      </c>
      <c r="C178" s="78">
        <v>24.802</v>
      </c>
      <c r="D178" s="184"/>
      <c r="E178" s="76">
        <v>24.8872</v>
      </c>
      <c r="F178" s="76">
        <v>25.901869999999999</v>
      </c>
      <c r="G178" s="73"/>
      <c r="H178" s="76">
        <v>26.77993</v>
      </c>
      <c r="I178" s="72"/>
      <c r="J178" s="185">
        <v>0</v>
      </c>
      <c r="K178" s="246"/>
      <c r="L178" s="246"/>
      <c r="M178" s="173"/>
      <c r="N178" s="174"/>
      <c r="O178" s="173"/>
      <c r="P178" s="173"/>
    </row>
    <row r="179" spans="1:16" ht="15" customHeight="1" x14ac:dyDescent="0.25">
      <c r="A179" s="74" t="s">
        <v>329</v>
      </c>
      <c r="B179" s="66" t="s">
        <v>62</v>
      </c>
      <c r="C179" s="78">
        <v>272.15028000000001</v>
      </c>
      <c r="D179" s="184"/>
      <c r="E179" s="76">
        <v>59.629049999999999</v>
      </c>
      <c r="F179" s="76">
        <v>7.8465500000000006</v>
      </c>
      <c r="G179" s="73"/>
      <c r="H179" s="76">
        <v>253.76652999999999</v>
      </c>
      <c r="I179" s="72"/>
      <c r="J179" s="185">
        <v>0</v>
      </c>
      <c r="K179" s="246"/>
      <c r="L179" s="246"/>
      <c r="M179" s="173"/>
      <c r="N179" s="173"/>
      <c r="O179" s="173"/>
      <c r="P179" s="173"/>
    </row>
    <row r="180" spans="1:16" ht="15" customHeight="1" x14ac:dyDescent="0.25">
      <c r="A180" s="74" t="s">
        <v>332</v>
      </c>
      <c r="B180" s="66" t="s">
        <v>62</v>
      </c>
      <c r="C180" s="78">
        <v>97.54310000000001</v>
      </c>
      <c r="D180" s="184"/>
      <c r="E180" s="76">
        <v>35.197499999999998</v>
      </c>
      <c r="F180" s="76">
        <v>10.150399999999999</v>
      </c>
      <c r="G180" s="73"/>
      <c r="H180" s="76">
        <v>122.5902</v>
      </c>
      <c r="I180" s="72"/>
      <c r="J180" s="185">
        <v>0</v>
      </c>
      <c r="K180" s="246"/>
      <c r="L180" s="246"/>
      <c r="M180" s="173"/>
      <c r="N180" s="174"/>
      <c r="O180" s="173"/>
      <c r="P180" s="173"/>
    </row>
    <row r="181" spans="1:16" ht="15" customHeight="1" x14ac:dyDescent="0.25">
      <c r="A181" s="74" t="s">
        <v>333</v>
      </c>
      <c r="B181" s="66" t="s">
        <v>62</v>
      </c>
      <c r="C181" s="78">
        <v>70.298240000000007</v>
      </c>
      <c r="D181" s="184"/>
      <c r="E181" s="76">
        <v>6.5208000000000004</v>
      </c>
      <c r="F181" s="76">
        <v>6.97051</v>
      </c>
      <c r="G181" s="73"/>
      <c r="H181" s="76">
        <v>69.79097999999999</v>
      </c>
      <c r="I181" s="72"/>
      <c r="J181" s="185">
        <v>0</v>
      </c>
      <c r="K181" s="246"/>
      <c r="L181" s="246"/>
      <c r="M181" s="173"/>
      <c r="N181" s="174"/>
      <c r="O181" s="173"/>
      <c r="P181" s="173"/>
    </row>
    <row r="182" spans="1:16" ht="15" customHeight="1" x14ac:dyDescent="0.25">
      <c r="A182" s="74" t="s">
        <v>334</v>
      </c>
      <c r="B182" s="66" t="s">
        <v>62</v>
      </c>
      <c r="C182" s="78">
        <v>179.93308999999999</v>
      </c>
      <c r="D182" s="184"/>
      <c r="E182" s="76">
        <v>85.28161999999999</v>
      </c>
      <c r="F182" s="76">
        <v>47.067269999999994</v>
      </c>
      <c r="G182" s="73"/>
      <c r="H182" s="76">
        <v>173.81573999999998</v>
      </c>
      <c r="I182" s="72"/>
      <c r="J182" s="185">
        <v>0</v>
      </c>
      <c r="K182" s="246"/>
      <c r="L182" s="246"/>
      <c r="M182" s="173"/>
      <c r="N182" s="173"/>
      <c r="O182" s="173"/>
      <c r="P182" s="173"/>
    </row>
    <row r="183" spans="1:16" ht="15" customHeight="1" x14ac:dyDescent="0.25">
      <c r="A183" s="74" t="s">
        <v>335</v>
      </c>
      <c r="B183" s="66" t="s">
        <v>62</v>
      </c>
      <c r="C183" s="78">
        <v>222.72735</v>
      </c>
      <c r="D183" s="184"/>
      <c r="E183" s="76">
        <v>93.774199999999993</v>
      </c>
      <c r="F183" s="76">
        <v>57.732750000000003</v>
      </c>
      <c r="G183" s="73"/>
      <c r="H183" s="76">
        <v>258.7688</v>
      </c>
      <c r="I183" s="72"/>
      <c r="J183" s="185">
        <v>0</v>
      </c>
      <c r="K183" s="246"/>
      <c r="L183" s="246"/>
      <c r="M183" s="173"/>
      <c r="N183" s="174"/>
      <c r="O183" s="173"/>
      <c r="P183" s="173"/>
    </row>
    <row r="184" spans="1:16" ht="15" customHeight="1" x14ac:dyDescent="0.25">
      <c r="A184" s="74" t="s">
        <v>336</v>
      </c>
      <c r="B184" s="66" t="s">
        <v>62</v>
      </c>
      <c r="C184" s="78">
        <v>57.366</v>
      </c>
      <c r="D184" s="184"/>
      <c r="E184" s="76">
        <v>6.1717500000000003</v>
      </c>
      <c r="F184" s="76">
        <v>5.92605</v>
      </c>
      <c r="G184" s="73"/>
      <c r="H184" s="76">
        <v>53.974299999999999</v>
      </c>
      <c r="I184" s="72"/>
      <c r="J184" s="185">
        <v>0</v>
      </c>
      <c r="K184" s="246"/>
      <c r="L184" s="246"/>
      <c r="M184" s="173"/>
      <c r="N184" s="173"/>
      <c r="O184" s="173"/>
      <c r="P184" s="173"/>
    </row>
    <row r="185" spans="1:16" ht="15" customHeight="1" x14ac:dyDescent="0.25">
      <c r="A185" s="74" t="s">
        <v>337</v>
      </c>
      <c r="B185" s="66" t="s">
        <v>62</v>
      </c>
      <c r="C185" s="78">
        <v>196.00145000000001</v>
      </c>
      <c r="D185" s="184"/>
      <c r="E185" s="76">
        <v>206.28970000000001</v>
      </c>
      <c r="F185" s="76">
        <v>200.03274999999999</v>
      </c>
      <c r="G185" s="73"/>
      <c r="H185" s="76">
        <v>122.97084</v>
      </c>
      <c r="I185" s="72"/>
      <c r="J185" s="185">
        <v>0</v>
      </c>
      <c r="K185" s="246"/>
      <c r="L185" s="246"/>
      <c r="M185" s="173"/>
      <c r="N185" s="174"/>
      <c r="O185" s="173"/>
      <c r="P185" s="173"/>
    </row>
    <row r="186" spans="1:16" ht="15" customHeight="1" x14ac:dyDescent="0.25">
      <c r="A186" s="74" t="s">
        <v>338</v>
      </c>
      <c r="B186" s="66" t="s">
        <v>62</v>
      </c>
      <c r="C186" s="78">
        <v>73.515550000000005</v>
      </c>
      <c r="D186" s="184"/>
      <c r="E186" s="76">
        <v>32.068400000000004</v>
      </c>
      <c r="F186" s="76">
        <v>16.13185</v>
      </c>
      <c r="G186" s="73"/>
      <c r="H186" s="76">
        <v>90.226900000000001</v>
      </c>
      <c r="I186" s="72"/>
      <c r="J186" s="185">
        <v>0</v>
      </c>
      <c r="K186" s="246"/>
      <c r="L186" s="246"/>
      <c r="M186" s="173"/>
      <c r="N186" s="174"/>
      <c r="O186" s="173"/>
      <c r="P186" s="173"/>
    </row>
    <row r="187" spans="1:16" ht="15" customHeight="1" x14ac:dyDescent="0.25">
      <c r="A187" s="74" t="s">
        <v>340</v>
      </c>
      <c r="B187" s="66" t="s">
        <v>62</v>
      </c>
      <c r="C187" s="78">
        <v>50.999600000000001</v>
      </c>
      <c r="D187" s="184"/>
      <c r="E187" s="76">
        <v>16.044599999999999</v>
      </c>
      <c r="F187" s="76">
        <v>6.5956000000000001</v>
      </c>
      <c r="G187" s="73"/>
      <c r="H187" s="76">
        <v>60.448599999999999</v>
      </c>
      <c r="I187" s="72"/>
      <c r="J187" s="185">
        <v>0</v>
      </c>
      <c r="K187" s="246"/>
      <c r="L187" s="246"/>
      <c r="M187" s="173"/>
      <c r="N187" s="174"/>
      <c r="O187" s="173"/>
      <c r="P187" s="173"/>
    </row>
    <row r="188" spans="1:16" ht="15" customHeight="1" x14ac:dyDescent="0.25">
      <c r="A188" s="74" t="s">
        <v>341</v>
      </c>
      <c r="B188" s="66" t="s">
        <v>62</v>
      </c>
      <c r="C188" s="78">
        <v>37.269599999999997</v>
      </c>
      <c r="D188" s="184"/>
      <c r="E188" s="76">
        <v>25.093900000000001</v>
      </c>
      <c r="F188" s="76">
        <v>18.53285</v>
      </c>
      <c r="G188" s="73"/>
      <c r="H188" s="76">
        <v>31.03755</v>
      </c>
      <c r="I188" s="72"/>
      <c r="J188" s="185">
        <v>0</v>
      </c>
      <c r="K188" s="246"/>
      <c r="L188" s="246"/>
      <c r="M188" s="173"/>
      <c r="N188" s="174"/>
      <c r="O188" s="173"/>
      <c r="P188" s="173"/>
    </row>
    <row r="189" spans="1:16" ht="15" customHeight="1" x14ac:dyDescent="0.25">
      <c r="A189" s="74" t="s">
        <v>342</v>
      </c>
      <c r="B189" s="66" t="s">
        <v>62</v>
      </c>
      <c r="C189" s="78">
        <v>66.057649999999995</v>
      </c>
      <c r="D189" s="184"/>
      <c r="E189" s="76">
        <v>32.034599999999998</v>
      </c>
      <c r="F189" s="76">
        <v>17.976299999999998</v>
      </c>
      <c r="G189" s="73"/>
      <c r="H189" s="76">
        <v>80.115949999999998</v>
      </c>
      <c r="I189" s="72"/>
      <c r="J189" s="185">
        <v>0</v>
      </c>
      <c r="K189" s="246"/>
      <c r="L189" s="246"/>
      <c r="M189" s="173"/>
      <c r="N189" s="174"/>
      <c r="O189" s="173"/>
      <c r="P189" s="173"/>
    </row>
    <row r="190" spans="1:16" ht="15" customHeight="1" x14ac:dyDescent="0.25">
      <c r="A190" s="74" t="s">
        <v>343</v>
      </c>
      <c r="B190" s="66" t="s">
        <v>62</v>
      </c>
      <c r="C190" s="78">
        <v>77.237850000000009</v>
      </c>
      <c r="D190" s="184"/>
      <c r="E190" s="76">
        <v>25.630800000000001</v>
      </c>
      <c r="F190" s="76">
        <v>16.834299999999999</v>
      </c>
      <c r="G190" s="73"/>
      <c r="H190" s="76">
        <v>83.56635</v>
      </c>
      <c r="I190" s="72"/>
      <c r="J190" s="185">
        <v>0</v>
      </c>
      <c r="K190" s="246"/>
      <c r="L190" s="246"/>
      <c r="M190" s="173"/>
      <c r="N190" s="174"/>
      <c r="O190" s="173"/>
      <c r="P190" s="173"/>
    </row>
    <row r="191" spans="1:16" ht="15" customHeight="1" x14ac:dyDescent="0.25">
      <c r="A191" s="74" t="s">
        <v>344</v>
      </c>
      <c r="B191" s="66" t="s">
        <v>62</v>
      </c>
      <c r="C191" s="78">
        <v>163.86365000000001</v>
      </c>
      <c r="D191" s="184"/>
      <c r="E191" s="76">
        <v>49.101649999999999</v>
      </c>
      <c r="F191" s="76">
        <v>4.7463100000000003</v>
      </c>
      <c r="G191" s="73"/>
      <c r="H191" s="76">
        <v>235.69433999999998</v>
      </c>
      <c r="I191" s="72"/>
      <c r="J191" s="185">
        <v>0</v>
      </c>
      <c r="K191" s="246"/>
      <c r="L191" s="246"/>
      <c r="M191" s="173"/>
      <c r="N191" s="173"/>
      <c r="O191" s="173"/>
      <c r="P191" s="173"/>
    </row>
    <row r="192" spans="1:16" ht="15" customHeight="1" x14ac:dyDescent="0.25">
      <c r="A192" s="74" t="s">
        <v>345</v>
      </c>
      <c r="B192" s="66" t="s">
        <v>62</v>
      </c>
      <c r="C192" s="78">
        <v>84.900419999999997</v>
      </c>
      <c r="D192" s="184"/>
      <c r="E192" s="76">
        <v>30.404400000000003</v>
      </c>
      <c r="F192" s="76">
        <v>6.5363999999999995</v>
      </c>
      <c r="G192" s="73"/>
      <c r="H192" s="76">
        <v>135.63012000000001</v>
      </c>
      <c r="I192" s="72"/>
      <c r="J192" s="185">
        <v>0</v>
      </c>
      <c r="K192" s="246"/>
      <c r="L192" s="246"/>
      <c r="M192" s="173"/>
      <c r="N192" s="174"/>
      <c r="O192" s="173"/>
      <c r="P192" s="173"/>
    </row>
    <row r="193" spans="1:16" ht="15" customHeight="1" x14ac:dyDescent="0.25">
      <c r="A193" s="74" t="s">
        <v>346</v>
      </c>
      <c r="B193" s="66" t="s">
        <v>62</v>
      </c>
      <c r="C193" s="78">
        <v>107.81219999999999</v>
      </c>
      <c r="D193" s="184"/>
      <c r="E193" s="76">
        <v>56.2926</v>
      </c>
      <c r="F193" s="76">
        <v>22.69585</v>
      </c>
      <c r="G193" s="73"/>
      <c r="H193" s="76">
        <v>141.40895</v>
      </c>
      <c r="I193" s="72"/>
      <c r="J193" s="185">
        <v>0</v>
      </c>
      <c r="K193" s="246"/>
      <c r="L193" s="246"/>
      <c r="M193" s="173"/>
      <c r="N193" s="174"/>
      <c r="O193" s="173"/>
      <c r="P193" s="173"/>
    </row>
    <row r="194" spans="1:16" ht="15" customHeight="1" x14ac:dyDescent="0.25">
      <c r="A194" s="74" t="s">
        <v>347</v>
      </c>
      <c r="B194" s="66" t="s">
        <v>62</v>
      </c>
      <c r="C194" s="78">
        <v>232.1977</v>
      </c>
      <c r="D194" s="184"/>
      <c r="E194" s="76">
        <v>56.03</v>
      </c>
      <c r="F194" s="76">
        <v>15.5748</v>
      </c>
      <c r="G194" s="73"/>
      <c r="H194" s="76">
        <v>272.65290000000005</v>
      </c>
      <c r="I194" s="72"/>
      <c r="J194" s="185">
        <v>0</v>
      </c>
      <c r="K194" s="246"/>
      <c r="L194" s="246"/>
      <c r="M194" s="173"/>
      <c r="N194" s="175"/>
      <c r="O194" s="173"/>
      <c r="P194" s="173"/>
    </row>
    <row r="195" spans="1:16" ht="15" customHeight="1" x14ac:dyDescent="0.25">
      <c r="A195" s="74" t="s">
        <v>348</v>
      </c>
      <c r="B195" s="66" t="s">
        <v>62</v>
      </c>
      <c r="C195" s="78">
        <v>77.13188000000001</v>
      </c>
      <c r="D195" s="184"/>
      <c r="E195" s="76">
        <v>25.3032</v>
      </c>
      <c r="F195" s="76">
        <v>8.3661499999999993</v>
      </c>
      <c r="G195" s="73"/>
      <c r="H195" s="76">
        <v>94.068929999999995</v>
      </c>
      <c r="I195" s="72"/>
      <c r="J195" s="185">
        <v>0</v>
      </c>
      <c r="K195" s="246"/>
      <c r="L195" s="246"/>
      <c r="M195" s="173"/>
      <c r="N195" s="174"/>
      <c r="O195" s="173"/>
      <c r="P195" s="173"/>
    </row>
    <row r="196" spans="1:16" ht="15" customHeight="1" x14ac:dyDescent="0.25">
      <c r="A196" s="74" t="s">
        <v>349</v>
      </c>
      <c r="B196" s="66" t="s">
        <v>62</v>
      </c>
      <c r="C196" s="78">
        <v>38.784999999999997</v>
      </c>
      <c r="D196" s="184"/>
      <c r="E196" s="76">
        <v>1.742</v>
      </c>
      <c r="F196" s="76">
        <v>9.5782000000000007</v>
      </c>
      <c r="G196" s="73"/>
      <c r="H196" s="76">
        <v>30.948799999999999</v>
      </c>
      <c r="I196" s="72"/>
      <c r="J196" s="185">
        <v>0</v>
      </c>
      <c r="K196" s="246"/>
      <c r="L196" s="246"/>
      <c r="M196" s="173"/>
      <c r="N196" s="175"/>
      <c r="O196" s="173"/>
      <c r="P196" s="173"/>
    </row>
    <row r="197" spans="1:16" ht="15" customHeight="1" x14ac:dyDescent="0.25">
      <c r="A197" s="74" t="s">
        <v>351</v>
      </c>
      <c r="B197" s="66" t="s">
        <v>62</v>
      </c>
      <c r="C197" s="78">
        <v>101.88239</v>
      </c>
      <c r="D197" s="184"/>
      <c r="E197" s="76">
        <v>21.0288</v>
      </c>
      <c r="F197" s="76">
        <v>0</v>
      </c>
      <c r="G197" s="73"/>
      <c r="H197" s="76">
        <v>104.20019000000001</v>
      </c>
      <c r="I197" s="72"/>
      <c r="J197" s="185">
        <v>0</v>
      </c>
      <c r="K197" s="246"/>
      <c r="L197" s="246"/>
      <c r="M197" s="173"/>
      <c r="N197" s="174"/>
      <c r="O197" s="176"/>
      <c r="P197" s="173"/>
    </row>
    <row r="198" spans="1:16" ht="15" customHeight="1" x14ac:dyDescent="0.25">
      <c r="A198" s="74" t="s">
        <v>352</v>
      </c>
      <c r="B198" s="66" t="s">
        <v>62</v>
      </c>
      <c r="C198" s="78">
        <v>4.8707000000000003</v>
      </c>
      <c r="D198" s="184"/>
      <c r="E198" s="76">
        <v>17.687799999999999</v>
      </c>
      <c r="F198" s="76">
        <v>16.279600000000002</v>
      </c>
      <c r="G198" s="73"/>
      <c r="H198" s="76">
        <v>6.2788999999999993</v>
      </c>
      <c r="I198" s="72"/>
      <c r="J198" s="185">
        <v>0</v>
      </c>
      <c r="K198" s="246"/>
      <c r="L198" s="246"/>
      <c r="M198" s="173"/>
      <c r="N198" s="174"/>
      <c r="O198" s="173"/>
      <c r="P198" s="173"/>
    </row>
    <row r="199" spans="1:16" ht="15" customHeight="1" x14ac:dyDescent="0.25">
      <c r="A199" s="74" t="s">
        <v>3547</v>
      </c>
      <c r="B199" s="66" t="s">
        <v>62</v>
      </c>
      <c r="C199" s="78">
        <v>60.196300000000001</v>
      </c>
      <c r="D199" s="184"/>
      <c r="E199" s="76">
        <v>4.2042000000000002</v>
      </c>
      <c r="F199" s="76">
        <v>0</v>
      </c>
      <c r="G199" s="73"/>
      <c r="H199" s="76"/>
      <c r="I199" s="187">
        <v>-0.27950000000000003</v>
      </c>
      <c r="J199" s="185">
        <v>0</v>
      </c>
      <c r="K199" s="246"/>
      <c r="L199" s="246"/>
      <c r="M199" s="173"/>
      <c r="N199" s="174"/>
      <c r="O199" s="176"/>
      <c r="P199" s="177"/>
    </row>
    <row r="200" spans="1:16" ht="15" customHeight="1" x14ac:dyDescent="0.25">
      <c r="A200" s="74" t="s">
        <v>353</v>
      </c>
      <c r="B200" s="66" t="s">
        <v>62</v>
      </c>
      <c r="C200" s="78">
        <v>61.522500000000001</v>
      </c>
      <c r="D200" s="184"/>
      <c r="E200" s="76">
        <v>14.734200000000001</v>
      </c>
      <c r="F200" s="76">
        <v>5.0667499999999999</v>
      </c>
      <c r="G200" s="73"/>
      <c r="H200" s="76">
        <v>71.189949999999996</v>
      </c>
      <c r="I200" s="72"/>
      <c r="J200" s="185">
        <v>0</v>
      </c>
      <c r="K200" s="246"/>
      <c r="L200" s="246"/>
      <c r="M200" s="173"/>
      <c r="N200" s="174"/>
      <c r="O200" s="173"/>
      <c r="P200" s="173"/>
    </row>
    <row r="201" spans="1:16" ht="15" customHeight="1" x14ac:dyDescent="0.25">
      <c r="A201" s="74" t="s">
        <v>354</v>
      </c>
      <c r="B201" s="66" t="s">
        <v>62</v>
      </c>
      <c r="C201" s="78"/>
      <c r="D201" s="78"/>
      <c r="E201" s="76">
        <v>9.4757000000000016</v>
      </c>
      <c r="F201" s="76">
        <v>42.1143</v>
      </c>
      <c r="G201" s="73"/>
      <c r="H201" s="76">
        <v>43.9101</v>
      </c>
      <c r="I201" s="72"/>
      <c r="J201" s="185">
        <v>0</v>
      </c>
      <c r="K201" s="246"/>
      <c r="L201" s="246"/>
      <c r="M201" s="178"/>
      <c r="N201" s="174"/>
      <c r="O201" s="173"/>
      <c r="P201" s="173"/>
    </row>
    <row r="202" spans="1:16" ht="15" customHeight="1" x14ac:dyDescent="0.25">
      <c r="A202" s="74" t="s">
        <v>355</v>
      </c>
      <c r="B202" s="66" t="s">
        <v>62</v>
      </c>
      <c r="C202" s="78">
        <v>172.02339999999998</v>
      </c>
      <c r="D202" s="184"/>
      <c r="E202" s="76">
        <v>39.200849999999996</v>
      </c>
      <c r="F202" s="76">
        <v>2.6826999999999996</v>
      </c>
      <c r="G202" s="73"/>
      <c r="H202" s="76">
        <v>185.42010000000002</v>
      </c>
      <c r="I202" s="72"/>
      <c r="J202" s="185">
        <v>0</v>
      </c>
      <c r="K202" s="246"/>
      <c r="L202" s="246"/>
      <c r="M202" s="173"/>
      <c r="N202" s="173"/>
      <c r="O202" s="173"/>
      <c r="P202" s="173"/>
    </row>
    <row r="203" spans="1:16" ht="15" customHeight="1" x14ac:dyDescent="0.25">
      <c r="A203" s="74" t="s">
        <v>356</v>
      </c>
      <c r="B203" s="66" t="s">
        <v>62</v>
      </c>
      <c r="C203" s="78">
        <v>102.1742</v>
      </c>
      <c r="D203" s="184"/>
      <c r="E203" s="76">
        <v>48.190349999999995</v>
      </c>
      <c r="F203" s="76">
        <v>29.417660000000001</v>
      </c>
      <c r="G203" s="73"/>
      <c r="H203" s="76">
        <v>120.90494</v>
      </c>
      <c r="I203" s="72"/>
      <c r="J203" s="185">
        <v>0</v>
      </c>
      <c r="K203" s="246"/>
      <c r="L203" s="246"/>
      <c r="M203" s="173"/>
      <c r="N203" s="173"/>
      <c r="O203" s="173"/>
      <c r="P203" s="173"/>
    </row>
    <row r="204" spans="1:16" ht="15" customHeight="1" x14ac:dyDescent="0.25">
      <c r="A204" s="74" t="s">
        <v>358</v>
      </c>
      <c r="B204" s="66" t="s">
        <v>62</v>
      </c>
      <c r="C204" s="78">
        <v>41.074339999999999</v>
      </c>
      <c r="D204" s="184"/>
      <c r="E204" s="76">
        <v>2.9951999999999996</v>
      </c>
      <c r="F204" s="76">
        <v>1.1232</v>
      </c>
      <c r="G204" s="73"/>
      <c r="H204" s="76"/>
      <c r="I204" s="187">
        <v>-17.495259999999998</v>
      </c>
      <c r="J204" s="185">
        <v>0</v>
      </c>
      <c r="K204" s="246"/>
      <c r="L204" s="246"/>
      <c r="M204" s="173"/>
      <c r="N204" s="174"/>
      <c r="O204" s="173"/>
      <c r="P204" s="173"/>
    </row>
    <row r="205" spans="1:16" ht="15" customHeight="1" x14ac:dyDescent="0.25">
      <c r="A205" s="74" t="s">
        <v>359</v>
      </c>
      <c r="B205" s="66" t="s">
        <v>62</v>
      </c>
      <c r="C205" s="78">
        <v>670.85225000000003</v>
      </c>
      <c r="D205" s="184"/>
      <c r="E205" s="76">
        <v>721.04640000000006</v>
      </c>
      <c r="F205" s="76">
        <v>679.12596999999994</v>
      </c>
      <c r="G205" s="73"/>
      <c r="H205" s="76">
        <v>712.77268000000004</v>
      </c>
      <c r="I205" s="72"/>
      <c r="J205" s="185">
        <v>0</v>
      </c>
      <c r="K205" s="246"/>
      <c r="L205" s="246"/>
      <c r="M205" s="173"/>
      <c r="N205" s="174"/>
      <c r="O205" s="173"/>
      <c r="P205" s="173"/>
    </row>
    <row r="206" spans="1:16" ht="15" customHeight="1" x14ac:dyDescent="0.25">
      <c r="A206" s="74" t="s">
        <v>3548</v>
      </c>
      <c r="B206" s="66" t="s">
        <v>62</v>
      </c>
      <c r="C206" s="78">
        <v>655.72592000000009</v>
      </c>
      <c r="D206" s="184"/>
      <c r="E206" s="76">
        <v>630.64800000000002</v>
      </c>
      <c r="F206" s="76">
        <v>453.95764000000003</v>
      </c>
      <c r="G206" s="73"/>
      <c r="H206" s="76">
        <v>832.41628000000003</v>
      </c>
      <c r="I206" s="72"/>
      <c r="J206" s="185">
        <v>0</v>
      </c>
      <c r="K206" s="246"/>
      <c r="L206" s="246"/>
      <c r="M206" s="173"/>
      <c r="N206" s="175"/>
      <c r="O206" s="173"/>
      <c r="P206" s="173"/>
    </row>
    <row r="207" spans="1:16" ht="15" customHeight="1" x14ac:dyDescent="0.25">
      <c r="A207" s="74" t="s">
        <v>360</v>
      </c>
      <c r="B207" s="66" t="s">
        <v>62</v>
      </c>
      <c r="C207" s="78">
        <v>552.8589300000001</v>
      </c>
      <c r="D207" s="184"/>
      <c r="E207" s="76">
        <v>628.28160000000003</v>
      </c>
      <c r="F207" s="76">
        <v>640.69299999999998</v>
      </c>
      <c r="G207" s="73"/>
      <c r="H207" s="76">
        <v>540.50818000000004</v>
      </c>
      <c r="I207" s="72"/>
      <c r="J207" s="185">
        <v>0</v>
      </c>
      <c r="K207" s="246"/>
      <c r="L207" s="246"/>
      <c r="M207" s="173"/>
      <c r="N207" s="174"/>
      <c r="O207" s="173"/>
      <c r="P207" s="173"/>
    </row>
    <row r="208" spans="1:16" ht="15" customHeight="1" x14ac:dyDescent="0.25">
      <c r="A208" s="74" t="s">
        <v>361</v>
      </c>
      <c r="B208" s="66" t="s">
        <v>62</v>
      </c>
      <c r="C208" s="78">
        <v>931.14571999999998</v>
      </c>
      <c r="D208" s="184"/>
      <c r="E208" s="76">
        <v>716.16</v>
      </c>
      <c r="F208" s="76">
        <v>891.19945999999993</v>
      </c>
      <c r="G208" s="73"/>
      <c r="H208" s="76">
        <v>793.06475999999998</v>
      </c>
      <c r="I208" s="72"/>
      <c r="J208" s="185">
        <v>0</v>
      </c>
      <c r="K208" s="246"/>
      <c r="L208" s="246"/>
      <c r="M208" s="173"/>
      <c r="N208" s="175"/>
      <c r="O208" s="173"/>
      <c r="P208" s="173"/>
    </row>
    <row r="209" spans="1:16" ht="15" customHeight="1" x14ac:dyDescent="0.25">
      <c r="A209" s="74" t="s">
        <v>362</v>
      </c>
      <c r="B209" s="66" t="s">
        <v>62</v>
      </c>
      <c r="C209" s="78">
        <v>277.03215999999998</v>
      </c>
      <c r="D209" s="184"/>
      <c r="E209" s="76">
        <v>296.11520000000002</v>
      </c>
      <c r="F209" s="76">
        <v>258.93223</v>
      </c>
      <c r="G209" s="73"/>
      <c r="H209" s="76">
        <v>321.93513000000002</v>
      </c>
      <c r="I209" s="72"/>
      <c r="J209" s="185">
        <v>0</v>
      </c>
      <c r="K209" s="246"/>
      <c r="L209" s="246"/>
      <c r="M209" s="173"/>
      <c r="N209" s="174"/>
      <c r="O209" s="173"/>
      <c r="P209" s="173"/>
    </row>
    <row r="210" spans="1:16" ht="15" customHeight="1" x14ac:dyDescent="0.25">
      <c r="A210" s="74" t="s">
        <v>363</v>
      </c>
      <c r="B210" s="66" t="s">
        <v>62</v>
      </c>
      <c r="C210" s="78">
        <v>497.53859</v>
      </c>
      <c r="D210" s="184"/>
      <c r="E210" s="76">
        <v>892.62735999999995</v>
      </c>
      <c r="F210" s="76">
        <v>787.93398999999999</v>
      </c>
      <c r="G210" s="73"/>
      <c r="H210" s="76">
        <v>598.70788000000005</v>
      </c>
      <c r="I210" s="72"/>
      <c r="J210" s="185">
        <v>0</v>
      </c>
      <c r="K210" s="246"/>
      <c r="L210" s="246"/>
      <c r="M210" s="173"/>
      <c r="N210" s="173"/>
      <c r="O210" s="173"/>
      <c r="P210" s="173"/>
    </row>
    <row r="211" spans="1:16" ht="15" customHeight="1" x14ac:dyDescent="0.25">
      <c r="A211" s="74" t="s">
        <v>364</v>
      </c>
      <c r="B211" s="66" t="s">
        <v>62</v>
      </c>
      <c r="C211" s="78">
        <v>430.94644</v>
      </c>
      <c r="D211" s="184"/>
      <c r="E211" s="76">
        <v>553.51599999999996</v>
      </c>
      <c r="F211" s="76">
        <v>446.67040999999995</v>
      </c>
      <c r="G211" s="73"/>
      <c r="H211" s="76">
        <v>541.53323</v>
      </c>
      <c r="I211" s="72"/>
      <c r="J211" s="185">
        <v>0</v>
      </c>
      <c r="K211" s="246"/>
      <c r="L211" s="246"/>
      <c r="M211" s="173"/>
      <c r="N211" s="175"/>
      <c r="O211" s="173"/>
      <c r="P211" s="173"/>
    </row>
    <row r="212" spans="1:16" ht="15" customHeight="1" x14ac:dyDescent="0.25">
      <c r="A212" s="74" t="s">
        <v>365</v>
      </c>
      <c r="B212" s="66" t="s">
        <v>62</v>
      </c>
      <c r="C212" s="78">
        <v>632.10127</v>
      </c>
      <c r="D212" s="184"/>
      <c r="E212" s="76">
        <v>699.47840000000008</v>
      </c>
      <c r="F212" s="76">
        <v>698.2577</v>
      </c>
      <c r="G212" s="73"/>
      <c r="H212" s="76">
        <v>637.11236999999994</v>
      </c>
      <c r="I212" s="72"/>
      <c r="J212" s="185">
        <v>0</v>
      </c>
      <c r="K212" s="246"/>
      <c r="L212" s="246"/>
      <c r="M212" s="173"/>
      <c r="N212" s="174"/>
      <c r="O212" s="173"/>
      <c r="P212" s="173"/>
    </row>
    <row r="213" spans="1:16" ht="15" customHeight="1" x14ac:dyDescent="0.25">
      <c r="A213" s="74" t="s">
        <v>3549</v>
      </c>
      <c r="B213" s="66" t="s">
        <v>62</v>
      </c>
      <c r="C213" s="78">
        <v>466.03828999999996</v>
      </c>
      <c r="D213" s="184"/>
      <c r="E213" s="76">
        <v>576.89568000000008</v>
      </c>
      <c r="F213" s="76">
        <v>513.82671000000005</v>
      </c>
      <c r="G213" s="73"/>
      <c r="H213" s="76">
        <v>527.18366000000003</v>
      </c>
      <c r="I213" s="72"/>
      <c r="J213" s="185">
        <v>0</v>
      </c>
      <c r="K213" s="246"/>
      <c r="L213" s="246"/>
      <c r="M213" s="173"/>
      <c r="N213" s="173"/>
      <c r="O213" s="173"/>
      <c r="P213" s="173"/>
    </row>
    <row r="214" spans="1:16" ht="15" customHeight="1" x14ac:dyDescent="0.25">
      <c r="A214" s="74" t="s">
        <v>3550</v>
      </c>
      <c r="B214" s="66" t="s">
        <v>62</v>
      </c>
      <c r="C214" s="78">
        <v>701.7951700000001</v>
      </c>
      <c r="D214" s="184"/>
      <c r="E214" s="76">
        <v>555.6096</v>
      </c>
      <c r="F214" s="76">
        <v>388.10579999999999</v>
      </c>
      <c r="G214" s="73"/>
      <c r="H214" s="76">
        <v>869.29896999999994</v>
      </c>
      <c r="I214" s="72"/>
      <c r="J214" s="185">
        <v>0</v>
      </c>
      <c r="K214" s="246"/>
      <c r="L214" s="246"/>
      <c r="M214" s="173"/>
      <c r="N214" s="174"/>
      <c r="O214" s="173"/>
      <c r="P214" s="173"/>
    </row>
    <row r="215" spans="1:16" ht="15" customHeight="1" x14ac:dyDescent="0.25">
      <c r="A215" s="74" t="s">
        <v>366</v>
      </c>
      <c r="B215" s="66" t="s">
        <v>62</v>
      </c>
      <c r="C215" s="78">
        <v>515.72342000000003</v>
      </c>
      <c r="D215" s="184"/>
      <c r="E215" s="76">
        <v>317.42111999999997</v>
      </c>
      <c r="F215" s="76">
        <v>297.98846999999995</v>
      </c>
      <c r="G215" s="73"/>
      <c r="H215" s="76">
        <v>535.15607</v>
      </c>
      <c r="I215" s="72"/>
      <c r="J215" s="185">
        <v>0</v>
      </c>
      <c r="K215" s="246"/>
      <c r="L215" s="246"/>
      <c r="M215" s="173"/>
      <c r="N215" s="173"/>
      <c r="O215" s="173"/>
      <c r="P215" s="173"/>
    </row>
    <row r="216" spans="1:16" ht="15" customHeight="1" x14ac:dyDescent="0.25">
      <c r="A216" s="74" t="s">
        <v>3551</v>
      </c>
      <c r="B216" s="66" t="s">
        <v>62</v>
      </c>
      <c r="C216" s="78">
        <v>451.27295000000004</v>
      </c>
      <c r="D216" s="184"/>
      <c r="E216" s="76">
        <v>207.12960000000001</v>
      </c>
      <c r="F216" s="76">
        <v>531.78994999999998</v>
      </c>
      <c r="G216" s="73"/>
      <c r="H216" s="76">
        <v>126.6126</v>
      </c>
      <c r="I216" s="72"/>
      <c r="J216" s="185">
        <v>0</v>
      </c>
      <c r="K216" s="246"/>
      <c r="L216" s="246"/>
      <c r="M216" s="173"/>
      <c r="N216" s="174"/>
      <c r="O216" s="173"/>
      <c r="P216" s="173"/>
    </row>
    <row r="217" spans="1:16" ht="15" customHeight="1" x14ac:dyDescent="0.25">
      <c r="A217" s="74" t="s">
        <v>367</v>
      </c>
      <c r="B217" s="66" t="s">
        <v>62</v>
      </c>
      <c r="C217" s="78">
        <v>541.40641000000005</v>
      </c>
      <c r="D217" s="184"/>
      <c r="E217" s="76">
        <v>688.87519999999995</v>
      </c>
      <c r="F217" s="76">
        <v>630.17057</v>
      </c>
      <c r="G217" s="73"/>
      <c r="H217" s="76">
        <v>631.20844</v>
      </c>
      <c r="I217" s="72"/>
      <c r="J217" s="185">
        <v>0</v>
      </c>
      <c r="K217" s="246"/>
      <c r="L217" s="246"/>
      <c r="M217" s="173"/>
      <c r="N217" s="174"/>
      <c r="O217" s="173"/>
      <c r="P217" s="173"/>
    </row>
    <row r="218" spans="1:16" ht="15" customHeight="1" x14ac:dyDescent="0.25">
      <c r="A218" s="74" t="s">
        <v>3552</v>
      </c>
      <c r="B218" s="66" t="s">
        <v>62</v>
      </c>
      <c r="C218" s="78">
        <v>245.29942000000003</v>
      </c>
      <c r="D218" s="184"/>
      <c r="E218" s="76">
        <v>353.25599999999997</v>
      </c>
      <c r="F218" s="76">
        <v>319.99191999999999</v>
      </c>
      <c r="G218" s="73"/>
      <c r="H218" s="76">
        <v>283.64762000000002</v>
      </c>
      <c r="I218" s="72"/>
      <c r="J218" s="185">
        <v>0</v>
      </c>
      <c r="K218" s="246"/>
      <c r="L218" s="246"/>
      <c r="M218" s="173"/>
      <c r="N218" s="175"/>
      <c r="O218" s="173"/>
      <c r="P218" s="173"/>
    </row>
    <row r="219" spans="1:16" ht="15" customHeight="1" x14ac:dyDescent="0.25">
      <c r="A219" s="74" t="s">
        <v>368</v>
      </c>
      <c r="B219" s="66" t="s">
        <v>62</v>
      </c>
      <c r="C219" s="78">
        <v>384.1155</v>
      </c>
      <c r="D219" s="184"/>
      <c r="E219" s="76">
        <v>256.11840000000001</v>
      </c>
      <c r="F219" s="76">
        <v>226.20625000000001</v>
      </c>
      <c r="G219" s="73"/>
      <c r="H219" s="76">
        <v>230.05324999999999</v>
      </c>
      <c r="I219" s="72"/>
      <c r="J219" s="185">
        <v>0</v>
      </c>
      <c r="K219" s="246"/>
      <c r="L219" s="246"/>
      <c r="M219" s="173"/>
      <c r="N219" s="174"/>
      <c r="O219" s="173"/>
      <c r="P219" s="173"/>
    </row>
    <row r="220" spans="1:16" ht="15" customHeight="1" x14ac:dyDescent="0.25">
      <c r="A220" s="74" t="s">
        <v>369</v>
      </c>
      <c r="B220" s="66" t="s">
        <v>62</v>
      </c>
      <c r="C220" s="78">
        <v>78.540549999999996</v>
      </c>
      <c r="D220" s="184"/>
      <c r="E220" s="76">
        <v>150.16320000000002</v>
      </c>
      <c r="F220" s="76">
        <v>137.1258</v>
      </c>
      <c r="G220" s="73"/>
      <c r="H220" s="76">
        <v>91.577950000000001</v>
      </c>
      <c r="I220" s="72"/>
      <c r="J220" s="185">
        <v>0</v>
      </c>
      <c r="K220" s="246"/>
      <c r="L220" s="246"/>
      <c r="M220" s="173"/>
      <c r="N220" s="174"/>
      <c r="O220" s="173"/>
      <c r="P220" s="173"/>
    </row>
    <row r="221" spans="1:16" ht="15" customHeight="1" x14ac:dyDescent="0.25">
      <c r="A221" s="74" t="s">
        <v>3553</v>
      </c>
      <c r="B221" s="66" t="s">
        <v>62</v>
      </c>
      <c r="C221" s="78">
        <v>905.25022000000001</v>
      </c>
      <c r="D221" s="184"/>
      <c r="E221" s="76">
        <v>694.63103999999998</v>
      </c>
      <c r="F221" s="76">
        <v>479.44797999999997</v>
      </c>
      <c r="G221" s="73"/>
      <c r="H221" s="76">
        <v>1120.43328</v>
      </c>
      <c r="I221" s="72"/>
      <c r="J221" s="185">
        <v>0</v>
      </c>
      <c r="K221" s="246"/>
      <c r="L221" s="246"/>
      <c r="M221" s="173"/>
      <c r="N221" s="173"/>
      <c r="O221" s="173"/>
      <c r="P221" s="173"/>
    </row>
    <row r="222" spans="1:16" ht="15" customHeight="1" x14ac:dyDescent="0.25">
      <c r="A222" s="74" t="s">
        <v>370</v>
      </c>
      <c r="B222" s="66" t="s">
        <v>62</v>
      </c>
      <c r="C222" s="78">
        <v>449.49984000000001</v>
      </c>
      <c r="D222" s="184"/>
      <c r="E222" s="76">
        <v>577.7568</v>
      </c>
      <c r="F222" s="76">
        <v>541.09940000000006</v>
      </c>
      <c r="G222" s="73"/>
      <c r="H222" s="76">
        <v>489.78164000000004</v>
      </c>
      <c r="I222" s="72"/>
      <c r="J222" s="185">
        <v>0</v>
      </c>
      <c r="K222" s="246"/>
      <c r="L222" s="246"/>
      <c r="M222" s="173"/>
      <c r="N222" s="174"/>
      <c r="O222" s="173"/>
      <c r="P222" s="173"/>
    </row>
    <row r="223" spans="1:16" ht="15" customHeight="1" x14ac:dyDescent="0.25">
      <c r="A223" s="74" t="s">
        <v>371</v>
      </c>
      <c r="B223" s="66" t="s">
        <v>62</v>
      </c>
      <c r="C223" s="78">
        <v>259.25756000000001</v>
      </c>
      <c r="D223" s="184"/>
      <c r="E223" s="76">
        <v>370.17599999999999</v>
      </c>
      <c r="F223" s="76">
        <v>299.14534999999995</v>
      </c>
      <c r="G223" s="73"/>
      <c r="H223" s="76">
        <v>330.28821000000005</v>
      </c>
      <c r="I223" s="72"/>
      <c r="J223" s="185">
        <v>0</v>
      </c>
      <c r="K223" s="246"/>
      <c r="L223" s="246"/>
      <c r="M223" s="173"/>
      <c r="N223" s="175"/>
      <c r="O223" s="173"/>
      <c r="P223" s="173"/>
    </row>
    <row r="224" spans="1:16" ht="15" customHeight="1" x14ac:dyDescent="0.25">
      <c r="A224" s="74" t="s">
        <v>372</v>
      </c>
      <c r="B224" s="66" t="s">
        <v>62</v>
      </c>
      <c r="C224" s="78">
        <v>37.601649999999999</v>
      </c>
      <c r="D224" s="184"/>
      <c r="E224" s="76">
        <v>109.4736</v>
      </c>
      <c r="F224" s="76">
        <v>99.034000000000006</v>
      </c>
      <c r="G224" s="73"/>
      <c r="H224" s="76">
        <v>48.041249999999998</v>
      </c>
      <c r="I224" s="72"/>
      <c r="J224" s="185">
        <v>0</v>
      </c>
      <c r="K224" s="246"/>
      <c r="L224" s="246"/>
      <c r="M224" s="173"/>
      <c r="N224" s="174"/>
      <c r="O224" s="173"/>
      <c r="P224" s="173"/>
    </row>
    <row r="225" spans="1:16" ht="15" customHeight="1" x14ac:dyDescent="0.25">
      <c r="A225" s="74" t="s">
        <v>373</v>
      </c>
      <c r="B225" s="66" t="s">
        <v>62</v>
      </c>
      <c r="C225" s="78">
        <v>267.55137999999999</v>
      </c>
      <c r="D225" s="184"/>
      <c r="E225" s="76">
        <v>357.67367999999999</v>
      </c>
      <c r="F225" s="76">
        <v>321.91065999999995</v>
      </c>
      <c r="G225" s="73"/>
      <c r="H225" s="76">
        <v>303.31440000000003</v>
      </c>
      <c r="I225" s="72"/>
      <c r="J225" s="185">
        <v>0</v>
      </c>
      <c r="K225" s="246"/>
      <c r="L225" s="246"/>
      <c r="M225" s="173"/>
      <c r="N225" s="173"/>
      <c r="O225" s="173"/>
      <c r="P225" s="173"/>
    </row>
    <row r="226" spans="1:16" ht="15" customHeight="1" x14ac:dyDescent="0.25">
      <c r="A226" s="74" t="s">
        <v>374</v>
      </c>
      <c r="B226" s="66" t="s">
        <v>62</v>
      </c>
      <c r="C226" s="78">
        <v>709.81531000000007</v>
      </c>
      <c r="D226" s="184"/>
      <c r="E226" s="76">
        <v>378.23759999999999</v>
      </c>
      <c r="F226" s="76">
        <v>283.12315000000001</v>
      </c>
      <c r="G226" s="73"/>
      <c r="H226" s="76">
        <v>807.42056000000002</v>
      </c>
      <c r="I226" s="72"/>
      <c r="J226" s="185">
        <v>0</v>
      </c>
      <c r="K226" s="246"/>
      <c r="L226" s="246"/>
      <c r="M226" s="173"/>
      <c r="N226" s="174"/>
      <c r="O226" s="173"/>
      <c r="P226" s="173"/>
    </row>
    <row r="227" spans="1:16" ht="15" customHeight="1" x14ac:dyDescent="0.25">
      <c r="A227" s="74" t="s">
        <v>375</v>
      </c>
      <c r="B227" s="66" t="s">
        <v>62</v>
      </c>
      <c r="C227" s="78">
        <v>16.2316</v>
      </c>
      <c r="D227" s="184"/>
      <c r="E227" s="76">
        <v>3.3851999999999998</v>
      </c>
      <c r="F227" s="76">
        <v>0</v>
      </c>
      <c r="G227" s="73"/>
      <c r="H227" s="76">
        <v>19.616799999999998</v>
      </c>
      <c r="I227" s="72"/>
      <c r="J227" s="185">
        <v>0</v>
      </c>
      <c r="K227" s="246"/>
      <c r="L227" s="246"/>
      <c r="M227" s="173"/>
      <c r="N227" s="174"/>
      <c r="O227" s="176"/>
      <c r="P227" s="173"/>
    </row>
    <row r="228" spans="1:16" ht="15" customHeight="1" x14ac:dyDescent="0.25">
      <c r="A228" s="74" t="s">
        <v>376</v>
      </c>
      <c r="B228" s="66" t="s">
        <v>62</v>
      </c>
      <c r="C228" s="78">
        <v>58.5366</v>
      </c>
      <c r="D228" s="184"/>
      <c r="E228" s="76">
        <v>38.844000000000001</v>
      </c>
      <c r="F228" s="76">
        <v>47.276019999999995</v>
      </c>
      <c r="G228" s="73"/>
      <c r="H228" s="76">
        <v>58.680579999999999</v>
      </c>
      <c r="I228" s="72"/>
      <c r="J228" s="185">
        <v>0</v>
      </c>
      <c r="K228" s="246"/>
      <c r="L228" s="246"/>
      <c r="M228" s="173"/>
      <c r="N228" s="175"/>
      <c r="O228" s="173"/>
      <c r="P228" s="173"/>
    </row>
    <row r="229" spans="1:16" ht="15" customHeight="1" x14ac:dyDescent="0.25">
      <c r="A229" s="74" t="s">
        <v>377</v>
      </c>
      <c r="B229" s="66" t="s">
        <v>62</v>
      </c>
      <c r="C229" s="78">
        <v>364.56578999999999</v>
      </c>
      <c r="D229" s="184"/>
      <c r="E229" s="76">
        <v>2.2308000000000003</v>
      </c>
      <c r="F229" s="76">
        <v>0</v>
      </c>
      <c r="G229" s="73"/>
      <c r="H229" s="76">
        <v>366.79659000000004</v>
      </c>
      <c r="I229" s="72"/>
      <c r="J229" s="185">
        <v>0</v>
      </c>
      <c r="K229" s="246"/>
      <c r="L229" s="246"/>
      <c r="M229" s="173"/>
      <c r="N229" s="174"/>
      <c r="O229" s="176"/>
      <c r="P229" s="173"/>
    </row>
    <row r="230" spans="1:16" ht="15" customHeight="1" x14ac:dyDescent="0.25">
      <c r="A230" s="74" t="s">
        <v>378</v>
      </c>
      <c r="B230" s="66" t="s">
        <v>62</v>
      </c>
      <c r="C230" s="78">
        <v>51.319449999999996</v>
      </c>
      <c r="D230" s="184"/>
      <c r="E230" s="76">
        <v>23.966799999999999</v>
      </c>
      <c r="F230" s="76">
        <v>7.1292</v>
      </c>
      <c r="G230" s="73"/>
      <c r="H230" s="76">
        <v>68.025100000000009</v>
      </c>
      <c r="I230" s="72"/>
      <c r="J230" s="185">
        <v>0</v>
      </c>
      <c r="K230" s="246"/>
      <c r="L230" s="246"/>
      <c r="M230" s="173"/>
      <c r="N230" s="174"/>
      <c r="O230" s="173"/>
      <c r="P230" s="173"/>
    </row>
    <row r="231" spans="1:16" ht="15" customHeight="1" x14ac:dyDescent="0.25">
      <c r="A231" s="74" t="s">
        <v>379</v>
      </c>
      <c r="B231" s="66" t="s">
        <v>62</v>
      </c>
      <c r="C231" s="78">
        <v>124.105</v>
      </c>
      <c r="D231" s="184"/>
      <c r="E231" s="76">
        <v>34.717800000000004</v>
      </c>
      <c r="F231" s="76">
        <v>20.691749999999999</v>
      </c>
      <c r="G231" s="73"/>
      <c r="H231" s="76">
        <v>138.13104999999999</v>
      </c>
      <c r="I231" s="72"/>
      <c r="J231" s="185">
        <v>0</v>
      </c>
      <c r="K231" s="246"/>
      <c r="L231" s="246"/>
      <c r="M231" s="173"/>
      <c r="N231" s="174"/>
      <c r="O231" s="173"/>
      <c r="P231" s="173"/>
    </row>
    <row r="232" spans="1:16" ht="15" customHeight="1" x14ac:dyDescent="0.25">
      <c r="A232" s="74" t="s">
        <v>380</v>
      </c>
      <c r="B232" s="66" t="s">
        <v>62</v>
      </c>
      <c r="C232" s="78">
        <v>70.81819999999999</v>
      </c>
      <c r="D232" s="184"/>
      <c r="E232" s="76">
        <v>54.005900000000004</v>
      </c>
      <c r="F232" s="76">
        <v>39.871250000000003</v>
      </c>
      <c r="G232" s="73"/>
      <c r="H232" s="76">
        <v>85.200500000000005</v>
      </c>
      <c r="I232" s="72"/>
      <c r="J232" s="185">
        <v>0</v>
      </c>
      <c r="K232" s="246"/>
      <c r="L232" s="246"/>
      <c r="M232" s="173"/>
      <c r="N232" s="174"/>
      <c r="O232" s="173"/>
      <c r="P232" s="173"/>
    </row>
    <row r="233" spans="1:16" ht="15" customHeight="1" x14ac:dyDescent="0.25">
      <c r="A233" s="74" t="s">
        <v>381</v>
      </c>
      <c r="B233" s="66" t="s">
        <v>62</v>
      </c>
      <c r="C233" s="78">
        <v>38.452300000000001</v>
      </c>
      <c r="D233" s="184"/>
      <c r="E233" s="76">
        <v>91.291200000000003</v>
      </c>
      <c r="F233" s="76">
        <v>95.313399999999987</v>
      </c>
      <c r="G233" s="73"/>
      <c r="H233" s="76">
        <v>34.430099999999996</v>
      </c>
      <c r="I233" s="72"/>
      <c r="J233" s="185">
        <v>0</v>
      </c>
      <c r="K233" s="246"/>
      <c r="L233" s="246"/>
      <c r="M233" s="173"/>
      <c r="N233" s="174"/>
      <c r="O233" s="173"/>
      <c r="P233" s="173"/>
    </row>
    <row r="234" spans="1:16" ht="15" customHeight="1" x14ac:dyDescent="0.25">
      <c r="A234" s="74" t="s">
        <v>382</v>
      </c>
      <c r="B234" s="66" t="s">
        <v>62</v>
      </c>
      <c r="C234" s="78">
        <v>177.63124999999999</v>
      </c>
      <c r="D234" s="184"/>
      <c r="E234" s="76">
        <v>51.066600000000001</v>
      </c>
      <c r="F234" s="76">
        <v>14.018799999999999</v>
      </c>
      <c r="G234" s="73"/>
      <c r="H234" s="76">
        <v>214.67904999999999</v>
      </c>
      <c r="I234" s="72"/>
      <c r="J234" s="185">
        <v>0</v>
      </c>
      <c r="K234" s="246"/>
      <c r="L234" s="246"/>
      <c r="M234" s="173"/>
      <c r="N234" s="174"/>
      <c r="O234" s="173"/>
      <c r="P234" s="173"/>
    </row>
    <row r="235" spans="1:16" ht="15" customHeight="1" x14ac:dyDescent="0.25">
      <c r="A235" s="74" t="s">
        <v>383</v>
      </c>
      <c r="B235" s="66" t="s">
        <v>62</v>
      </c>
      <c r="C235" s="78">
        <v>186.34620000000001</v>
      </c>
      <c r="D235" s="184"/>
      <c r="E235" s="76">
        <v>38.960999999999999</v>
      </c>
      <c r="F235" s="76">
        <v>0</v>
      </c>
      <c r="G235" s="73"/>
      <c r="H235" s="76">
        <v>225.30720000000002</v>
      </c>
      <c r="I235" s="72"/>
      <c r="J235" s="185">
        <v>0</v>
      </c>
      <c r="K235" s="246"/>
      <c r="L235" s="246"/>
      <c r="M235" s="173"/>
      <c r="N235" s="175"/>
      <c r="O235" s="176"/>
      <c r="P235" s="173"/>
    </row>
    <row r="236" spans="1:16" ht="15" customHeight="1" x14ac:dyDescent="0.25">
      <c r="A236" s="74" t="s">
        <v>384</v>
      </c>
      <c r="B236" s="66" t="s">
        <v>62</v>
      </c>
      <c r="C236" s="78">
        <v>109.4674</v>
      </c>
      <c r="D236" s="184"/>
      <c r="E236" s="76">
        <v>28.750799999999998</v>
      </c>
      <c r="F236" s="76">
        <v>3.3962500000000002</v>
      </c>
      <c r="G236" s="73"/>
      <c r="H236" s="76">
        <v>134.82195000000002</v>
      </c>
      <c r="I236" s="72"/>
      <c r="J236" s="185">
        <v>0</v>
      </c>
      <c r="K236" s="246"/>
      <c r="L236" s="246"/>
      <c r="M236" s="173"/>
      <c r="N236" s="174"/>
      <c r="O236" s="173"/>
      <c r="P236" s="173"/>
    </row>
    <row r="237" spans="1:16" ht="15" customHeight="1" x14ac:dyDescent="0.25">
      <c r="A237" s="74" t="s">
        <v>385</v>
      </c>
      <c r="B237" s="66" t="s">
        <v>62</v>
      </c>
      <c r="C237" s="78">
        <v>89.091999999999999</v>
      </c>
      <c r="D237" s="184"/>
      <c r="E237" s="76">
        <v>31.020599999999998</v>
      </c>
      <c r="F237" s="76">
        <v>10.709850000000001</v>
      </c>
      <c r="G237" s="73"/>
      <c r="H237" s="76">
        <v>109.40275</v>
      </c>
      <c r="I237" s="72"/>
      <c r="J237" s="185">
        <v>0</v>
      </c>
      <c r="K237" s="246"/>
      <c r="L237" s="246"/>
      <c r="M237" s="173"/>
      <c r="N237" s="174"/>
      <c r="O237" s="173"/>
      <c r="P237" s="173"/>
    </row>
    <row r="238" spans="1:16" ht="15" customHeight="1" x14ac:dyDescent="0.25">
      <c r="A238" s="74" t="s">
        <v>386</v>
      </c>
      <c r="B238" s="66" t="s">
        <v>62</v>
      </c>
      <c r="C238" s="78">
        <v>93.396149999999992</v>
      </c>
      <c r="D238" s="184"/>
      <c r="E238" s="76">
        <v>61.6798</v>
      </c>
      <c r="F238" s="76">
        <v>49.849800000000002</v>
      </c>
      <c r="G238" s="73"/>
      <c r="H238" s="76">
        <v>104.92175</v>
      </c>
      <c r="I238" s="72"/>
      <c r="J238" s="185">
        <v>0</v>
      </c>
      <c r="K238" s="246"/>
      <c r="L238" s="246"/>
      <c r="M238" s="173"/>
      <c r="N238" s="174"/>
      <c r="O238" s="173"/>
      <c r="P238" s="173"/>
    </row>
    <row r="239" spans="1:16" ht="15" customHeight="1" x14ac:dyDescent="0.25">
      <c r="A239" s="74" t="s">
        <v>387</v>
      </c>
      <c r="B239" s="66" t="s">
        <v>62</v>
      </c>
      <c r="C239" s="78">
        <v>80.452500000000001</v>
      </c>
      <c r="D239" s="184"/>
      <c r="E239" s="76">
        <v>9.5510999999999999</v>
      </c>
      <c r="F239" s="76">
        <v>0</v>
      </c>
      <c r="G239" s="73"/>
      <c r="H239" s="76">
        <v>90.003600000000006</v>
      </c>
      <c r="I239" s="72"/>
      <c r="J239" s="185">
        <v>0</v>
      </c>
      <c r="K239" s="246"/>
      <c r="L239" s="246"/>
      <c r="M239" s="173"/>
      <c r="N239" s="174"/>
      <c r="O239" s="176"/>
      <c r="P239" s="173"/>
    </row>
    <row r="240" spans="1:16" ht="15" customHeight="1" x14ac:dyDescent="0.25">
      <c r="A240" s="74" t="s">
        <v>388</v>
      </c>
      <c r="B240" s="66" t="s">
        <v>62</v>
      </c>
      <c r="C240" s="78">
        <v>81.749600000000001</v>
      </c>
      <c r="D240" s="184"/>
      <c r="E240" s="76">
        <v>4.2782999999999998</v>
      </c>
      <c r="F240" s="76">
        <v>1.14E-2</v>
      </c>
      <c r="G240" s="73"/>
      <c r="H240" s="76">
        <v>86.016499999999994</v>
      </c>
      <c r="I240" s="72"/>
      <c r="J240" s="185">
        <v>0</v>
      </c>
      <c r="K240" s="246"/>
      <c r="L240" s="246"/>
      <c r="M240" s="173"/>
      <c r="N240" s="174"/>
      <c r="O240" s="177"/>
      <c r="P240" s="173"/>
    </row>
    <row r="241" spans="1:16" ht="15" customHeight="1" x14ac:dyDescent="0.25">
      <c r="A241" s="74" t="s">
        <v>389</v>
      </c>
      <c r="B241" s="66" t="s">
        <v>62</v>
      </c>
      <c r="C241" s="78">
        <v>111.18762</v>
      </c>
      <c r="D241" s="184"/>
      <c r="E241" s="76">
        <v>24.733799999999999</v>
      </c>
      <c r="F241" s="76">
        <v>17.196619999999999</v>
      </c>
      <c r="G241" s="73"/>
      <c r="H241" s="76">
        <v>118.7248</v>
      </c>
      <c r="I241" s="72"/>
      <c r="J241" s="185">
        <v>0</v>
      </c>
      <c r="K241" s="246"/>
      <c r="L241" s="246"/>
      <c r="M241" s="173"/>
      <c r="N241" s="174"/>
      <c r="O241" s="173"/>
      <c r="P241" s="173"/>
    </row>
    <row r="242" spans="1:16" ht="15" customHeight="1" x14ac:dyDescent="0.25">
      <c r="A242" s="74" t="s">
        <v>390</v>
      </c>
      <c r="B242" s="66" t="s">
        <v>62</v>
      </c>
      <c r="C242" s="78">
        <v>202.19139999999999</v>
      </c>
      <c r="D242" s="184"/>
      <c r="E242" s="76">
        <v>61.323599999999999</v>
      </c>
      <c r="F242" s="76">
        <v>14.9747</v>
      </c>
      <c r="G242" s="73"/>
      <c r="H242" s="76">
        <v>248.5403</v>
      </c>
      <c r="I242" s="72"/>
      <c r="J242" s="185">
        <v>0</v>
      </c>
      <c r="K242" s="246"/>
      <c r="L242" s="246"/>
      <c r="M242" s="173"/>
      <c r="N242" s="174"/>
      <c r="O242" s="173"/>
      <c r="P242" s="173"/>
    </row>
    <row r="243" spans="1:16" ht="15" customHeight="1" x14ac:dyDescent="0.25">
      <c r="A243" s="74" t="s">
        <v>391</v>
      </c>
      <c r="B243" s="66" t="s">
        <v>62</v>
      </c>
      <c r="C243" s="78">
        <v>34.444800000000001</v>
      </c>
      <c r="D243" s="184"/>
      <c r="E243" s="76">
        <v>12.160200000000001</v>
      </c>
      <c r="F243" s="76">
        <v>4.8478000000000003</v>
      </c>
      <c r="G243" s="73"/>
      <c r="H243" s="76">
        <v>41.757199999999997</v>
      </c>
      <c r="I243" s="72"/>
      <c r="J243" s="185">
        <v>0</v>
      </c>
      <c r="K243" s="246"/>
      <c r="L243" s="246"/>
      <c r="M243" s="173"/>
      <c r="N243" s="174"/>
      <c r="O243" s="173"/>
      <c r="P243" s="173"/>
    </row>
    <row r="244" spans="1:16" ht="15" customHeight="1" x14ac:dyDescent="0.25">
      <c r="A244" s="74" t="s">
        <v>392</v>
      </c>
      <c r="B244" s="66" t="s">
        <v>62</v>
      </c>
      <c r="C244" s="78">
        <v>217.01060000000001</v>
      </c>
      <c r="D244" s="184"/>
      <c r="E244" s="76">
        <v>48.009</v>
      </c>
      <c r="F244" s="76">
        <v>6</v>
      </c>
      <c r="G244" s="73"/>
      <c r="H244" s="76">
        <v>259.01960000000003</v>
      </c>
      <c r="I244" s="72"/>
      <c r="J244" s="185">
        <v>0</v>
      </c>
      <c r="K244" s="246"/>
      <c r="L244" s="246"/>
      <c r="M244" s="173"/>
      <c r="N244" s="175"/>
      <c r="O244" s="173"/>
      <c r="P244" s="173"/>
    </row>
    <row r="245" spans="1:16" ht="15" customHeight="1" x14ac:dyDescent="0.25">
      <c r="A245" s="74" t="s">
        <v>393</v>
      </c>
      <c r="B245" s="66" t="s">
        <v>62</v>
      </c>
      <c r="C245" s="78">
        <v>63.2774</v>
      </c>
      <c r="D245" s="184"/>
      <c r="E245" s="76">
        <v>20.950800000000001</v>
      </c>
      <c r="F245" s="76">
        <v>6.0060000000000002</v>
      </c>
      <c r="G245" s="73"/>
      <c r="H245" s="76">
        <v>78.222200000000001</v>
      </c>
      <c r="I245" s="72"/>
      <c r="J245" s="185">
        <v>0</v>
      </c>
      <c r="K245" s="246"/>
      <c r="L245" s="246"/>
      <c r="M245" s="173"/>
      <c r="N245" s="174"/>
      <c r="O245" s="173"/>
      <c r="P245" s="173"/>
    </row>
    <row r="246" spans="1:16" ht="15" customHeight="1" x14ac:dyDescent="0.25">
      <c r="A246" s="74" t="s">
        <v>394</v>
      </c>
      <c r="B246" s="66" t="s">
        <v>62</v>
      </c>
      <c r="C246" s="78">
        <v>73.752800000000008</v>
      </c>
      <c r="D246" s="184"/>
      <c r="E246" s="76">
        <v>15.078049999999999</v>
      </c>
      <c r="F246" s="76">
        <v>0</v>
      </c>
      <c r="G246" s="73"/>
      <c r="H246" s="76">
        <v>68.025999999999996</v>
      </c>
      <c r="I246" s="72"/>
      <c r="J246" s="185">
        <v>0</v>
      </c>
      <c r="K246" s="246"/>
      <c r="L246" s="246"/>
      <c r="M246" s="173"/>
      <c r="N246" s="173"/>
      <c r="O246" s="176"/>
      <c r="P246" s="173"/>
    </row>
    <row r="247" spans="1:16" ht="15" customHeight="1" x14ac:dyDescent="0.25">
      <c r="A247" s="74" t="s">
        <v>395</v>
      </c>
      <c r="B247" s="66" t="s">
        <v>62</v>
      </c>
      <c r="C247" s="78">
        <v>66.81410000000001</v>
      </c>
      <c r="D247" s="184"/>
      <c r="E247" s="76">
        <v>16.509349999999998</v>
      </c>
      <c r="F247" s="76">
        <v>3.0419999999999998</v>
      </c>
      <c r="G247" s="73"/>
      <c r="H247" s="76">
        <v>41.567500000000003</v>
      </c>
      <c r="I247" s="72"/>
      <c r="J247" s="185">
        <v>0</v>
      </c>
      <c r="K247" s="246"/>
      <c r="L247" s="246"/>
      <c r="M247" s="173"/>
      <c r="N247" s="173"/>
      <c r="O247" s="173"/>
      <c r="P247" s="173"/>
    </row>
    <row r="248" spans="1:16" ht="15" customHeight="1" x14ac:dyDescent="0.25">
      <c r="A248" s="74" t="s">
        <v>396</v>
      </c>
      <c r="B248" s="66" t="s">
        <v>62</v>
      </c>
      <c r="C248" s="78">
        <v>83.193699999999993</v>
      </c>
      <c r="D248" s="184"/>
      <c r="E248" s="76">
        <v>26.756160000000001</v>
      </c>
      <c r="F248" s="76">
        <v>7.8241000000000005</v>
      </c>
      <c r="G248" s="73"/>
      <c r="H248" s="76">
        <v>102.12576</v>
      </c>
      <c r="I248" s="72"/>
      <c r="J248" s="185">
        <v>0</v>
      </c>
      <c r="K248" s="246"/>
      <c r="L248" s="246"/>
      <c r="M248" s="173"/>
      <c r="N248" s="173"/>
      <c r="O248" s="173"/>
      <c r="P248" s="173"/>
    </row>
    <row r="249" spans="1:16" ht="15" customHeight="1" x14ac:dyDescent="0.25">
      <c r="A249" s="74" t="s">
        <v>397</v>
      </c>
      <c r="B249" s="66" t="s">
        <v>62</v>
      </c>
      <c r="C249" s="78">
        <v>126.14864</v>
      </c>
      <c r="D249" s="184"/>
      <c r="E249" s="76">
        <v>212.76839999999999</v>
      </c>
      <c r="F249" s="76">
        <v>192.74844000000002</v>
      </c>
      <c r="G249" s="73"/>
      <c r="H249" s="76">
        <v>146.1686</v>
      </c>
      <c r="I249" s="72"/>
      <c r="J249" s="185">
        <v>0</v>
      </c>
      <c r="K249" s="246"/>
      <c r="L249" s="246"/>
      <c r="M249" s="173"/>
      <c r="N249" s="174"/>
      <c r="O249" s="173"/>
      <c r="P249" s="173"/>
    </row>
    <row r="250" spans="1:16" ht="15" customHeight="1" x14ac:dyDescent="0.25">
      <c r="A250" s="74" t="s">
        <v>398</v>
      </c>
      <c r="B250" s="66" t="s">
        <v>62</v>
      </c>
      <c r="C250" s="78">
        <v>45.140599999999999</v>
      </c>
      <c r="D250" s="184"/>
      <c r="E250" s="76">
        <v>9.6797999999999984</v>
      </c>
      <c r="F250" s="76">
        <v>0</v>
      </c>
      <c r="G250" s="73"/>
      <c r="H250" s="76">
        <v>54.820399999999999</v>
      </c>
      <c r="I250" s="72"/>
      <c r="J250" s="185">
        <v>0</v>
      </c>
      <c r="K250" s="246"/>
      <c r="L250" s="246"/>
      <c r="M250" s="173"/>
      <c r="N250" s="174"/>
      <c r="O250" s="176"/>
      <c r="P250" s="173"/>
    </row>
    <row r="251" spans="1:16" ht="15" customHeight="1" x14ac:dyDescent="0.25">
      <c r="A251" s="74" t="s">
        <v>399</v>
      </c>
      <c r="B251" s="66" t="s">
        <v>62</v>
      </c>
      <c r="C251" s="78">
        <v>91.526200000000003</v>
      </c>
      <c r="D251" s="184"/>
      <c r="E251" s="76">
        <v>21.45</v>
      </c>
      <c r="F251" s="76">
        <v>0</v>
      </c>
      <c r="G251" s="73"/>
      <c r="H251" s="76">
        <v>112.97619999999999</v>
      </c>
      <c r="I251" s="72"/>
      <c r="J251" s="185">
        <v>0</v>
      </c>
      <c r="K251" s="246"/>
      <c r="L251" s="246"/>
      <c r="M251" s="173"/>
      <c r="N251" s="175"/>
      <c r="O251" s="176"/>
      <c r="P251" s="173"/>
    </row>
    <row r="252" spans="1:16" ht="15" customHeight="1" x14ac:dyDescent="0.25">
      <c r="A252" s="74" t="s">
        <v>400</v>
      </c>
      <c r="B252" s="66" t="s">
        <v>62</v>
      </c>
      <c r="C252" s="78">
        <v>107.78100000000001</v>
      </c>
      <c r="D252" s="184"/>
      <c r="E252" s="76">
        <v>22.721400000000003</v>
      </c>
      <c r="F252" s="76">
        <v>0</v>
      </c>
      <c r="G252" s="73"/>
      <c r="H252" s="76">
        <v>130.50239999999999</v>
      </c>
      <c r="I252" s="72"/>
      <c r="J252" s="185">
        <v>0</v>
      </c>
      <c r="K252" s="246"/>
      <c r="L252" s="246"/>
      <c r="M252" s="173"/>
      <c r="N252" s="174"/>
      <c r="O252" s="176"/>
      <c r="P252" s="173"/>
    </row>
    <row r="253" spans="1:16" ht="15" customHeight="1" x14ac:dyDescent="0.25">
      <c r="A253" s="74" t="s">
        <v>401</v>
      </c>
      <c r="B253" s="66" t="s">
        <v>62</v>
      </c>
      <c r="C253" s="78">
        <v>16.745200000000001</v>
      </c>
      <c r="D253" s="184"/>
      <c r="E253" s="76">
        <v>14.5314</v>
      </c>
      <c r="F253" s="76">
        <v>12.77975</v>
      </c>
      <c r="G253" s="73"/>
      <c r="H253" s="76">
        <v>18.496849999999998</v>
      </c>
      <c r="I253" s="72"/>
      <c r="J253" s="185">
        <v>0</v>
      </c>
      <c r="K253" s="246"/>
      <c r="L253" s="246"/>
      <c r="M253" s="173"/>
      <c r="N253" s="174"/>
      <c r="O253" s="173"/>
      <c r="P253" s="173"/>
    </row>
    <row r="254" spans="1:16" ht="15" customHeight="1" x14ac:dyDescent="0.25">
      <c r="A254" s="74" t="s">
        <v>402</v>
      </c>
      <c r="B254" s="66" t="s">
        <v>62</v>
      </c>
      <c r="C254" s="78">
        <v>314.75246000000004</v>
      </c>
      <c r="D254" s="184"/>
      <c r="E254" s="76">
        <v>104.52</v>
      </c>
      <c r="F254" s="76">
        <v>33.41075</v>
      </c>
      <c r="G254" s="73"/>
      <c r="H254" s="76">
        <v>385.86171000000002</v>
      </c>
      <c r="I254" s="72"/>
      <c r="J254" s="185">
        <v>0</v>
      </c>
      <c r="K254" s="246"/>
      <c r="L254" s="246"/>
      <c r="M254" s="173"/>
      <c r="N254" s="175"/>
      <c r="O254" s="173"/>
      <c r="P254" s="173"/>
    </row>
    <row r="255" spans="1:16" ht="15" customHeight="1" x14ac:dyDescent="0.25">
      <c r="A255" s="74" t="s">
        <v>403</v>
      </c>
      <c r="B255" s="66" t="s">
        <v>62</v>
      </c>
      <c r="C255" s="78">
        <v>62.603749999999998</v>
      </c>
      <c r="D255" s="184"/>
      <c r="E255" s="76">
        <v>25.295400000000001</v>
      </c>
      <c r="F255" s="76">
        <v>11.60445</v>
      </c>
      <c r="G255" s="73"/>
      <c r="H255" s="76">
        <v>76.294699999999992</v>
      </c>
      <c r="I255" s="72"/>
      <c r="J255" s="185">
        <v>0</v>
      </c>
      <c r="K255" s="246"/>
      <c r="L255" s="246"/>
      <c r="M255" s="173"/>
      <c r="N255" s="174"/>
      <c r="O255" s="173"/>
      <c r="P255" s="173"/>
    </row>
    <row r="256" spans="1:16" ht="15" customHeight="1" x14ac:dyDescent="0.25">
      <c r="A256" s="74" t="s">
        <v>404</v>
      </c>
      <c r="B256" s="66" t="s">
        <v>62</v>
      </c>
      <c r="C256" s="78">
        <v>186.33496</v>
      </c>
      <c r="D256" s="184"/>
      <c r="E256" s="76">
        <v>193.3776</v>
      </c>
      <c r="F256" s="76">
        <v>131.6567</v>
      </c>
      <c r="G256" s="73"/>
      <c r="H256" s="76">
        <v>248.05586</v>
      </c>
      <c r="I256" s="72"/>
      <c r="J256" s="185">
        <v>0</v>
      </c>
      <c r="K256" s="246"/>
      <c r="L256" s="246"/>
      <c r="M256" s="173"/>
      <c r="N256" s="174"/>
      <c r="O256" s="173"/>
      <c r="P256" s="173"/>
    </row>
    <row r="257" spans="1:16" ht="15" customHeight="1" x14ac:dyDescent="0.25">
      <c r="A257" s="74" t="s">
        <v>405</v>
      </c>
      <c r="B257" s="66" t="s">
        <v>62</v>
      </c>
      <c r="C257" s="78">
        <v>211.65795</v>
      </c>
      <c r="D257" s="184"/>
      <c r="E257" s="76">
        <v>103.66849999999999</v>
      </c>
      <c r="F257" s="76">
        <v>50.756050000000002</v>
      </c>
      <c r="G257" s="73"/>
      <c r="H257" s="76">
        <v>264.9769</v>
      </c>
      <c r="I257" s="72"/>
      <c r="J257" s="185">
        <v>0</v>
      </c>
      <c r="K257" s="246"/>
      <c r="L257" s="246"/>
      <c r="M257" s="173"/>
      <c r="N257" s="174"/>
      <c r="O257" s="173"/>
      <c r="P257" s="173"/>
    </row>
    <row r="258" spans="1:16" ht="15" customHeight="1" x14ac:dyDescent="0.25">
      <c r="A258" s="74" t="s">
        <v>407</v>
      </c>
      <c r="B258" s="66" t="s">
        <v>62</v>
      </c>
      <c r="C258" s="78">
        <v>16.923650000000002</v>
      </c>
      <c r="D258" s="184"/>
      <c r="E258" s="76">
        <v>9.4847999999999999</v>
      </c>
      <c r="F258" s="76">
        <v>6.0706000000000007</v>
      </c>
      <c r="G258" s="73"/>
      <c r="H258" s="76">
        <v>20.33785</v>
      </c>
      <c r="I258" s="72"/>
      <c r="J258" s="185">
        <v>0</v>
      </c>
      <c r="K258" s="246"/>
      <c r="L258" s="246"/>
      <c r="M258" s="173"/>
      <c r="N258" s="174"/>
      <c r="O258" s="173"/>
      <c r="P258" s="173"/>
    </row>
    <row r="259" spans="1:16" ht="15" customHeight="1" x14ac:dyDescent="0.25">
      <c r="A259" s="74" t="s">
        <v>408</v>
      </c>
      <c r="B259" s="66" t="s">
        <v>62</v>
      </c>
      <c r="C259" s="78">
        <v>41.289499999999997</v>
      </c>
      <c r="D259" s="184"/>
      <c r="E259" s="76">
        <v>13.523250000000001</v>
      </c>
      <c r="F259" s="76">
        <v>0</v>
      </c>
      <c r="G259" s="73"/>
      <c r="H259" s="76">
        <v>54.812750000000001</v>
      </c>
      <c r="I259" s="72"/>
      <c r="J259" s="185">
        <v>0</v>
      </c>
      <c r="K259" s="246"/>
      <c r="L259" s="246"/>
      <c r="M259" s="173"/>
      <c r="N259" s="173"/>
      <c r="O259" s="176"/>
      <c r="P259" s="173"/>
    </row>
    <row r="260" spans="1:16" ht="15" customHeight="1" x14ac:dyDescent="0.25">
      <c r="A260" s="74" t="s">
        <v>409</v>
      </c>
      <c r="B260" s="66" t="s">
        <v>62</v>
      </c>
      <c r="C260" s="78">
        <v>205.1558</v>
      </c>
      <c r="D260" s="184"/>
      <c r="E260" s="76">
        <v>66.43780000000001</v>
      </c>
      <c r="F260" s="76">
        <v>22.263150000000003</v>
      </c>
      <c r="G260" s="73"/>
      <c r="H260" s="76">
        <v>232.12164999999999</v>
      </c>
      <c r="I260" s="72"/>
      <c r="J260" s="185">
        <v>0</v>
      </c>
      <c r="K260" s="246"/>
      <c r="L260" s="246"/>
      <c r="M260" s="173"/>
      <c r="N260" s="174"/>
      <c r="O260" s="173"/>
      <c r="P260" s="173"/>
    </row>
    <row r="261" spans="1:16" ht="15" customHeight="1" x14ac:dyDescent="0.25">
      <c r="A261" s="74" t="s">
        <v>3554</v>
      </c>
      <c r="B261" s="66" t="s">
        <v>62</v>
      </c>
      <c r="C261" s="78">
        <v>244.7713</v>
      </c>
      <c r="D261" s="184"/>
      <c r="E261" s="76">
        <v>322.69380000000001</v>
      </c>
      <c r="F261" s="76">
        <v>305.7029</v>
      </c>
      <c r="G261" s="73"/>
      <c r="H261" s="76">
        <v>261.76220000000001</v>
      </c>
      <c r="I261" s="72"/>
      <c r="J261" s="185">
        <v>0</v>
      </c>
      <c r="K261" s="246"/>
      <c r="L261" s="246"/>
      <c r="M261" s="173"/>
      <c r="N261" s="174"/>
      <c r="O261" s="173"/>
      <c r="P261" s="173"/>
    </row>
    <row r="262" spans="1:16" ht="15" customHeight="1" x14ac:dyDescent="0.25">
      <c r="A262" s="74" t="s">
        <v>411</v>
      </c>
      <c r="B262" s="66" t="s">
        <v>62</v>
      </c>
      <c r="C262" s="78">
        <v>6.5730500000000003</v>
      </c>
      <c r="D262" s="184"/>
      <c r="E262" s="76">
        <v>12.097799999999999</v>
      </c>
      <c r="F262" s="76">
        <v>9.3581000000000003</v>
      </c>
      <c r="G262" s="73"/>
      <c r="H262" s="76">
        <v>8.8895999999999997</v>
      </c>
      <c r="I262" s="72"/>
      <c r="J262" s="185">
        <v>0</v>
      </c>
      <c r="K262" s="246"/>
      <c r="L262" s="246"/>
      <c r="M262" s="173"/>
      <c r="N262" s="174"/>
      <c r="O262" s="173"/>
      <c r="P262" s="173"/>
    </row>
    <row r="263" spans="1:16" ht="15" customHeight="1" x14ac:dyDescent="0.25">
      <c r="A263" s="74" t="s">
        <v>412</v>
      </c>
      <c r="B263" s="66" t="s">
        <v>62</v>
      </c>
      <c r="C263" s="78">
        <v>165.00639999999999</v>
      </c>
      <c r="D263" s="184"/>
      <c r="E263" s="76">
        <v>133.6764</v>
      </c>
      <c r="F263" s="76">
        <v>98.295559999999995</v>
      </c>
      <c r="G263" s="73"/>
      <c r="H263" s="76">
        <v>200.38723999999999</v>
      </c>
      <c r="I263" s="72"/>
      <c r="J263" s="185">
        <v>0</v>
      </c>
      <c r="K263" s="246"/>
      <c r="L263" s="246"/>
      <c r="M263" s="173"/>
      <c r="N263" s="174"/>
      <c r="O263" s="173"/>
      <c r="P263" s="173"/>
    </row>
    <row r="264" spans="1:16" ht="15" customHeight="1" x14ac:dyDescent="0.25">
      <c r="A264" s="74" t="s">
        <v>413</v>
      </c>
      <c r="B264" s="66" t="s">
        <v>62</v>
      </c>
      <c r="C264" s="78">
        <v>81.934100000000001</v>
      </c>
      <c r="D264" s="184"/>
      <c r="E264" s="76">
        <v>52.479699999999994</v>
      </c>
      <c r="F264" s="76">
        <v>17.8139</v>
      </c>
      <c r="G264" s="73"/>
      <c r="H264" s="76">
        <v>119.033</v>
      </c>
      <c r="I264" s="72"/>
      <c r="J264" s="185">
        <v>0</v>
      </c>
      <c r="K264" s="246"/>
      <c r="L264" s="246"/>
      <c r="M264" s="173"/>
      <c r="N264" s="174"/>
      <c r="O264" s="173"/>
      <c r="P264" s="173"/>
    </row>
    <row r="265" spans="1:16" ht="15" customHeight="1" x14ac:dyDescent="0.25">
      <c r="A265" s="74" t="s">
        <v>3555</v>
      </c>
      <c r="B265" s="66" t="s">
        <v>62</v>
      </c>
      <c r="C265" s="78">
        <v>30.483450000000001</v>
      </c>
      <c r="D265" s="184"/>
      <c r="E265" s="76">
        <v>36.355800000000002</v>
      </c>
      <c r="F265" s="76">
        <v>19.230900000000002</v>
      </c>
      <c r="G265" s="73"/>
      <c r="H265" s="76">
        <v>47.608350000000002</v>
      </c>
      <c r="I265" s="72"/>
      <c r="J265" s="185">
        <v>0</v>
      </c>
      <c r="K265" s="246"/>
      <c r="L265" s="246"/>
      <c r="M265" s="173"/>
      <c r="N265" s="174"/>
      <c r="O265" s="173"/>
      <c r="P265" s="173"/>
    </row>
    <row r="266" spans="1:16" ht="15" customHeight="1" x14ac:dyDescent="0.25">
      <c r="A266" s="74" t="s">
        <v>414</v>
      </c>
      <c r="B266" s="66" t="s">
        <v>62</v>
      </c>
      <c r="C266" s="78">
        <v>59.972639999999998</v>
      </c>
      <c r="D266" s="184"/>
      <c r="E266" s="76">
        <v>115.56272</v>
      </c>
      <c r="F266" s="76">
        <v>110.78406</v>
      </c>
      <c r="G266" s="73"/>
      <c r="H266" s="76">
        <v>130.26338000000001</v>
      </c>
      <c r="I266" s="72"/>
      <c r="J266" s="185">
        <v>0</v>
      </c>
      <c r="K266" s="246"/>
      <c r="L266" s="246"/>
      <c r="M266" s="173"/>
      <c r="N266" s="173"/>
      <c r="O266" s="173"/>
      <c r="P266" s="173"/>
    </row>
    <row r="267" spans="1:16" ht="15" customHeight="1" x14ac:dyDescent="0.25">
      <c r="A267" s="74" t="s">
        <v>415</v>
      </c>
      <c r="B267" s="66" t="s">
        <v>62</v>
      </c>
      <c r="C267" s="78">
        <v>48.236690000000003</v>
      </c>
      <c r="D267" s="184"/>
      <c r="E267" s="76">
        <v>22.284599999999998</v>
      </c>
      <c r="F267" s="76">
        <v>10.7172</v>
      </c>
      <c r="G267" s="73"/>
      <c r="H267" s="76">
        <v>59.804089999999995</v>
      </c>
      <c r="I267" s="72"/>
      <c r="J267" s="185">
        <v>0</v>
      </c>
      <c r="K267" s="246"/>
      <c r="L267" s="246"/>
      <c r="M267" s="173"/>
      <c r="N267" s="174"/>
      <c r="O267" s="173"/>
      <c r="P267" s="173"/>
    </row>
    <row r="268" spans="1:16" ht="15" customHeight="1" x14ac:dyDescent="0.25">
      <c r="A268" s="74" t="s">
        <v>416</v>
      </c>
      <c r="B268" s="66" t="s">
        <v>62</v>
      </c>
      <c r="C268" s="78">
        <v>75.156399999999991</v>
      </c>
      <c r="D268" s="184"/>
      <c r="E268" s="76">
        <v>15.501200000000001</v>
      </c>
      <c r="F268" s="76">
        <v>0</v>
      </c>
      <c r="G268" s="73"/>
      <c r="H268" s="76">
        <v>77.838800000000006</v>
      </c>
      <c r="I268" s="72"/>
      <c r="J268" s="185">
        <v>0</v>
      </c>
      <c r="K268" s="246"/>
      <c r="L268" s="246"/>
      <c r="M268" s="173"/>
      <c r="N268" s="174"/>
      <c r="O268" s="176"/>
      <c r="P268" s="173"/>
    </row>
    <row r="269" spans="1:16" ht="15" customHeight="1" x14ac:dyDescent="0.25">
      <c r="A269" s="74" t="s">
        <v>3556</v>
      </c>
      <c r="B269" s="66" t="s">
        <v>62</v>
      </c>
      <c r="C269" s="78">
        <v>180.55654999999999</v>
      </c>
      <c r="D269" s="184"/>
      <c r="E269" s="76">
        <v>0</v>
      </c>
      <c r="F269" s="76">
        <v>0</v>
      </c>
      <c r="G269" s="73"/>
      <c r="H269" s="76">
        <v>162.90355</v>
      </c>
      <c r="I269" s="72"/>
      <c r="J269" s="185">
        <v>0</v>
      </c>
      <c r="K269" s="246"/>
      <c r="L269" s="246"/>
      <c r="M269" s="173"/>
      <c r="N269" s="178"/>
      <c r="O269" s="176"/>
      <c r="P269" s="173"/>
    </row>
    <row r="270" spans="1:16" ht="15" customHeight="1" x14ac:dyDescent="0.25">
      <c r="A270" s="74" t="s">
        <v>418</v>
      </c>
      <c r="B270" s="66" t="s">
        <v>62</v>
      </c>
      <c r="C270" s="78">
        <v>106.21814999999999</v>
      </c>
      <c r="D270" s="184"/>
      <c r="E270" s="76">
        <v>5.4131999999999998</v>
      </c>
      <c r="F270" s="76">
        <v>4.3403999999999998</v>
      </c>
      <c r="G270" s="73"/>
      <c r="H270" s="76">
        <v>107.29095</v>
      </c>
      <c r="I270" s="72"/>
      <c r="J270" s="185">
        <v>0</v>
      </c>
      <c r="K270" s="246"/>
      <c r="L270" s="246"/>
      <c r="M270" s="173"/>
      <c r="N270" s="174"/>
      <c r="O270" s="173"/>
      <c r="P270" s="173"/>
    </row>
    <row r="271" spans="1:16" ht="15" customHeight="1" x14ac:dyDescent="0.25">
      <c r="A271" s="74" t="s">
        <v>419</v>
      </c>
      <c r="B271" s="66" t="s">
        <v>62</v>
      </c>
      <c r="C271" s="78">
        <v>228.88389999999998</v>
      </c>
      <c r="D271" s="184"/>
      <c r="E271" s="76">
        <v>219.44759999999999</v>
      </c>
      <c r="F271" s="76">
        <v>184.52934999999999</v>
      </c>
      <c r="G271" s="73"/>
      <c r="H271" s="76">
        <v>263.80215000000004</v>
      </c>
      <c r="I271" s="72"/>
      <c r="J271" s="185">
        <v>0</v>
      </c>
      <c r="K271" s="246"/>
      <c r="L271" s="246"/>
      <c r="M271" s="173"/>
      <c r="N271" s="174"/>
      <c r="O271" s="173"/>
      <c r="P271" s="173"/>
    </row>
    <row r="272" spans="1:16" ht="15" customHeight="1" x14ac:dyDescent="0.25">
      <c r="A272" s="74" t="s">
        <v>420</v>
      </c>
      <c r="B272" s="66" t="s">
        <v>62</v>
      </c>
      <c r="C272" s="78">
        <v>14.4504</v>
      </c>
      <c r="D272" s="184"/>
      <c r="E272" s="76">
        <v>10.054200000000002</v>
      </c>
      <c r="F272" s="76">
        <v>0</v>
      </c>
      <c r="G272" s="73"/>
      <c r="H272" s="76">
        <v>24.5046</v>
      </c>
      <c r="I272" s="72"/>
      <c r="J272" s="185">
        <v>0</v>
      </c>
      <c r="K272" s="246"/>
      <c r="L272" s="246"/>
      <c r="M272" s="173"/>
      <c r="N272" s="174"/>
      <c r="O272" s="176"/>
      <c r="P272" s="173"/>
    </row>
    <row r="273" spans="1:16" ht="15" customHeight="1" x14ac:dyDescent="0.25">
      <c r="A273" s="74" t="s">
        <v>421</v>
      </c>
      <c r="B273" s="66" t="s">
        <v>62</v>
      </c>
      <c r="C273" s="78">
        <v>57.4358</v>
      </c>
      <c r="D273" s="184"/>
      <c r="E273" s="76">
        <v>15.7326</v>
      </c>
      <c r="F273" s="76">
        <v>0</v>
      </c>
      <c r="G273" s="73"/>
      <c r="H273" s="76">
        <v>73.168399999999991</v>
      </c>
      <c r="I273" s="72"/>
      <c r="J273" s="185">
        <v>0</v>
      </c>
      <c r="K273" s="246"/>
      <c r="L273" s="246"/>
      <c r="M273" s="173"/>
      <c r="N273" s="174"/>
      <c r="O273" s="176"/>
      <c r="P273" s="173"/>
    </row>
    <row r="274" spans="1:16" ht="15" customHeight="1" x14ac:dyDescent="0.25">
      <c r="A274" s="74" t="s">
        <v>422</v>
      </c>
      <c r="B274" s="66" t="s">
        <v>62</v>
      </c>
      <c r="C274" s="78">
        <v>126.06685</v>
      </c>
      <c r="D274" s="184"/>
      <c r="E274" s="76">
        <v>26.5746</v>
      </c>
      <c r="F274" s="76">
        <v>0</v>
      </c>
      <c r="G274" s="73"/>
      <c r="H274" s="76">
        <v>152.64145000000002</v>
      </c>
      <c r="I274" s="72"/>
      <c r="J274" s="185">
        <v>0</v>
      </c>
      <c r="K274" s="246"/>
      <c r="L274" s="246"/>
      <c r="M274" s="173"/>
      <c r="N274" s="174"/>
      <c r="O274" s="176"/>
      <c r="P274" s="173"/>
    </row>
    <row r="275" spans="1:16" ht="15" customHeight="1" x14ac:dyDescent="0.25">
      <c r="A275" s="74" t="s">
        <v>423</v>
      </c>
      <c r="B275" s="66" t="s">
        <v>62</v>
      </c>
      <c r="C275" s="78">
        <v>95.893100000000004</v>
      </c>
      <c r="D275" s="184"/>
      <c r="E275" s="76">
        <v>53.710800000000006</v>
      </c>
      <c r="F275" s="76">
        <v>30.986750000000001</v>
      </c>
      <c r="G275" s="73"/>
      <c r="H275" s="76">
        <v>115.03155000000001</v>
      </c>
      <c r="I275" s="72"/>
      <c r="J275" s="185">
        <v>0</v>
      </c>
      <c r="K275" s="246"/>
      <c r="L275" s="246"/>
      <c r="M275" s="173"/>
      <c r="N275" s="174"/>
      <c r="O275" s="173"/>
      <c r="P275" s="173"/>
    </row>
    <row r="276" spans="1:16" ht="15" customHeight="1" x14ac:dyDescent="0.25">
      <c r="A276" s="74" t="s">
        <v>424</v>
      </c>
      <c r="B276" s="66" t="s">
        <v>62</v>
      </c>
      <c r="C276" s="78">
        <v>67.451899999999995</v>
      </c>
      <c r="D276" s="184"/>
      <c r="E276" s="76">
        <v>50.491349999999997</v>
      </c>
      <c r="F276" s="76">
        <v>85.402270000000001</v>
      </c>
      <c r="G276" s="73"/>
      <c r="H276" s="76">
        <v>32.540979999999998</v>
      </c>
      <c r="I276" s="72"/>
      <c r="J276" s="185">
        <v>0</v>
      </c>
      <c r="K276" s="246"/>
      <c r="L276" s="246"/>
      <c r="M276" s="173"/>
      <c r="N276" s="173"/>
      <c r="O276" s="173"/>
      <c r="P276" s="173"/>
    </row>
    <row r="277" spans="1:16" ht="15" customHeight="1" x14ac:dyDescent="0.25">
      <c r="A277" s="74" t="s">
        <v>425</v>
      </c>
      <c r="B277" s="66" t="s">
        <v>62</v>
      </c>
      <c r="C277" s="78">
        <v>318.5686</v>
      </c>
      <c r="D277" s="184"/>
      <c r="E277" s="76">
        <v>209.74979999999999</v>
      </c>
      <c r="F277" s="76">
        <v>131.92666</v>
      </c>
      <c r="G277" s="73"/>
      <c r="H277" s="76">
        <v>328.38754</v>
      </c>
      <c r="I277" s="72"/>
      <c r="J277" s="185">
        <v>0</v>
      </c>
      <c r="K277" s="246"/>
      <c r="L277" s="246"/>
      <c r="M277" s="173"/>
      <c r="N277" s="174"/>
      <c r="O277" s="173"/>
      <c r="P277" s="173"/>
    </row>
    <row r="278" spans="1:16" ht="15" customHeight="1" x14ac:dyDescent="0.25">
      <c r="A278" s="74" t="s">
        <v>426</v>
      </c>
      <c r="B278" s="66" t="s">
        <v>62</v>
      </c>
      <c r="C278" s="78">
        <v>207.61694</v>
      </c>
      <c r="D278" s="184"/>
      <c r="E278" s="76">
        <v>223.86675</v>
      </c>
      <c r="F278" s="76">
        <v>175.83532</v>
      </c>
      <c r="G278" s="73"/>
      <c r="H278" s="76">
        <v>255.97522000000001</v>
      </c>
      <c r="I278" s="72"/>
      <c r="J278" s="185">
        <v>0</v>
      </c>
      <c r="K278" s="246"/>
      <c r="L278" s="246"/>
      <c r="M278" s="173"/>
      <c r="N278" s="173"/>
      <c r="O278" s="173"/>
      <c r="P278" s="173"/>
    </row>
    <row r="279" spans="1:16" ht="15" customHeight="1" x14ac:dyDescent="0.25">
      <c r="A279" s="74" t="s">
        <v>427</v>
      </c>
      <c r="B279" s="66" t="s">
        <v>62</v>
      </c>
      <c r="C279" s="78">
        <v>33.875749999999996</v>
      </c>
      <c r="D279" s="184"/>
      <c r="E279" s="76">
        <v>36.2622</v>
      </c>
      <c r="F279" s="76">
        <v>26.153400000000001</v>
      </c>
      <c r="G279" s="73"/>
      <c r="H279" s="76">
        <v>43.984550000000006</v>
      </c>
      <c r="I279" s="72"/>
      <c r="J279" s="185">
        <v>0</v>
      </c>
      <c r="K279" s="246"/>
      <c r="L279" s="246"/>
      <c r="M279" s="173"/>
      <c r="N279" s="174"/>
      <c r="O279" s="173"/>
      <c r="P279" s="173"/>
    </row>
    <row r="280" spans="1:16" ht="15" customHeight="1" x14ac:dyDescent="0.25">
      <c r="A280" s="74" t="s">
        <v>428</v>
      </c>
      <c r="B280" s="66" t="s">
        <v>62</v>
      </c>
      <c r="C280" s="78">
        <v>245.41560000000001</v>
      </c>
      <c r="D280" s="184"/>
      <c r="E280" s="76">
        <v>367.57440000000003</v>
      </c>
      <c r="F280" s="76">
        <v>311.09500000000003</v>
      </c>
      <c r="G280" s="73"/>
      <c r="H280" s="76">
        <v>301.12379999999996</v>
      </c>
      <c r="I280" s="72"/>
      <c r="J280" s="185">
        <v>0</v>
      </c>
      <c r="K280" s="246"/>
      <c r="L280" s="246"/>
      <c r="M280" s="173"/>
      <c r="N280" s="174"/>
      <c r="O280" s="173"/>
      <c r="P280" s="173"/>
    </row>
    <row r="281" spans="1:16" ht="15" customHeight="1" x14ac:dyDescent="0.25">
      <c r="A281" s="74" t="s">
        <v>3557</v>
      </c>
      <c r="B281" s="66" t="s">
        <v>62</v>
      </c>
      <c r="C281" s="78">
        <v>577.66319999999996</v>
      </c>
      <c r="D281" s="184"/>
      <c r="E281" s="76">
        <v>949.19040000000007</v>
      </c>
      <c r="F281" s="76">
        <v>861.6896999999999</v>
      </c>
      <c r="G281" s="73"/>
      <c r="H281" s="76">
        <v>665.79869999999994</v>
      </c>
      <c r="I281" s="72"/>
      <c r="J281" s="185">
        <v>0</v>
      </c>
      <c r="K281" s="246"/>
      <c r="L281" s="246"/>
      <c r="M281" s="173"/>
      <c r="N281" s="174"/>
      <c r="O281" s="173"/>
      <c r="P281" s="173"/>
    </row>
    <row r="282" spans="1:16" ht="15" customHeight="1" x14ac:dyDescent="0.25">
      <c r="A282" s="74" t="s">
        <v>429</v>
      </c>
      <c r="B282" s="66" t="s">
        <v>62</v>
      </c>
      <c r="C282" s="78">
        <v>99.677369999999996</v>
      </c>
      <c r="D282" s="184"/>
      <c r="E282" s="76">
        <v>254.23679999999999</v>
      </c>
      <c r="F282" s="76">
        <v>267.45495</v>
      </c>
      <c r="G282" s="73"/>
      <c r="H282" s="76">
        <v>105.21602</v>
      </c>
      <c r="I282" s="72"/>
      <c r="J282" s="185">
        <v>0</v>
      </c>
      <c r="K282" s="246"/>
      <c r="L282" s="246"/>
      <c r="M282" s="173"/>
      <c r="N282" s="174"/>
      <c r="O282" s="173"/>
      <c r="P282" s="173"/>
    </row>
    <row r="283" spans="1:16" ht="15" customHeight="1" x14ac:dyDescent="0.25">
      <c r="A283" s="74" t="s">
        <v>430</v>
      </c>
      <c r="B283" s="66" t="s">
        <v>62</v>
      </c>
      <c r="C283" s="78">
        <v>175.37495999999999</v>
      </c>
      <c r="D283" s="184"/>
      <c r="E283" s="76">
        <v>262.61759999999998</v>
      </c>
      <c r="F283" s="76">
        <v>225.33954999999997</v>
      </c>
      <c r="G283" s="73"/>
      <c r="H283" s="76">
        <v>213.00020999999998</v>
      </c>
      <c r="I283" s="72"/>
      <c r="J283" s="185">
        <v>0</v>
      </c>
      <c r="K283" s="246"/>
      <c r="L283" s="246"/>
      <c r="M283" s="173"/>
      <c r="N283" s="174"/>
      <c r="O283" s="173"/>
      <c r="P283" s="173"/>
    </row>
    <row r="284" spans="1:16" ht="15" customHeight="1" x14ac:dyDescent="0.25">
      <c r="A284" s="74" t="s">
        <v>3558</v>
      </c>
      <c r="B284" s="66" t="s">
        <v>62</v>
      </c>
      <c r="C284" s="78">
        <v>877.25981999999999</v>
      </c>
      <c r="D284" s="184"/>
      <c r="E284" s="76">
        <v>490.7808</v>
      </c>
      <c r="F284" s="76">
        <v>448.19571999999999</v>
      </c>
      <c r="G284" s="73"/>
      <c r="H284" s="76">
        <v>919.84490000000005</v>
      </c>
      <c r="I284" s="72"/>
      <c r="J284" s="185">
        <v>0</v>
      </c>
      <c r="K284" s="246"/>
      <c r="L284" s="246"/>
      <c r="M284" s="173"/>
      <c r="N284" s="174"/>
      <c r="O284" s="173"/>
      <c r="P284" s="173"/>
    </row>
    <row r="285" spans="1:16" ht="15" customHeight="1" x14ac:dyDescent="0.25">
      <c r="A285" s="74" t="s">
        <v>431</v>
      </c>
      <c r="B285" s="66" t="s">
        <v>62</v>
      </c>
      <c r="C285" s="78">
        <v>41.19135</v>
      </c>
      <c r="D285" s="184"/>
      <c r="E285" s="76">
        <v>14.830399999999999</v>
      </c>
      <c r="F285" s="76">
        <v>2.5505999999999998</v>
      </c>
      <c r="G285" s="73"/>
      <c r="H285" s="76">
        <v>52.905650000000001</v>
      </c>
      <c r="I285" s="72"/>
      <c r="J285" s="185">
        <v>0</v>
      </c>
      <c r="K285" s="246"/>
      <c r="L285" s="246"/>
      <c r="M285" s="173"/>
      <c r="N285" s="174"/>
      <c r="O285" s="173"/>
      <c r="P285" s="173"/>
    </row>
    <row r="286" spans="1:16" ht="15" customHeight="1" x14ac:dyDescent="0.25">
      <c r="A286" s="74" t="s">
        <v>3559</v>
      </c>
      <c r="B286" s="66" t="s">
        <v>62</v>
      </c>
      <c r="C286" s="78">
        <v>255.28486999999998</v>
      </c>
      <c r="D286" s="184"/>
      <c r="E286" s="76">
        <v>6.0508500000000005</v>
      </c>
      <c r="F286" s="76">
        <v>2.2164000000000001</v>
      </c>
      <c r="G286" s="73"/>
      <c r="H286" s="76">
        <v>243.85426999999999</v>
      </c>
      <c r="I286" s="72"/>
      <c r="J286" s="185">
        <v>0</v>
      </c>
      <c r="K286" s="246"/>
      <c r="L286" s="246"/>
      <c r="M286" s="173"/>
      <c r="N286" s="173"/>
      <c r="O286" s="173"/>
      <c r="P286" s="173"/>
    </row>
    <row r="287" spans="1:16" ht="15" customHeight="1" x14ac:dyDescent="0.25">
      <c r="A287" s="74" t="s">
        <v>432</v>
      </c>
      <c r="B287" s="66" t="s">
        <v>62</v>
      </c>
      <c r="C287" s="78">
        <v>142.34664999999998</v>
      </c>
      <c r="D287" s="184"/>
      <c r="E287" s="76">
        <v>47.845199999999998</v>
      </c>
      <c r="F287" s="76">
        <v>13.9284</v>
      </c>
      <c r="G287" s="73"/>
      <c r="H287" s="76">
        <v>176.26345000000001</v>
      </c>
      <c r="I287" s="72"/>
      <c r="J287" s="185">
        <v>0</v>
      </c>
      <c r="K287" s="246"/>
      <c r="L287" s="246"/>
      <c r="M287" s="173"/>
      <c r="N287" s="174"/>
      <c r="O287" s="173"/>
      <c r="P287" s="173"/>
    </row>
    <row r="288" spans="1:16" ht="15" customHeight="1" x14ac:dyDescent="0.25">
      <c r="A288" s="74" t="s">
        <v>433</v>
      </c>
      <c r="B288" s="66" t="s">
        <v>62</v>
      </c>
      <c r="C288" s="78">
        <v>147.32569000000001</v>
      </c>
      <c r="D288" s="184"/>
      <c r="E288" s="76">
        <v>156.8905</v>
      </c>
      <c r="F288" s="76">
        <v>117.73994</v>
      </c>
      <c r="G288" s="73"/>
      <c r="H288" s="76">
        <v>179.00614999999999</v>
      </c>
      <c r="I288" s="72"/>
      <c r="J288" s="185">
        <v>0</v>
      </c>
      <c r="K288" s="246"/>
      <c r="L288" s="246"/>
      <c r="M288" s="173"/>
      <c r="N288" s="174"/>
      <c r="O288" s="173"/>
      <c r="P288" s="173"/>
    </row>
    <row r="289" spans="1:16" ht="15" customHeight="1" x14ac:dyDescent="0.25">
      <c r="A289" s="74" t="s">
        <v>434</v>
      </c>
      <c r="B289" s="66" t="s">
        <v>62</v>
      </c>
      <c r="C289" s="78">
        <v>209.20332000000002</v>
      </c>
      <c r="D289" s="184"/>
      <c r="E289" s="76">
        <v>9.1855400000000014</v>
      </c>
      <c r="F289" s="76">
        <v>5.1502499999999998</v>
      </c>
      <c r="G289" s="73"/>
      <c r="H289" s="76">
        <v>213.23860999999999</v>
      </c>
      <c r="I289" s="72"/>
      <c r="J289" s="185">
        <v>0</v>
      </c>
      <c r="K289" s="246"/>
      <c r="L289" s="246"/>
      <c r="M289" s="173"/>
      <c r="N289" s="173"/>
      <c r="O289" s="173"/>
      <c r="P289" s="173"/>
    </row>
    <row r="290" spans="1:16" ht="15" customHeight="1" x14ac:dyDescent="0.25">
      <c r="A290" s="74" t="s">
        <v>435</v>
      </c>
      <c r="B290" s="66" t="s">
        <v>62</v>
      </c>
      <c r="C290" s="78">
        <v>111.55364999999999</v>
      </c>
      <c r="D290" s="184"/>
      <c r="E290" s="76">
        <v>71.297200000000004</v>
      </c>
      <c r="F290" s="76">
        <v>55.268800000000006</v>
      </c>
      <c r="G290" s="73"/>
      <c r="H290" s="76">
        <v>127.58205000000001</v>
      </c>
      <c r="I290" s="72"/>
      <c r="J290" s="185">
        <v>0</v>
      </c>
      <c r="K290" s="246"/>
      <c r="L290" s="246"/>
      <c r="M290" s="173"/>
      <c r="N290" s="174"/>
      <c r="O290" s="173"/>
      <c r="P290" s="173"/>
    </row>
    <row r="291" spans="1:16" ht="15" customHeight="1" x14ac:dyDescent="0.25">
      <c r="A291" s="74" t="s">
        <v>436</v>
      </c>
      <c r="B291" s="66" t="s">
        <v>62</v>
      </c>
      <c r="C291" s="78">
        <v>77.784050000000008</v>
      </c>
      <c r="D291" s="184"/>
      <c r="E291" s="76">
        <v>34.834800000000001</v>
      </c>
      <c r="F291" s="76">
        <v>30.009119999999999</v>
      </c>
      <c r="G291" s="73"/>
      <c r="H291" s="76">
        <v>82.609729999999999</v>
      </c>
      <c r="I291" s="72"/>
      <c r="J291" s="185">
        <v>0</v>
      </c>
      <c r="K291" s="246"/>
      <c r="L291" s="246"/>
      <c r="M291" s="173"/>
      <c r="N291" s="174"/>
      <c r="O291" s="173"/>
      <c r="P291" s="173"/>
    </row>
    <row r="292" spans="1:16" ht="15" customHeight="1" x14ac:dyDescent="0.25">
      <c r="A292" s="74" t="s">
        <v>437</v>
      </c>
      <c r="B292" s="66" t="s">
        <v>62</v>
      </c>
      <c r="C292" s="78">
        <v>2.286</v>
      </c>
      <c r="D292" s="184"/>
      <c r="E292" s="76">
        <v>1.9812000000000001</v>
      </c>
      <c r="F292" s="76">
        <v>4.2671999999999999</v>
      </c>
      <c r="G292" s="73"/>
      <c r="H292" s="76"/>
      <c r="I292" s="187"/>
      <c r="J292" s="185">
        <v>0</v>
      </c>
      <c r="K292" s="246"/>
      <c r="L292" s="246"/>
      <c r="M292" s="173"/>
      <c r="N292" s="174"/>
      <c r="O292" s="173"/>
      <c r="P292" s="178"/>
    </row>
    <row r="293" spans="1:16" ht="15" customHeight="1" x14ac:dyDescent="0.25">
      <c r="A293" s="74" t="s">
        <v>438</v>
      </c>
      <c r="B293" s="66" t="s">
        <v>62</v>
      </c>
      <c r="C293" s="78">
        <v>20.291349999999998</v>
      </c>
      <c r="D293" s="184"/>
      <c r="E293" s="76">
        <v>17.050799999999999</v>
      </c>
      <c r="F293" s="76">
        <v>17.013849999999998</v>
      </c>
      <c r="G293" s="73"/>
      <c r="H293" s="76">
        <v>20.328299999999999</v>
      </c>
      <c r="I293" s="72"/>
      <c r="J293" s="185">
        <v>0</v>
      </c>
      <c r="K293" s="246"/>
      <c r="L293" s="246"/>
      <c r="M293" s="173"/>
      <c r="N293" s="174"/>
      <c r="O293" s="173"/>
      <c r="P293" s="173"/>
    </row>
    <row r="294" spans="1:16" ht="15" customHeight="1" x14ac:dyDescent="0.25">
      <c r="A294" s="74" t="s">
        <v>439</v>
      </c>
      <c r="B294" s="66" t="s">
        <v>62</v>
      </c>
      <c r="C294" s="78">
        <v>61.172550000000001</v>
      </c>
      <c r="D294" s="184"/>
      <c r="E294" s="76">
        <v>18.948799999999999</v>
      </c>
      <c r="F294" s="76">
        <v>20.142599999999998</v>
      </c>
      <c r="G294" s="73"/>
      <c r="H294" s="76">
        <v>59.978749999999998</v>
      </c>
      <c r="I294" s="72"/>
      <c r="J294" s="185">
        <v>0</v>
      </c>
      <c r="K294" s="246"/>
      <c r="L294" s="246"/>
      <c r="M294" s="173"/>
      <c r="N294" s="174"/>
      <c r="O294" s="173"/>
      <c r="P294" s="173"/>
    </row>
    <row r="295" spans="1:16" ht="15" customHeight="1" x14ac:dyDescent="0.25">
      <c r="A295" s="74" t="s">
        <v>3560</v>
      </c>
      <c r="B295" s="66" t="s">
        <v>62</v>
      </c>
      <c r="C295" s="78">
        <v>178.21482</v>
      </c>
      <c r="D295" s="184"/>
      <c r="E295" s="76">
        <v>133.86750000000001</v>
      </c>
      <c r="F295" s="76">
        <v>110.55918</v>
      </c>
      <c r="G295" s="73"/>
      <c r="H295" s="76">
        <v>201.30295999999998</v>
      </c>
      <c r="I295" s="72"/>
      <c r="J295" s="185">
        <v>0</v>
      </c>
      <c r="K295" s="246"/>
      <c r="L295" s="246"/>
      <c r="M295" s="173"/>
      <c r="N295" s="174"/>
      <c r="O295" s="173"/>
      <c r="P295" s="173"/>
    </row>
    <row r="296" spans="1:16" ht="15" customHeight="1" x14ac:dyDescent="0.25">
      <c r="A296" s="74" t="s">
        <v>440</v>
      </c>
      <c r="B296" s="66" t="s">
        <v>62</v>
      </c>
      <c r="C296" s="78">
        <v>2.0244</v>
      </c>
      <c r="D296" s="184"/>
      <c r="E296" s="76">
        <v>4.4043999999999999</v>
      </c>
      <c r="F296" s="76">
        <v>6.2279999999999998</v>
      </c>
      <c r="G296" s="73"/>
      <c r="H296" s="76"/>
      <c r="I296" s="187">
        <v>-3.4028</v>
      </c>
      <c r="J296" s="185">
        <v>0</v>
      </c>
      <c r="K296" s="246"/>
      <c r="L296" s="246"/>
      <c r="M296" s="173"/>
      <c r="N296" s="174"/>
      <c r="O296" s="173"/>
      <c r="P296" s="173"/>
    </row>
    <row r="297" spans="1:16" ht="15" customHeight="1" x14ac:dyDescent="0.25">
      <c r="A297" s="74" t="s">
        <v>441</v>
      </c>
      <c r="B297" s="66" t="s">
        <v>62</v>
      </c>
      <c r="C297" s="78">
        <v>47.412050000000001</v>
      </c>
      <c r="D297" s="184"/>
      <c r="E297" s="76">
        <v>14.8681</v>
      </c>
      <c r="F297" s="76">
        <v>10.92135</v>
      </c>
      <c r="G297" s="73"/>
      <c r="H297" s="76">
        <v>61.3279</v>
      </c>
      <c r="I297" s="72"/>
      <c r="J297" s="185">
        <v>0</v>
      </c>
      <c r="K297" s="246"/>
      <c r="L297" s="246"/>
      <c r="M297" s="173"/>
      <c r="N297" s="174"/>
      <c r="O297" s="173"/>
      <c r="P297" s="173"/>
    </row>
    <row r="298" spans="1:16" ht="15" customHeight="1" x14ac:dyDescent="0.25">
      <c r="A298" s="74" t="s">
        <v>442</v>
      </c>
      <c r="B298" s="66" t="s">
        <v>62</v>
      </c>
      <c r="C298" s="78">
        <v>277.66399999999999</v>
      </c>
      <c r="D298" s="184"/>
      <c r="E298" s="76">
        <v>68.0745</v>
      </c>
      <c r="F298" s="76">
        <v>40.971800000000002</v>
      </c>
      <c r="G298" s="73"/>
      <c r="H298" s="76">
        <v>338.887</v>
      </c>
      <c r="I298" s="72"/>
      <c r="J298" s="185">
        <v>0</v>
      </c>
      <c r="K298" s="246"/>
      <c r="L298" s="246"/>
      <c r="M298" s="173"/>
      <c r="N298" s="174"/>
      <c r="O298" s="173"/>
      <c r="P298" s="173"/>
    </row>
    <row r="299" spans="1:16" ht="15" customHeight="1" x14ac:dyDescent="0.25">
      <c r="A299" s="74" t="s">
        <v>443</v>
      </c>
      <c r="B299" s="66" t="s">
        <v>62</v>
      </c>
      <c r="C299" s="78">
        <v>84.339529999999996</v>
      </c>
      <c r="D299" s="184"/>
      <c r="E299" s="76">
        <v>41.020199999999996</v>
      </c>
      <c r="F299" s="76">
        <v>48.56906</v>
      </c>
      <c r="G299" s="73"/>
      <c r="H299" s="76">
        <v>76.790669999999992</v>
      </c>
      <c r="I299" s="72"/>
      <c r="J299" s="185">
        <v>0</v>
      </c>
      <c r="K299" s="246"/>
      <c r="L299" s="246"/>
      <c r="M299" s="173"/>
      <c r="N299" s="174"/>
      <c r="O299" s="173"/>
      <c r="P299" s="173"/>
    </row>
    <row r="300" spans="1:16" ht="15" customHeight="1" x14ac:dyDescent="0.25">
      <c r="A300" s="74" t="s">
        <v>444</v>
      </c>
      <c r="B300" s="66" t="s">
        <v>62</v>
      </c>
      <c r="C300" s="78">
        <v>112.44688000000001</v>
      </c>
      <c r="D300" s="184"/>
      <c r="E300" s="76">
        <v>69.092399999999998</v>
      </c>
      <c r="F300" s="76">
        <v>37.919449999999998</v>
      </c>
      <c r="G300" s="73"/>
      <c r="H300" s="76">
        <v>143.61982999999998</v>
      </c>
      <c r="I300" s="72"/>
      <c r="J300" s="185">
        <v>0</v>
      </c>
      <c r="K300" s="246"/>
      <c r="L300" s="246"/>
      <c r="M300" s="173"/>
      <c r="N300" s="174"/>
      <c r="O300" s="173"/>
      <c r="P300" s="173"/>
    </row>
    <row r="301" spans="1:16" ht="15" customHeight="1" x14ac:dyDescent="0.25">
      <c r="A301" s="74" t="s">
        <v>445</v>
      </c>
      <c r="B301" s="66" t="s">
        <v>62</v>
      </c>
      <c r="C301" s="78">
        <v>125.2144</v>
      </c>
      <c r="D301" s="184"/>
      <c r="E301" s="76">
        <v>43.706000000000003</v>
      </c>
      <c r="F301" s="76">
        <v>51.635829999999999</v>
      </c>
      <c r="G301" s="73"/>
      <c r="H301" s="76">
        <v>117.28457</v>
      </c>
      <c r="I301" s="72"/>
      <c r="J301" s="185">
        <v>0</v>
      </c>
      <c r="K301" s="246"/>
      <c r="L301" s="246"/>
      <c r="M301" s="173"/>
      <c r="N301" s="175"/>
      <c r="O301" s="173"/>
      <c r="P301" s="173"/>
    </row>
    <row r="302" spans="1:16" ht="15" customHeight="1" x14ac:dyDescent="0.25">
      <c r="A302" s="74" t="s">
        <v>446</v>
      </c>
      <c r="B302" s="66" t="s">
        <v>62</v>
      </c>
      <c r="C302" s="78">
        <v>140.38557</v>
      </c>
      <c r="D302" s="184"/>
      <c r="E302" s="76">
        <v>62.5105</v>
      </c>
      <c r="F302" s="76">
        <v>13.351899999999999</v>
      </c>
      <c r="G302" s="73"/>
      <c r="H302" s="76">
        <v>135.02817000000002</v>
      </c>
      <c r="I302" s="72"/>
      <c r="J302" s="185">
        <v>0</v>
      </c>
      <c r="K302" s="246"/>
      <c r="L302" s="246"/>
      <c r="M302" s="173"/>
      <c r="N302" s="174"/>
      <c r="O302" s="173"/>
      <c r="P302" s="173"/>
    </row>
    <row r="303" spans="1:16" ht="15" customHeight="1" x14ac:dyDescent="0.25">
      <c r="A303" s="74" t="s">
        <v>447</v>
      </c>
      <c r="B303" s="66" t="s">
        <v>62</v>
      </c>
      <c r="C303" s="78">
        <v>42.528349999999996</v>
      </c>
      <c r="D303" s="184"/>
      <c r="E303" s="76">
        <v>22.841000000000001</v>
      </c>
      <c r="F303" s="76">
        <v>13.887649999999999</v>
      </c>
      <c r="G303" s="73"/>
      <c r="H303" s="76">
        <v>51.481699999999996</v>
      </c>
      <c r="I303" s="72"/>
      <c r="J303" s="185">
        <v>0</v>
      </c>
      <c r="K303" s="246"/>
      <c r="L303" s="246"/>
      <c r="M303" s="173"/>
      <c r="N303" s="175"/>
      <c r="O303" s="173"/>
      <c r="P303" s="173"/>
    </row>
    <row r="304" spans="1:16" ht="15" customHeight="1" x14ac:dyDescent="0.25">
      <c r="A304" s="74" t="s">
        <v>3561</v>
      </c>
      <c r="B304" s="66" t="s">
        <v>62</v>
      </c>
      <c r="C304" s="78">
        <v>60.45185</v>
      </c>
      <c r="D304" s="184"/>
      <c r="E304" s="76">
        <v>4.1795</v>
      </c>
      <c r="F304" s="76">
        <v>1.5937999999999999</v>
      </c>
      <c r="G304" s="73"/>
      <c r="H304" s="76"/>
      <c r="I304" s="187">
        <v>-24.843150000000001</v>
      </c>
      <c r="J304" s="185">
        <v>0</v>
      </c>
      <c r="K304" s="246"/>
      <c r="L304" s="246"/>
      <c r="M304" s="173"/>
      <c r="N304" s="174"/>
      <c r="O304" s="173"/>
      <c r="P304" s="173"/>
    </row>
    <row r="305" spans="1:16" ht="15" customHeight="1" x14ac:dyDescent="0.25">
      <c r="A305" s="74" t="s">
        <v>448</v>
      </c>
      <c r="B305" s="66" t="s">
        <v>62</v>
      </c>
      <c r="C305" s="78">
        <v>7.9208500000000006</v>
      </c>
      <c r="D305" s="184"/>
      <c r="E305" s="76">
        <v>15.028</v>
      </c>
      <c r="F305" s="76">
        <v>8.5968999999999998</v>
      </c>
      <c r="G305" s="73"/>
      <c r="H305" s="76">
        <v>14.35195</v>
      </c>
      <c r="I305" s="72"/>
      <c r="J305" s="185">
        <v>0</v>
      </c>
      <c r="K305" s="246"/>
      <c r="L305" s="246"/>
      <c r="M305" s="173"/>
      <c r="N305" s="175"/>
      <c r="O305" s="173"/>
      <c r="P305" s="173"/>
    </row>
    <row r="306" spans="1:16" ht="15" customHeight="1" x14ac:dyDescent="0.25">
      <c r="A306" s="74" t="s">
        <v>3562</v>
      </c>
      <c r="B306" s="66" t="s">
        <v>62</v>
      </c>
      <c r="C306" s="78">
        <v>47.704800000000006</v>
      </c>
      <c r="D306" s="184"/>
      <c r="E306" s="76">
        <v>14.026999999999999</v>
      </c>
      <c r="F306" s="76">
        <v>7.9356</v>
      </c>
      <c r="G306" s="73"/>
      <c r="H306" s="76">
        <v>10.3162</v>
      </c>
      <c r="I306" s="72"/>
      <c r="J306" s="185">
        <v>0</v>
      </c>
      <c r="K306" s="246"/>
      <c r="L306" s="246"/>
      <c r="M306" s="173"/>
      <c r="N306" s="175"/>
      <c r="O306" s="173"/>
      <c r="P306" s="173"/>
    </row>
    <row r="307" spans="1:16" ht="15" customHeight="1" x14ac:dyDescent="0.25">
      <c r="A307" s="74" t="s">
        <v>449</v>
      </c>
      <c r="B307" s="66" t="s">
        <v>62</v>
      </c>
      <c r="C307" s="78">
        <v>136.60525000000001</v>
      </c>
      <c r="D307" s="184"/>
      <c r="E307" s="76">
        <v>45.248449999999998</v>
      </c>
      <c r="F307" s="76">
        <v>5.3470500000000003</v>
      </c>
      <c r="G307" s="73"/>
      <c r="H307" s="76">
        <v>107.63460000000001</v>
      </c>
      <c r="I307" s="72"/>
      <c r="J307" s="185">
        <v>0</v>
      </c>
      <c r="K307" s="246"/>
      <c r="L307" s="246"/>
      <c r="M307" s="173"/>
      <c r="N307" s="173"/>
      <c r="O307" s="173"/>
      <c r="P307" s="173"/>
    </row>
    <row r="308" spans="1:16" ht="15" customHeight="1" x14ac:dyDescent="0.25">
      <c r="A308" s="74" t="s">
        <v>450</v>
      </c>
      <c r="B308" s="66" t="s">
        <v>62</v>
      </c>
      <c r="C308" s="78">
        <v>148.23945000000001</v>
      </c>
      <c r="D308" s="184"/>
      <c r="E308" s="76">
        <v>58.947199999999995</v>
      </c>
      <c r="F308" s="76">
        <v>35.700600000000001</v>
      </c>
      <c r="G308" s="73"/>
      <c r="H308" s="76">
        <v>171.48604999999998</v>
      </c>
      <c r="I308" s="72"/>
      <c r="J308" s="185">
        <v>0</v>
      </c>
      <c r="K308" s="246"/>
      <c r="L308" s="246"/>
      <c r="M308" s="173"/>
      <c r="N308" s="174"/>
      <c r="O308" s="173"/>
      <c r="P308" s="173"/>
    </row>
    <row r="309" spans="1:16" ht="15" customHeight="1" x14ac:dyDescent="0.25">
      <c r="A309" s="74" t="s">
        <v>451</v>
      </c>
      <c r="B309" s="66" t="s">
        <v>62</v>
      </c>
      <c r="C309" s="78">
        <v>245.69051999999999</v>
      </c>
      <c r="D309" s="184"/>
      <c r="E309" s="76">
        <v>62.446800000000003</v>
      </c>
      <c r="F309" s="76">
        <v>13.65325</v>
      </c>
      <c r="G309" s="73"/>
      <c r="H309" s="76">
        <v>294.48407000000003</v>
      </c>
      <c r="I309" s="72"/>
      <c r="J309" s="185">
        <v>0</v>
      </c>
      <c r="K309" s="246"/>
      <c r="L309" s="246"/>
      <c r="M309" s="173"/>
      <c r="N309" s="174"/>
      <c r="O309" s="173"/>
      <c r="P309" s="173"/>
    </row>
    <row r="310" spans="1:16" ht="15" customHeight="1" x14ac:dyDescent="0.25">
      <c r="A310" s="74" t="s">
        <v>452</v>
      </c>
      <c r="B310" s="66" t="s">
        <v>62</v>
      </c>
      <c r="C310" s="78">
        <v>206.22125</v>
      </c>
      <c r="D310" s="184"/>
      <c r="E310" s="76">
        <v>91.874899999999997</v>
      </c>
      <c r="F310" s="76">
        <v>59.588850000000001</v>
      </c>
      <c r="G310" s="73"/>
      <c r="H310" s="76">
        <v>164.35339999999999</v>
      </c>
      <c r="I310" s="72"/>
      <c r="J310" s="185">
        <v>0</v>
      </c>
      <c r="K310" s="246"/>
      <c r="L310" s="246"/>
      <c r="M310" s="173"/>
      <c r="N310" s="174"/>
      <c r="O310" s="173"/>
      <c r="P310" s="173"/>
    </row>
    <row r="311" spans="1:16" ht="15" customHeight="1" x14ac:dyDescent="0.25">
      <c r="A311" s="74" t="s">
        <v>453</v>
      </c>
      <c r="B311" s="66" t="s">
        <v>62</v>
      </c>
      <c r="C311" s="78">
        <v>47.681530000000002</v>
      </c>
      <c r="D311" s="184"/>
      <c r="E311" s="76">
        <v>59.264400000000002</v>
      </c>
      <c r="F311" s="76">
        <v>46.940150000000003</v>
      </c>
      <c r="G311" s="73"/>
      <c r="H311" s="76">
        <v>60.005780000000001</v>
      </c>
      <c r="I311" s="72"/>
      <c r="J311" s="185">
        <v>0</v>
      </c>
      <c r="K311" s="246"/>
      <c r="L311" s="246"/>
      <c r="M311" s="173"/>
      <c r="N311" s="174"/>
      <c r="O311" s="173"/>
      <c r="P311" s="173"/>
    </row>
    <row r="312" spans="1:16" ht="15" customHeight="1" x14ac:dyDescent="0.25">
      <c r="A312" s="74" t="s">
        <v>3563</v>
      </c>
      <c r="B312" s="66" t="s">
        <v>62</v>
      </c>
      <c r="C312" s="78">
        <v>40.229500000000002</v>
      </c>
      <c r="D312" s="184"/>
      <c r="E312" s="76">
        <v>29.2578</v>
      </c>
      <c r="F312" s="76">
        <v>20.610199999999999</v>
      </c>
      <c r="G312" s="73"/>
      <c r="H312" s="76">
        <v>48.877099999999999</v>
      </c>
      <c r="I312" s="72"/>
      <c r="J312" s="185">
        <v>0</v>
      </c>
      <c r="K312" s="246"/>
      <c r="L312" s="246"/>
      <c r="M312" s="173"/>
      <c r="N312" s="174"/>
      <c r="O312" s="173"/>
      <c r="P312" s="173"/>
    </row>
    <row r="313" spans="1:16" ht="15" customHeight="1" x14ac:dyDescent="0.25">
      <c r="A313" s="74" t="s">
        <v>3564</v>
      </c>
      <c r="B313" s="66" t="s">
        <v>62</v>
      </c>
      <c r="C313" s="78">
        <v>67.748100000000008</v>
      </c>
      <c r="D313" s="184"/>
      <c r="E313" s="76">
        <v>40.710149999999999</v>
      </c>
      <c r="F313" s="76">
        <v>24.056999999999999</v>
      </c>
      <c r="G313" s="73"/>
      <c r="H313" s="76">
        <v>78.425899999999999</v>
      </c>
      <c r="I313" s="72"/>
      <c r="J313" s="185">
        <v>0</v>
      </c>
      <c r="K313" s="246"/>
      <c r="L313" s="246"/>
      <c r="M313" s="173"/>
      <c r="N313" s="173"/>
      <c r="O313" s="173"/>
      <c r="P313" s="173"/>
    </row>
    <row r="314" spans="1:16" ht="15" customHeight="1" x14ac:dyDescent="0.25">
      <c r="A314" s="74" t="s">
        <v>3565</v>
      </c>
      <c r="B314" s="66" t="s">
        <v>62</v>
      </c>
      <c r="C314" s="78">
        <v>134.26446999999999</v>
      </c>
      <c r="D314" s="184"/>
      <c r="E314" s="76">
        <v>71.722619999999992</v>
      </c>
      <c r="F314" s="76">
        <v>51.537849999999999</v>
      </c>
      <c r="G314" s="73"/>
      <c r="H314" s="76">
        <v>154.36274</v>
      </c>
      <c r="I314" s="72"/>
      <c r="J314" s="185">
        <v>0</v>
      </c>
      <c r="K314" s="246"/>
      <c r="L314" s="246"/>
      <c r="M314" s="173"/>
      <c r="N314" s="173"/>
      <c r="O314" s="173"/>
      <c r="P314" s="173"/>
    </row>
    <row r="315" spans="1:16" ht="15" customHeight="1" x14ac:dyDescent="0.25">
      <c r="A315" s="74" t="s">
        <v>454</v>
      </c>
      <c r="B315" s="66" t="s">
        <v>62</v>
      </c>
      <c r="C315" s="78">
        <v>102.57798</v>
      </c>
      <c r="D315" s="184"/>
      <c r="E315" s="76">
        <v>28.388360000000002</v>
      </c>
      <c r="F315" s="76">
        <v>5.4859999999999998</v>
      </c>
      <c r="G315" s="73"/>
      <c r="H315" s="76">
        <v>125.48034</v>
      </c>
      <c r="I315" s="72"/>
      <c r="J315" s="185">
        <v>0</v>
      </c>
      <c r="K315" s="246"/>
      <c r="L315" s="246"/>
      <c r="M315" s="173"/>
      <c r="N315" s="173"/>
      <c r="O315" s="173"/>
      <c r="P315" s="173"/>
    </row>
    <row r="316" spans="1:16" ht="15" customHeight="1" x14ac:dyDescent="0.25">
      <c r="A316" s="74" t="s">
        <v>455</v>
      </c>
      <c r="B316" s="66" t="s">
        <v>62</v>
      </c>
      <c r="C316" s="78">
        <v>109.5065</v>
      </c>
      <c r="D316" s="184"/>
      <c r="E316" s="76">
        <v>34.842599999999997</v>
      </c>
      <c r="F316" s="76">
        <v>5.2479499999999994</v>
      </c>
      <c r="G316" s="73"/>
      <c r="H316" s="76">
        <v>139.10114999999999</v>
      </c>
      <c r="I316" s="72"/>
      <c r="J316" s="185">
        <v>0</v>
      </c>
      <c r="K316" s="246"/>
      <c r="L316" s="246"/>
      <c r="M316" s="173"/>
      <c r="N316" s="174"/>
      <c r="O316" s="173"/>
      <c r="P316" s="173"/>
    </row>
    <row r="317" spans="1:16" ht="15" customHeight="1" x14ac:dyDescent="0.25">
      <c r="A317" s="74" t="s">
        <v>3566</v>
      </c>
      <c r="B317" s="66" t="s">
        <v>62</v>
      </c>
      <c r="C317" s="78">
        <v>58.340800000000002</v>
      </c>
      <c r="D317" s="184"/>
      <c r="E317" s="76">
        <v>10.051600000000001</v>
      </c>
      <c r="F317" s="76">
        <v>0</v>
      </c>
      <c r="G317" s="73"/>
      <c r="H317" s="76">
        <v>41.766800000000003</v>
      </c>
      <c r="I317" s="72"/>
      <c r="J317" s="185">
        <v>0</v>
      </c>
      <c r="K317" s="246"/>
      <c r="L317" s="246"/>
      <c r="M317" s="173"/>
      <c r="N317" s="174"/>
      <c r="O317" s="176"/>
      <c r="P317" s="173"/>
    </row>
    <row r="318" spans="1:16" ht="15" customHeight="1" x14ac:dyDescent="0.25">
      <c r="A318" s="74" t="s">
        <v>456</v>
      </c>
      <c r="B318" s="66" t="s">
        <v>62</v>
      </c>
      <c r="C318" s="78">
        <v>148.29474999999999</v>
      </c>
      <c r="D318" s="184"/>
      <c r="E318" s="76">
        <v>86.734830000000002</v>
      </c>
      <c r="F318" s="76">
        <v>71.564759999999993</v>
      </c>
      <c r="G318" s="73"/>
      <c r="H318" s="76">
        <v>116.87527</v>
      </c>
      <c r="I318" s="72"/>
      <c r="J318" s="185">
        <v>0</v>
      </c>
      <c r="K318" s="246"/>
      <c r="L318" s="246"/>
      <c r="M318" s="173"/>
      <c r="N318" s="173"/>
      <c r="O318" s="173"/>
      <c r="P318" s="173"/>
    </row>
    <row r="319" spans="1:16" ht="15" customHeight="1" x14ac:dyDescent="0.25">
      <c r="A319" s="74" t="s">
        <v>457</v>
      </c>
      <c r="B319" s="66" t="s">
        <v>62</v>
      </c>
      <c r="C319" s="78">
        <v>45.901120000000006</v>
      </c>
      <c r="D319" s="184"/>
      <c r="E319" s="76">
        <v>14.320799999999998</v>
      </c>
      <c r="F319" s="76">
        <v>4.6832500000000001</v>
      </c>
      <c r="G319" s="73"/>
      <c r="H319" s="76">
        <v>55.538669999999996</v>
      </c>
      <c r="I319" s="72"/>
      <c r="J319" s="185">
        <v>0</v>
      </c>
      <c r="K319" s="246"/>
      <c r="L319" s="246"/>
      <c r="M319" s="173"/>
      <c r="N319" s="174"/>
      <c r="O319" s="173"/>
      <c r="P319" s="173"/>
    </row>
    <row r="320" spans="1:16" ht="15" customHeight="1" x14ac:dyDescent="0.25">
      <c r="A320" s="74" t="s">
        <v>3567</v>
      </c>
      <c r="B320" s="66" t="s">
        <v>62</v>
      </c>
      <c r="C320" s="78">
        <v>224.15035999999998</v>
      </c>
      <c r="D320" s="184"/>
      <c r="E320" s="76">
        <v>206.196</v>
      </c>
      <c r="F320" s="76">
        <v>230.06577999999999</v>
      </c>
      <c r="G320" s="73"/>
      <c r="H320" s="76">
        <v>210.64357999999999</v>
      </c>
      <c r="I320" s="72"/>
      <c r="J320" s="185">
        <v>0</v>
      </c>
      <c r="K320" s="246"/>
      <c r="L320" s="246"/>
      <c r="M320" s="173"/>
      <c r="N320" s="175"/>
      <c r="O320" s="173"/>
      <c r="P320" s="173"/>
    </row>
    <row r="321" spans="1:16" ht="15" customHeight="1" x14ac:dyDescent="0.25">
      <c r="A321" s="74" t="s">
        <v>458</v>
      </c>
      <c r="B321" s="66" t="s">
        <v>62</v>
      </c>
      <c r="C321" s="78">
        <v>259.55847</v>
      </c>
      <c r="D321" s="184"/>
      <c r="E321" s="76">
        <v>459.14240000000001</v>
      </c>
      <c r="F321" s="76">
        <v>509.46477000000004</v>
      </c>
      <c r="G321" s="73"/>
      <c r="H321" s="76">
        <v>211.7441</v>
      </c>
      <c r="I321" s="72"/>
      <c r="J321" s="185">
        <v>0</v>
      </c>
      <c r="K321" s="246"/>
      <c r="L321" s="246"/>
      <c r="M321" s="173"/>
      <c r="N321" s="174"/>
      <c r="O321" s="173"/>
      <c r="P321" s="173"/>
    </row>
    <row r="322" spans="1:16" ht="15" customHeight="1" x14ac:dyDescent="0.25">
      <c r="A322" s="74" t="s">
        <v>459</v>
      </c>
      <c r="B322" s="66" t="s">
        <v>62</v>
      </c>
      <c r="C322" s="78">
        <v>423.65546999999998</v>
      </c>
      <c r="D322" s="184"/>
      <c r="E322" s="76">
        <v>520.71839999999997</v>
      </c>
      <c r="F322" s="76">
        <v>440.46714000000003</v>
      </c>
      <c r="G322" s="73"/>
      <c r="H322" s="76">
        <v>503.90672999999998</v>
      </c>
      <c r="I322" s="72"/>
      <c r="J322" s="185">
        <v>0</v>
      </c>
      <c r="K322" s="246"/>
      <c r="L322" s="246"/>
      <c r="M322" s="173"/>
      <c r="N322" s="174"/>
      <c r="O322" s="173"/>
      <c r="P322" s="173"/>
    </row>
    <row r="323" spans="1:16" ht="15" customHeight="1" x14ac:dyDescent="0.25">
      <c r="A323" s="74" t="s">
        <v>3568</v>
      </c>
      <c r="B323" s="66" t="s">
        <v>62</v>
      </c>
      <c r="C323" s="78">
        <v>500.23955000000001</v>
      </c>
      <c r="D323" s="184"/>
      <c r="E323" s="76">
        <v>593.92319999999995</v>
      </c>
      <c r="F323" s="76">
        <v>502.76625000000001</v>
      </c>
      <c r="G323" s="73"/>
      <c r="H323" s="76">
        <v>587.68130000000008</v>
      </c>
      <c r="I323" s="72"/>
      <c r="J323" s="185">
        <v>0</v>
      </c>
      <c r="K323" s="246"/>
      <c r="L323" s="246"/>
      <c r="M323" s="173"/>
      <c r="N323" s="174"/>
      <c r="O323" s="173"/>
      <c r="P323" s="173"/>
    </row>
    <row r="324" spans="1:16" ht="15" customHeight="1" x14ac:dyDescent="0.25">
      <c r="A324" s="74" t="s">
        <v>3569</v>
      </c>
      <c r="B324" s="66" t="s">
        <v>62</v>
      </c>
      <c r="C324" s="78">
        <v>246.18049999999999</v>
      </c>
      <c r="D324" s="184"/>
      <c r="E324" s="76">
        <v>489.64640000000003</v>
      </c>
      <c r="F324" s="76">
        <v>494.61379999999997</v>
      </c>
      <c r="G324" s="73"/>
      <c r="H324" s="76">
        <v>261.87950000000001</v>
      </c>
      <c r="I324" s="72"/>
      <c r="J324" s="185">
        <v>0</v>
      </c>
      <c r="K324" s="246"/>
      <c r="L324" s="246"/>
      <c r="M324" s="173"/>
      <c r="N324" s="174"/>
      <c r="O324" s="173"/>
      <c r="P324" s="173"/>
    </row>
    <row r="325" spans="1:16" ht="15" customHeight="1" x14ac:dyDescent="0.25">
      <c r="A325" s="74" t="s">
        <v>460</v>
      </c>
      <c r="B325" s="66" t="s">
        <v>62</v>
      </c>
      <c r="C325" s="78">
        <v>164.75978000000001</v>
      </c>
      <c r="D325" s="184"/>
      <c r="E325" s="76">
        <v>346.83759999999995</v>
      </c>
      <c r="F325" s="76">
        <v>336.89608000000004</v>
      </c>
      <c r="G325" s="73"/>
      <c r="H325" s="76">
        <v>179.88629999999998</v>
      </c>
      <c r="I325" s="72"/>
      <c r="J325" s="185">
        <v>0</v>
      </c>
      <c r="K325" s="246"/>
      <c r="L325" s="246"/>
      <c r="M325" s="173"/>
      <c r="N325" s="174"/>
      <c r="O325" s="173"/>
      <c r="P325" s="173"/>
    </row>
    <row r="326" spans="1:16" ht="15" customHeight="1" x14ac:dyDescent="0.25">
      <c r="A326" s="74" t="s">
        <v>461</v>
      </c>
      <c r="B326" s="66" t="s">
        <v>62</v>
      </c>
      <c r="C326" s="78">
        <v>223.06125</v>
      </c>
      <c r="D326" s="184"/>
      <c r="E326" s="76">
        <v>490.67200000000003</v>
      </c>
      <c r="F326" s="76">
        <v>495.03145000000001</v>
      </c>
      <c r="G326" s="73"/>
      <c r="H326" s="76">
        <v>218.70179999999999</v>
      </c>
      <c r="I326" s="72"/>
      <c r="J326" s="185">
        <v>0</v>
      </c>
      <c r="K326" s="246"/>
      <c r="L326" s="246"/>
      <c r="M326" s="173"/>
      <c r="N326" s="175"/>
      <c r="O326" s="173"/>
      <c r="P326" s="173"/>
    </row>
    <row r="327" spans="1:16" ht="15" customHeight="1" x14ac:dyDescent="0.25">
      <c r="A327" s="74" t="s">
        <v>462</v>
      </c>
      <c r="B327" s="66" t="s">
        <v>62</v>
      </c>
      <c r="C327" s="78">
        <v>363.95436999999998</v>
      </c>
      <c r="D327" s="184"/>
      <c r="E327" s="76">
        <v>606.93312000000003</v>
      </c>
      <c r="F327" s="76">
        <v>667.75297999999998</v>
      </c>
      <c r="G327" s="73"/>
      <c r="H327" s="76">
        <v>301.55051000000003</v>
      </c>
      <c r="I327" s="72"/>
      <c r="J327" s="185">
        <v>0</v>
      </c>
      <c r="K327" s="246"/>
      <c r="L327" s="246"/>
      <c r="M327" s="173"/>
      <c r="N327" s="173"/>
      <c r="O327" s="173"/>
      <c r="P327" s="173"/>
    </row>
    <row r="328" spans="1:16" ht="15" customHeight="1" x14ac:dyDescent="0.25">
      <c r="A328" s="74" t="s">
        <v>463</v>
      </c>
      <c r="B328" s="66" t="s">
        <v>62</v>
      </c>
      <c r="C328" s="78">
        <v>117.9785</v>
      </c>
      <c r="D328" s="184"/>
      <c r="E328" s="76">
        <v>30.685200000000002</v>
      </c>
      <c r="F328" s="76">
        <v>19.171150000000001</v>
      </c>
      <c r="G328" s="73"/>
      <c r="H328" s="76">
        <v>129.49254999999999</v>
      </c>
      <c r="I328" s="72"/>
      <c r="J328" s="185">
        <v>0</v>
      </c>
      <c r="K328" s="246"/>
      <c r="L328" s="246"/>
      <c r="M328" s="173"/>
      <c r="N328" s="174"/>
      <c r="O328" s="173"/>
      <c r="P328" s="173"/>
    </row>
    <row r="329" spans="1:16" ht="15" customHeight="1" x14ac:dyDescent="0.25">
      <c r="A329" s="74" t="s">
        <v>3570</v>
      </c>
      <c r="B329" s="66" t="s">
        <v>62</v>
      </c>
      <c r="C329" s="78">
        <v>491.32862</v>
      </c>
      <c r="D329" s="184"/>
      <c r="E329" s="76">
        <v>428.52479999999997</v>
      </c>
      <c r="F329" s="76">
        <v>304.69261999999998</v>
      </c>
      <c r="G329" s="73"/>
      <c r="H329" s="76">
        <v>615.16079999999999</v>
      </c>
      <c r="I329" s="72"/>
      <c r="J329" s="185">
        <v>0</v>
      </c>
      <c r="K329" s="246"/>
      <c r="L329" s="246"/>
      <c r="M329" s="173"/>
      <c r="N329" s="174"/>
      <c r="O329" s="173"/>
      <c r="P329" s="173"/>
    </row>
    <row r="330" spans="1:16" ht="15" customHeight="1" x14ac:dyDescent="0.25">
      <c r="A330" s="74" t="s">
        <v>3571</v>
      </c>
      <c r="B330" s="66" t="s">
        <v>62</v>
      </c>
      <c r="C330" s="78">
        <v>300.02307999999999</v>
      </c>
      <c r="D330" s="184"/>
      <c r="E330" s="76">
        <v>596.77760000000001</v>
      </c>
      <c r="F330" s="76">
        <v>515.16705000000002</v>
      </c>
      <c r="G330" s="73"/>
      <c r="H330" s="76">
        <v>383.43362999999999</v>
      </c>
      <c r="I330" s="72"/>
      <c r="J330" s="185">
        <v>0</v>
      </c>
      <c r="K330" s="246"/>
      <c r="L330" s="246"/>
      <c r="M330" s="173"/>
      <c r="N330" s="174"/>
      <c r="O330" s="173"/>
      <c r="P330" s="173"/>
    </row>
    <row r="331" spans="1:16" ht="15" customHeight="1" x14ac:dyDescent="0.25">
      <c r="A331" s="74" t="s">
        <v>464</v>
      </c>
      <c r="B331" s="66" t="s">
        <v>62</v>
      </c>
      <c r="C331" s="78">
        <v>351.01729999999998</v>
      </c>
      <c r="D331" s="184"/>
      <c r="E331" s="76">
        <v>659.54480000000001</v>
      </c>
      <c r="F331" s="76">
        <v>631.04999999999995</v>
      </c>
      <c r="G331" s="73"/>
      <c r="H331" s="76">
        <v>431.28109999999998</v>
      </c>
      <c r="I331" s="72"/>
      <c r="J331" s="185">
        <v>0</v>
      </c>
      <c r="K331" s="246"/>
      <c r="L331" s="246"/>
      <c r="M331" s="173"/>
      <c r="N331" s="174"/>
      <c r="O331" s="173"/>
      <c r="P331" s="173"/>
    </row>
    <row r="332" spans="1:16" ht="15" customHeight="1" x14ac:dyDescent="0.25">
      <c r="A332" s="74" t="s">
        <v>3572</v>
      </c>
      <c r="B332" s="66" t="s">
        <v>62</v>
      </c>
      <c r="C332" s="78">
        <v>221.20962</v>
      </c>
      <c r="D332" s="184"/>
      <c r="E332" s="76">
        <v>298.32</v>
      </c>
      <c r="F332" s="76">
        <v>262.83573999999999</v>
      </c>
      <c r="G332" s="73"/>
      <c r="H332" s="76">
        <v>256.69387999999998</v>
      </c>
      <c r="I332" s="72"/>
      <c r="J332" s="185">
        <v>0</v>
      </c>
      <c r="K332" s="246"/>
      <c r="L332" s="246"/>
      <c r="M332" s="173"/>
      <c r="N332" s="175"/>
      <c r="O332" s="173"/>
      <c r="P332" s="173"/>
    </row>
    <row r="333" spans="1:16" ht="15" customHeight="1" x14ac:dyDescent="0.25">
      <c r="A333" s="74" t="s">
        <v>465</v>
      </c>
      <c r="B333" s="66" t="s">
        <v>62</v>
      </c>
      <c r="C333" s="78">
        <v>371.17340000000002</v>
      </c>
      <c r="D333" s="184"/>
      <c r="E333" s="76">
        <v>575.34960000000001</v>
      </c>
      <c r="F333" s="76">
        <v>484.25579999999997</v>
      </c>
      <c r="G333" s="73"/>
      <c r="H333" s="76">
        <v>461.81900000000002</v>
      </c>
      <c r="I333" s="72"/>
      <c r="J333" s="185">
        <v>0</v>
      </c>
      <c r="K333" s="246"/>
      <c r="L333" s="246"/>
      <c r="M333" s="173"/>
      <c r="N333" s="174"/>
      <c r="O333" s="173"/>
      <c r="P333" s="173"/>
    </row>
    <row r="334" spans="1:16" ht="15" customHeight="1" x14ac:dyDescent="0.25">
      <c r="A334" s="74" t="s">
        <v>3573</v>
      </c>
      <c r="B334" s="66" t="s">
        <v>62</v>
      </c>
      <c r="C334" s="78">
        <v>205.99142000000001</v>
      </c>
      <c r="D334" s="184"/>
      <c r="E334" s="76">
        <v>353.05920000000003</v>
      </c>
      <c r="F334" s="76">
        <v>293.12653999999998</v>
      </c>
      <c r="G334" s="73"/>
      <c r="H334" s="76">
        <v>266.11687999999998</v>
      </c>
      <c r="I334" s="72"/>
      <c r="J334" s="185">
        <v>0</v>
      </c>
      <c r="K334" s="246"/>
      <c r="L334" s="246"/>
      <c r="M334" s="173"/>
      <c r="N334" s="174"/>
      <c r="O334" s="173"/>
      <c r="P334" s="173"/>
    </row>
    <row r="335" spans="1:16" ht="15" customHeight="1" x14ac:dyDescent="0.25">
      <c r="A335" s="74" t="s">
        <v>466</v>
      </c>
      <c r="B335" s="66" t="s">
        <v>62</v>
      </c>
      <c r="C335" s="78">
        <v>521.94488999999999</v>
      </c>
      <c r="D335" s="184"/>
      <c r="E335" s="76">
        <v>1027.296</v>
      </c>
      <c r="F335" s="76">
        <v>984.14103</v>
      </c>
      <c r="G335" s="73"/>
      <c r="H335" s="76">
        <v>575.90346</v>
      </c>
      <c r="I335" s="72"/>
      <c r="J335" s="185">
        <v>0</v>
      </c>
      <c r="K335" s="246"/>
      <c r="L335" s="246"/>
      <c r="M335" s="173"/>
      <c r="N335" s="175"/>
      <c r="O335" s="173"/>
      <c r="P335" s="173"/>
    </row>
    <row r="336" spans="1:16" ht="15" customHeight="1" x14ac:dyDescent="0.25">
      <c r="A336" s="74" t="s">
        <v>3574</v>
      </c>
      <c r="B336" s="66" t="s">
        <v>62</v>
      </c>
      <c r="C336" s="78">
        <v>487.03234999999995</v>
      </c>
      <c r="D336" s="184"/>
      <c r="E336" s="76">
        <v>369.08640000000003</v>
      </c>
      <c r="F336" s="76">
        <v>266.78959000000003</v>
      </c>
      <c r="G336" s="73"/>
      <c r="H336" s="76">
        <v>587.37195999999994</v>
      </c>
      <c r="I336" s="72"/>
      <c r="J336" s="185">
        <v>0</v>
      </c>
      <c r="K336" s="246"/>
      <c r="L336" s="246"/>
      <c r="M336" s="173"/>
      <c r="N336" s="174"/>
      <c r="O336" s="173"/>
      <c r="P336" s="173"/>
    </row>
    <row r="337" spans="1:16" ht="15" customHeight="1" x14ac:dyDescent="0.25">
      <c r="A337" s="74" t="s">
        <v>3575</v>
      </c>
      <c r="B337" s="66" t="s">
        <v>62</v>
      </c>
      <c r="C337" s="78">
        <v>530.03931999999998</v>
      </c>
      <c r="D337" s="184"/>
      <c r="E337" s="76">
        <v>487.43520000000001</v>
      </c>
      <c r="F337" s="76">
        <v>353.07670000000002</v>
      </c>
      <c r="G337" s="73"/>
      <c r="H337" s="76">
        <v>656.03084000000001</v>
      </c>
      <c r="I337" s="72"/>
      <c r="J337" s="185">
        <v>0</v>
      </c>
      <c r="K337" s="246"/>
      <c r="L337" s="246"/>
      <c r="M337" s="173"/>
      <c r="N337" s="174"/>
      <c r="O337" s="173"/>
      <c r="P337" s="173"/>
    </row>
    <row r="338" spans="1:16" ht="15" customHeight="1" x14ac:dyDescent="0.25">
      <c r="A338" s="74" t="s">
        <v>3576</v>
      </c>
      <c r="B338" s="66" t="s">
        <v>62</v>
      </c>
      <c r="C338" s="78">
        <v>65.840500000000006</v>
      </c>
      <c r="D338" s="184"/>
      <c r="E338" s="76">
        <v>133.28639999999999</v>
      </c>
      <c r="F338" s="76">
        <v>110.56614999999999</v>
      </c>
      <c r="G338" s="73"/>
      <c r="H338" s="76">
        <v>88.560749999999999</v>
      </c>
      <c r="I338" s="72"/>
      <c r="J338" s="185">
        <v>0</v>
      </c>
      <c r="K338" s="246"/>
      <c r="L338" s="246"/>
      <c r="M338" s="173"/>
      <c r="N338" s="174"/>
      <c r="O338" s="173"/>
      <c r="P338" s="173"/>
    </row>
    <row r="339" spans="1:16" ht="15" customHeight="1" x14ac:dyDescent="0.25">
      <c r="A339" s="74" t="s">
        <v>467</v>
      </c>
      <c r="B339" s="66" t="s">
        <v>62</v>
      </c>
      <c r="C339" s="78">
        <v>717.21054000000004</v>
      </c>
      <c r="D339" s="184"/>
      <c r="E339" s="76">
        <v>939.65552000000002</v>
      </c>
      <c r="F339" s="76">
        <v>772.98910000000001</v>
      </c>
      <c r="G339" s="73"/>
      <c r="H339" s="76">
        <v>883.91395999999997</v>
      </c>
      <c r="I339" s="72"/>
      <c r="J339" s="185">
        <v>0</v>
      </c>
      <c r="K339" s="246"/>
      <c r="L339" s="246"/>
      <c r="M339" s="173"/>
      <c r="N339" s="173"/>
      <c r="O339" s="173"/>
      <c r="P339" s="173"/>
    </row>
    <row r="340" spans="1:16" ht="15" customHeight="1" x14ac:dyDescent="0.25">
      <c r="A340" s="74" t="s">
        <v>468</v>
      </c>
      <c r="B340" s="66" t="s">
        <v>62</v>
      </c>
      <c r="C340" s="78">
        <v>424.71951000000001</v>
      </c>
      <c r="D340" s="184"/>
      <c r="E340" s="76">
        <v>908.53419999999994</v>
      </c>
      <c r="F340" s="76">
        <v>915.23335999999995</v>
      </c>
      <c r="G340" s="73"/>
      <c r="H340" s="76">
        <v>416.35995000000003</v>
      </c>
      <c r="I340" s="72"/>
      <c r="J340" s="185">
        <v>0</v>
      </c>
      <c r="K340" s="246"/>
      <c r="L340" s="246"/>
      <c r="M340" s="173"/>
      <c r="N340" s="174"/>
      <c r="O340" s="173"/>
      <c r="P340" s="173"/>
    </row>
    <row r="341" spans="1:16" ht="15" customHeight="1" x14ac:dyDescent="0.25">
      <c r="A341" s="74" t="s">
        <v>469</v>
      </c>
      <c r="B341" s="66" t="s">
        <v>62</v>
      </c>
      <c r="C341" s="78">
        <v>204.82422</v>
      </c>
      <c r="D341" s="184"/>
      <c r="E341" s="76">
        <v>348.00031999999999</v>
      </c>
      <c r="F341" s="76">
        <v>325.66931</v>
      </c>
      <c r="G341" s="73"/>
      <c r="H341" s="76">
        <v>227.15523000000002</v>
      </c>
      <c r="I341" s="72"/>
      <c r="J341" s="185">
        <v>0</v>
      </c>
      <c r="K341" s="246"/>
      <c r="L341" s="246"/>
      <c r="M341" s="173"/>
      <c r="N341" s="173"/>
      <c r="O341" s="173"/>
      <c r="P341" s="173"/>
    </row>
    <row r="342" spans="1:16" ht="15" customHeight="1" x14ac:dyDescent="0.25">
      <c r="A342" s="74" t="s">
        <v>470</v>
      </c>
      <c r="B342" s="66" t="s">
        <v>62</v>
      </c>
      <c r="C342" s="78">
        <v>774.03915000000006</v>
      </c>
      <c r="D342" s="184"/>
      <c r="E342" s="76">
        <v>705.072</v>
      </c>
      <c r="F342" s="76">
        <v>683.22696999999994</v>
      </c>
      <c r="G342" s="73"/>
      <c r="H342" s="76">
        <v>795.88418000000001</v>
      </c>
      <c r="I342" s="72"/>
      <c r="J342" s="185">
        <v>0</v>
      </c>
      <c r="K342" s="246"/>
      <c r="L342" s="246"/>
      <c r="M342" s="173"/>
      <c r="N342" s="175"/>
      <c r="O342" s="173"/>
      <c r="P342" s="173"/>
    </row>
    <row r="343" spans="1:16" ht="15" customHeight="1" x14ac:dyDescent="0.25">
      <c r="A343" s="74" t="s">
        <v>471</v>
      </c>
      <c r="B343" s="66" t="s">
        <v>62</v>
      </c>
      <c r="C343" s="78">
        <v>287.47313000000003</v>
      </c>
      <c r="D343" s="184"/>
      <c r="E343" s="76">
        <v>324.52087999999998</v>
      </c>
      <c r="F343" s="76">
        <v>291.40678000000003</v>
      </c>
      <c r="G343" s="73"/>
      <c r="H343" s="76">
        <v>321.05197999999996</v>
      </c>
      <c r="I343" s="72"/>
      <c r="J343" s="185">
        <v>0</v>
      </c>
      <c r="K343" s="246"/>
      <c r="L343" s="246"/>
      <c r="M343" s="173"/>
      <c r="N343" s="173"/>
      <c r="O343" s="173"/>
      <c r="P343" s="173"/>
    </row>
    <row r="344" spans="1:16" ht="15" customHeight="1" x14ac:dyDescent="0.25">
      <c r="A344" s="74" t="s">
        <v>472</v>
      </c>
      <c r="B344" s="66" t="s">
        <v>62</v>
      </c>
      <c r="C344" s="78">
        <v>337.27555000000001</v>
      </c>
      <c r="D344" s="184"/>
      <c r="E344" s="76">
        <v>215.24160000000001</v>
      </c>
      <c r="F344" s="76">
        <v>163.9957</v>
      </c>
      <c r="G344" s="73"/>
      <c r="H344" s="76">
        <v>388.52145000000002</v>
      </c>
      <c r="I344" s="72"/>
      <c r="J344" s="185">
        <v>0</v>
      </c>
      <c r="K344" s="246"/>
      <c r="L344" s="246"/>
      <c r="M344" s="173"/>
      <c r="N344" s="174"/>
      <c r="O344" s="173"/>
      <c r="P344" s="173"/>
    </row>
    <row r="345" spans="1:16" ht="15" customHeight="1" x14ac:dyDescent="0.25">
      <c r="A345" s="74" t="s">
        <v>473</v>
      </c>
      <c r="B345" s="66" t="s">
        <v>62</v>
      </c>
      <c r="C345" s="78">
        <v>315.72584000000001</v>
      </c>
      <c r="D345" s="184"/>
      <c r="E345" s="76">
        <v>269.91939000000002</v>
      </c>
      <c r="F345" s="76">
        <v>262.37270000000001</v>
      </c>
      <c r="G345" s="73"/>
      <c r="H345" s="76">
        <v>357.09665000000001</v>
      </c>
      <c r="I345" s="72"/>
      <c r="J345" s="185">
        <v>0</v>
      </c>
      <c r="K345" s="246"/>
      <c r="L345" s="246"/>
      <c r="M345" s="173"/>
      <c r="N345" s="173"/>
      <c r="O345" s="173"/>
      <c r="P345" s="173"/>
    </row>
    <row r="346" spans="1:16" ht="15" customHeight="1" x14ac:dyDescent="0.25">
      <c r="A346" s="74" t="s">
        <v>3577</v>
      </c>
      <c r="B346" s="66" t="s">
        <v>62</v>
      </c>
      <c r="C346" s="78">
        <v>395.90803999999997</v>
      </c>
      <c r="D346" s="184"/>
      <c r="E346" s="76">
        <v>327.16515000000004</v>
      </c>
      <c r="F346" s="76">
        <v>267.03128999999996</v>
      </c>
      <c r="G346" s="73"/>
      <c r="H346" s="76">
        <v>463.78904999999997</v>
      </c>
      <c r="I346" s="188">
        <v>-24.994799999999998</v>
      </c>
      <c r="J346" s="185">
        <v>0</v>
      </c>
      <c r="K346" s="246"/>
      <c r="L346" s="246"/>
      <c r="M346" s="173"/>
      <c r="N346" s="173"/>
      <c r="O346" s="173"/>
      <c r="P346" s="173"/>
    </row>
    <row r="347" spans="1:16" ht="15" customHeight="1" x14ac:dyDescent="0.25">
      <c r="A347" s="74" t="s">
        <v>474</v>
      </c>
      <c r="B347" s="66" t="s">
        <v>62</v>
      </c>
      <c r="C347" s="78">
        <v>354.48271999999997</v>
      </c>
      <c r="D347" s="184"/>
      <c r="E347" s="76">
        <v>322.35840000000002</v>
      </c>
      <c r="F347" s="76">
        <v>278.96189000000004</v>
      </c>
      <c r="G347" s="73"/>
      <c r="H347" s="76">
        <v>399.22063000000003</v>
      </c>
      <c r="I347" s="72"/>
      <c r="J347" s="185">
        <v>0</v>
      </c>
      <c r="K347" s="246"/>
      <c r="L347" s="246"/>
      <c r="M347" s="173"/>
      <c r="N347" s="174"/>
      <c r="O347" s="173"/>
      <c r="P347" s="173"/>
    </row>
    <row r="348" spans="1:16" ht="15" customHeight="1" x14ac:dyDescent="0.25">
      <c r="A348" s="74" t="s">
        <v>3578</v>
      </c>
      <c r="B348" s="66" t="s">
        <v>62</v>
      </c>
      <c r="C348" s="78">
        <v>1071.19255</v>
      </c>
      <c r="D348" s="184"/>
      <c r="E348" s="76">
        <v>653.88720000000001</v>
      </c>
      <c r="F348" s="76">
        <v>745.71361999999999</v>
      </c>
      <c r="G348" s="73"/>
      <c r="H348" s="76">
        <v>851.09947</v>
      </c>
      <c r="I348" s="72"/>
      <c r="J348" s="185">
        <v>0</v>
      </c>
      <c r="K348" s="246"/>
      <c r="L348" s="246"/>
      <c r="M348" s="173"/>
      <c r="N348" s="174"/>
      <c r="O348" s="173"/>
      <c r="P348" s="173"/>
    </row>
    <row r="349" spans="1:16" ht="15" customHeight="1" x14ac:dyDescent="0.25">
      <c r="A349" s="74" t="s">
        <v>3579</v>
      </c>
      <c r="B349" s="66" t="s">
        <v>62</v>
      </c>
      <c r="C349" s="78">
        <v>674.82136000000003</v>
      </c>
      <c r="D349" s="184"/>
      <c r="E349" s="76">
        <v>366.76079999999996</v>
      </c>
      <c r="F349" s="76">
        <v>327.31344999999999</v>
      </c>
      <c r="G349" s="73"/>
      <c r="H349" s="76"/>
      <c r="I349" s="187">
        <v>-25.334700000000002</v>
      </c>
      <c r="J349" s="185">
        <v>0</v>
      </c>
      <c r="K349" s="246"/>
      <c r="L349" s="246"/>
      <c r="M349" s="173"/>
      <c r="N349" s="174"/>
      <c r="O349" s="173"/>
      <c r="P349" s="173"/>
    </row>
    <row r="350" spans="1:16" ht="15" customHeight="1" x14ac:dyDescent="0.25">
      <c r="A350" s="74" t="s">
        <v>475</v>
      </c>
      <c r="B350" s="66" t="s">
        <v>62</v>
      </c>
      <c r="C350" s="78">
        <v>466.96652</v>
      </c>
      <c r="D350" s="184"/>
      <c r="E350" s="76">
        <v>405.87520000000001</v>
      </c>
      <c r="F350" s="76">
        <v>367.96499999999997</v>
      </c>
      <c r="G350" s="73"/>
      <c r="H350" s="76">
        <v>520.54012</v>
      </c>
      <c r="I350" s="72"/>
      <c r="J350" s="185">
        <v>0</v>
      </c>
      <c r="K350" s="246"/>
      <c r="L350" s="246"/>
      <c r="M350" s="173"/>
      <c r="N350" s="174"/>
      <c r="O350" s="173"/>
      <c r="P350" s="173"/>
    </row>
    <row r="351" spans="1:16" ht="15" customHeight="1" x14ac:dyDescent="0.25">
      <c r="A351" s="74" t="s">
        <v>3580</v>
      </c>
      <c r="B351" s="66" t="s">
        <v>62</v>
      </c>
      <c r="C351" s="78">
        <v>304.83105</v>
      </c>
      <c r="D351" s="184"/>
      <c r="E351" s="76">
        <v>293.48734999999999</v>
      </c>
      <c r="F351" s="76">
        <v>249.11750000000001</v>
      </c>
      <c r="G351" s="73"/>
      <c r="H351" s="76">
        <v>338.41235</v>
      </c>
      <c r="I351" s="72"/>
      <c r="J351" s="185">
        <v>0</v>
      </c>
      <c r="K351" s="246"/>
      <c r="L351" s="246"/>
      <c r="M351" s="173"/>
      <c r="N351" s="173"/>
      <c r="O351" s="173"/>
      <c r="P351" s="173"/>
    </row>
    <row r="352" spans="1:16" ht="15" customHeight="1" x14ac:dyDescent="0.25">
      <c r="A352" s="74" t="s">
        <v>476</v>
      </c>
      <c r="B352" s="66" t="s">
        <v>62</v>
      </c>
      <c r="C352" s="78">
        <v>902.41230000000007</v>
      </c>
      <c r="D352" s="184"/>
      <c r="E352" s="76">
        <v>443.60809999999998</v>
      </c>
      <c r="F352" s="76">
        <v>374.47240000000005</v>
      </c>
      <c r="G352" s="73"/>
      <c r="H352" s="76">
        <v>969.48490000000004</v>
      </c>
      <c r="I352" s="72"/>
      <c r="J352" s="185">
        <v>0</v>
      </c>
      <c r="K352" s="246"/>
      <c r="L352" s="246"/>
      <c r="M352" s="173"/>
      <c r="N352" s="174"/>
      <c r="O352" s="173"/>
      <c r="P352" s="173"/>
    </row>
    <row r="353" spans="1:16" ht="15" customHeight="1" x14ac:dyDescent="0.25">
      <c r="A353" s="74" t="s">
        <v>477</v>
      </c>
      <c r="B353" s="66" t="s">
        <v>62</v>
      </c>
      <c r="C353" s="78">
        <v>1767.2603000000001</v>
      </c>
      <c r="D353" s="184"/>
      <c r="E353" s="76">
        <v>431.30779999999999</v>
      </c>
      <c r="F353" s="76">
        <v>298.3587</v>
      </c>
      <c r="G353" s="73"/>
      <c r="H353" s="76">
        <v>1918.8578799999998</v>
      </c>
      <c r="I353" s="72"/>
      <c r="J353" s="185">
        <v>0</v>
      </c>
      <c r="K353" s="246"/>
      <c r="L353" s="246"/>
      <c r="M353" s="173"/>
      <c r="N353" s="174"/>
      <c r="O353" s="173"/>
      <c r="P353" s="173"/>
    </row>
    <row r="354" spans="1:16" ht="15" customHeight="1" x14ac:dyDescent="0.25">
      <c r="A354" s="74" t="s">
        <v>3581</v>
      </c>
      <c r="B354" s="66" t="s">
        <v>62</v>
      </c>
      <c r="C354" s="78">
        <v>629.66847999999993</v>
      </c>
      <c r="D354" s="184"/>
      <c r="E354" s="76">
        <v>690.84159999999997</v>
      </c>
      <c r="F354" s="76">
        <v>532.03634999999997</v>
      </c>
      <c r="G354" s="73"/>
      <c r="H354" s="76">
        <v>792.36332999999991</v>
      </c>
      <c r="I354" s="72"/>
      <c r="J354" s="185">
        <v>0</v>
      </c>
      <c r="K354" s="246"/>
      <c r="L354" s="246"/>
      <c r="M354" s="173"/>
      <c r="N354" s="174"/>
      <c r="O354" s="173"/>
      <c r="P354" s="173"/>
    </row>
    <row r="355" spans="1:16" ht="15" customHeight="1" x14ac:dyDescent="0.25">
      <c r="A355" s="74" t="s">
        <v>478</v>
      </c>
      <c r="B355" s="66" t="s">
        <v>62</v>
      </c>
      <c r="C355" s="78">
        <v>479.66346000000004</v>
      </c>
      <c r="D355" s="184"/>
      <c r="E355" s="76">
        <v>463.22520000000003</v>
      </c>
      <c r="F355" s="76">
        <v>357.06609000000003</v>
      </c>
      <c r="G355" s="73"/>
      <c r="H355" s="76">
        <v>582.00896999999998</v>
      </c>
      <c r="I355" s="72"/>
      <c r="J355" s="185">
        <v>0</v>
      </c>
      <c r="K355" s="246"/>
      <c r="L355" s="246"/>
      <c r="M355" s="173"/>
      <c r="N355" s="174"/>
      <c r="O355" s="173"/>
      <c r="P355" s="173"/>
    </row>
    <row r="356" spans="1:16" ht="15" customHeight="1" x14ac:dyDescent="0.25">
      <c r="A356" s="74" t="s">
        <v>479</v>
      </c>
      <c r="B356" s="66" t="s">
        <v>62</v>
      </c>
      <c r="C356" s="78">
        <v>955.27091000000007</v>
      </c>
      <c r="D356" s="184"/>
      <c r="E356" s="76">
        <v>752.20080000000007</v>
      </c>
      <c r="F356" s="76">
        <v>622.49549999999999</v>
      </c>
      <c r="G356" s="73"/>
      <c r="H356" s="76">
        <v>1036.11421</v>
      </c>
      <c r="I356" s="72"/>
      <c r="J356" s="185">
        <v>0</v>
      </c>
      <c r="K356" s="246"/>
      <c r="L356" s="246"/>
      <c r="M356" s="173"/>
      <c r="N356" s="174"/>
      <c r="O356" s="173"/>
      <c r="P356" s="173"/>
    </row>
    <row r="357" spans="1:16" ht="15" customHeight="1" x14ac:dyDescent="0.25">
      <c r="A357" s="74" t="s">
        <v>480</v>
      </c>
      <c r="B357" s="66" t="s">
        <v>62</v>
      </c>
      <c r="C357" s="78">
        <v>187.74157</v>
      </c>
      <c r="D357" s="184"/>
      <c r="E357" s="76">
        <v>300.08875</v>
      </c>
      <c r="F357" s="76">
        <v>235.90989999999999</v>
      </c>
      <c r="G357" s="73"/>
      <c r="H357" s="76">
        <v>250.01947000000001</v>
      </c>
      <c r="I357" s="72"/>
      <c r="J357" s="185">
        <v>0</v>
      </c>
      <c r="K357" s="246"/>
      <c r="L357" s="246"/>
      <c r="M357" s="173"/>
      <c r="N357" s="173"/>
      <c r="O357" s="173"/>
      <c r="P357" s="173"/>
    </row>
    <row r="358" spans="1:16" ht="15" customHeight="1" x14ac:dyDescent="0.25">
      <c r="A358" s="74" t="s">
        <v>481</v>
      </c>
      <c r="B358" s="66" t="s">
        <v>62</v>
      </c>
      <c r="C358" s="78">
        <v>290.50953999999996</v>
      </c>
      <c r="D358" s="184"/>
      <c r="E358" s="76">
        <v>233.76339999999999</v>
      </c>
      <c r="F358" s="76">
        <v>196.21508</v>
      </c>
      <c r="G358" s="73"/>
      <c r="H358" s="76">
        <v>328.39865999999995</v>
      </c>
      <c r="I358" s="72"/>
      <c r="J358" s="185">
        <v>0</v>
      </c>
      <c r="K358" s="246"/>
      <c r="L358" s="246"/>
      <c r="M358" s="173"/>
      <c r="N358" s="174"/>
      <c r="O358" s="173"/>
      <c r="P358" s="173"/>
    </row>
    <row r="359" spans="1:16" ht="15" customHeight="1" x14ac:dyDescent="0.25">
      <c r="A359" s="74" t="s">
        <v>3582</v>
      </c>
      <c r="B359" s="66" t="s">
        <v>62</v>
      </c>
      <c r="C359" s="78">
        <v>773.68833999999993</v>
      </c>
      <c r="D359" s="184"/>
      <c r="E359" s="76">
        <v>296.68799999999999</v>
      </c>
      <c r="F359" s="76">
        <v>274.81690000000003</v>
      </c>
      <c r="G359" s="73"/>
      <c r="H359" s="76">
        <v>795.55944</v>
      </c>
      <c r="I359" s="72"/>
      <c r="J359" s="185">
        <v>0</v>
      </c>
      <c r="K359" s="246"/>
      <c r="L359" s="246"/>
      <c r="M359" s="173"/>
      <c r="N359" s="175"/>
      <c r="O359" s="173"/>
      <c r="P359" s="173"/>
    </row>
    <row r="360" spans="1:16" ht="15" customHeight="1" x14ac:dyDescent="0.25">
      <c r="A360" s="74" t="s">
        <v>482</v>
      </c>
      <c r="B360" s="66" t="s">
        <v>62</v>
      </c>
      <c r="C360" s="78">
        <v>726.08420000000001</v>
      </c>
      <c r="D360" s="184"/>
      <c r="E360" s="76">
        <v>298.86720000000003</v>
      </c>
      <c r="F360" s="76">
        <v>230.20545000000001</v>
      </c>
      <c r="G360" s="73"/>
      <c r="H360" s="76">
        <v>794.74594999999999</v>
      </c>
      <c r="I360" s="72"/>
      <c r="J360" s="185">
        <v>0</v>
      </c>
      <c r="K360" s="246"/>
      <c r="L360" s="246"/>
      <c r="M360" s="173"/>
      <c r="N360" s="174"/>
      <c r="O360" s="173"/>
      <c r="P360" s="173"/>
    </row>
    <row r="361" spans="1:16" ht="15" customHeight="1" x14ac:dyDescent="0.25">
      <c r="A361" s="74" t="s">
        <v>3583</v>
      </c>
      <c r="B361" s="66" t="s">
        <v>62</v>
      </c>
      <c r="C361" s="78">
        <v>521.45202000000006</v>
      </c>
      <c r="D361" s="184"/>
      <c r="E361" s="76">
        <v>773.24639999999999</v>
      </c>
      <c r="F361" s="76">
        <v>698.32715000000007</v>
      </c>
      <c r="G361" s="73"/>
      <c r="H361" s="76">
        <v>596.52306999999996</v>
      </c>
      <c r="I361" s="72"/>
      <c r="J361" s="185">
        <v>0</v>
      </c>
      <c r="K361" s="246"/>
      <c r="L361" s="246"/>
      <c r="M361" s="173"/>
      <c r="N361" s="174"/>
      <c r="O361" s="173"/>
      <c r="P361" s="173"/>
    </row>
    <row r="362" spans="1:16" ht="15" customHeight="1" x14ac:dyDescent="0.25">
      <c r="A362" s="74" t="s">
        <v>483</v>
      </c>
      <c r="B362" s="66" t="s">
        <v>62</v>
      </c>
      <c r="C362" s="78">
        <v>251.76616000000001</v>
      </c>
      <c r="D362" s="184"/>
      <c r="E362" s="76">
        <v>301.82425000000001</v>
      </c>
      <c r="F362" s="76">
        <v>266.30745000000002</v>
      </c>
      <c r="G362" s="73"/>
      <c r="H362" s="76">
        <v>289.72190999999998</v>
      </c>
      <c r="I362" s="72"/>
      <c r="J362" s="185">
        <v>0</v>
      </c>
      <c r="K362" s="246"/>
      <c r="L362" s="246"/>
      <c r="M362" s="173"/>
      <c r="N362" s="173"/>
      <c r="O362" s="173"/>
      <c r="P362" s="173"/>
    </row>
    <row r="363" spans="1:16" ht="15" customHeight="1" x14ac:dyDescent="0.25">
      <c r="A363" s="74" t="s">
        <v>3584</v>
      </c>
      <c r="B363" s="66" t="s">
        <v>62</v>
      </c>
      <c r="C363" s="78">
        <v>214.78998999999999</v>
      </c>
      <c r="D363" s="184"/>
      <c r="E363" s="76">
        <v>201.38039999999998</v>
      </c>
      <c r="F363" s="76">
        <v>142.39003</v>
      </c>
      <c r="G363" s="73"/>
      <c r="H363" s="76">
        <v>267.77876000000003</v>
      </c>
      <c r="I363" s="72"/>
      <c r="J363" s="185">
        <v>0</v>
      </c>
      <c r="K363" s="246"/>
      <c r="L363" s="246"/>
      <c r="M363" s="173"/>
      <c r="N363" s="174"/>
      <c r="O363" s="173"/>
      <c r="P363" s="173"/>
    </row>
    <row r="364" spans="1:16" ht="15" customHeight="1" x14ac:dyDescent="0.25">
      <c r="A364" s="74" t="s">
        <v>484</v>
      </c>
      <c r="B364" s="66" t="s">
        <v>62</v>
      </c>
      <c r="C364" s="78">
        <v>657.74818999999991</v>
      </c>
      <c r="D364" s="184"/>
      <c r="E364" s="76">
        <v>572.44452000000001</v>
      </c>
      <c r="F364" s="76">
        <v>467.56241999999997</v>
      </c>
      <c r="G364" s="73"/>
      <c r="H364" s="76">
        <v>742.59189000000003</v>
      </c>
      <c r="I364" s="72"/>
      <c r="J364" s="185">
        <v>0</v>
      </c>
      <c r="K364" s="246"/>
      <c r="L364" s="246"/>
      <c r="M364" s="173"/>
      <c r="N364" s="173"/>
      <c r="O364" s="173"/>
      <c r="P364" s="173"/>
    </row>
    <row r="365" spans="1:16" ht="15" customHeight="1" x14ac:dyDescent="0.25">
      <c r="A365" s="74" t="s">
        <v>485</v>
      </c>
      <c r="B365" s="66" t="s">
        <v>62</v>
      </c>
      <c r="C365" s="78">
        <v>550.59087</v>
      </c>
      <c r="D365" s="184"/>
      <c r="E365" s="76">
        <v>533.12959999999998</v>
      </c>
      <c r="F365" s="76">
        <v>417.88</v>
      </c>
      <c r="G365" s="73"/>
      <c r="H365" s="76">
        <v>667.52006999999992</v>
      </c>
      <c r="I365" s="72"/>
      <c r="J365" s="185">
        <v>0</v>
      </c>
      <c r="K365" s="246"/>
      <c r="L365" s="246"/>
      <c r="M365" s="173"/>
      <c r="N365" s="174"/>
      <c r="O365" s="173"/>
      <c r="P365" s="173"/>
    </row>
    <row r="366" spans="1:16" ht="15" customHeight="1" x14ac:dyDescent="0.25">
      <c r="A366" s="74" t="s">
        <v>486</v>
      </c>
      <c r="B366" s="66" t="s">
        <v>62</v>
      </c>
      <c r="C366" s="78">
        <v>248.88245000000001</v>
      </c>
      <c r="D366" s="184"/>
      <c r="E366" s="76">
        <v>583.82399999999996</v>
      </c>
      <c r="F366" s="76">
        <v>549.92015000000004</v>
      </c>
      <c r="G366" s="73"/>
      <c r="H366" s="76">
        <v>282.41750000000002</v>
      </c>
      <c r="I366" s="72"/>
      <c r="J366" s="185">
        <v>0</v>
      </c>
      <c r="K366" s="246"/>
      <c r="L366" s="246"/>
      <c r="M366" s="173"/>
      <c r="N366" s="175"/>
      <c r="O366" s="173"/>
      <c r="P366" s="173"/>
    </row>
    <row r="367" spans="1:16" ht="15" customHeight="1" x14ac:dyDescent="0.25">
      <c r="A367" s="74" t="s">
        <v>487</v>
      </c>
      <c r="B367" s="66" t="s">
        <v>62</v>
      </c>
      <c r="C367" s="78">
        <v>529.15800000000002</v>
      </c>
      <c r="D367" s="184"/>
      <c r="E367" s="76">
        <v>450.45519999999999</v>
      </c>
      <c r="F367" s="76">
        <v>376.25515000000001</v>
      </c>
      <c r="G367" s="73"/>
      <c r="H367" s="76">
        <v>590.16644999999994</v>
      </c>
      <c r="I367" s="72"/>
      <c r="J367" s="185">
        <v>0</v>
      </c>
      <c r="K367" s="246"/>
      <c r="L367" s="246"/>
      <c r="M367" s="173"/>
      <c r="N367" s="174"/>
      <c r="O367" s="173"/>
      <c r="P367" s="173"/>
    </row>
    <row r="368" spans="1:16" ht="15" customHeight="1" x14ac:dyDescent="0.25">
      <c r="A368" s="74" t="s">
        <v>488</v>
      </c>
      <c r="B368" s="66" t="s">
        <v>62</v>
      </c>
      <c r="C368" s="78">
        <v>912.36324999999999</v>
      </c>
      <c r="D368" s="184"/>
      <c r="E368" s="76">
        <v>743.05452000000002</v>
      </c>
      <c r="F368" s="76">
        <v>601.79094999999995</v>
      </c>
      <c r="G368" s="73"/>
      <c r="H368" s="76">
        <v>1065.9248</v>
      </c>
      <c r="I368" s="72"/>
      <c r="J368" s="185">
        <v>0</v>
      </c>
      <c r="K368" s="246"/>
      <c r="L368" s="246"/>
      <c r="M368" s="173"/>
      <c r="N368" s="173"/>
      <c r="O368" s="173"/>
      <c r="P368" s="173"/>
    </row>
    <row r="369" spans="1:16" ht="15" customHeight="1" x14ac:dyDescent="0.25">
      <c r="A369" s="74" t="s">
        <v>489</v>
      </c>
      <c r="B369" s="66" t="s">
        <v>62</v>
      </c>
      <c r="C369" s="78">
        <v>878.44358999999997</v>
      </c>
      <c r="D369" s="184"/>
      <c r="E369" s="76">
        <v>564.70080000000007</v>
      </c>
      <c r="F369" s="76">
        <v>560.89817000000005</v>
      </c>
      <c r="G369" s="73"/>
      <c r="H369" s="76">
        <v>815.03822000000002</v>
      </c>
      <c r="I369" s="72"/>
      <c r="J369" s="185">
        <v>0</v>
      </c>
      <c r="K369" s="246"/>
      <c r="L369" s="246"/>
      <c r="M369" s="173"/>
      <c r="N369" s="174"/>
      <c r="O369" s="173"/>
      <c r="P369" s="173"/>
    </row>
    <row r="370" spans="1:16" ht="15" customHeight="1" x14ac:dyDescent="0.25">
      <c r="A370" s="74" t="s">
        <v>490</v>
      </c>
      <c r="B370" s="66" t="s">
        <v>62</v>
      </c>
      <c r="C370" s="78">
        <v>759.15635999999995</v>
      </c>
      <c r="D370" s="184"/>
      <c r="E370" s="76">
        <v>697.36320000000001</v>
      </c>
      <c r="F370" s="76">
        <v>571.00583999999992</v>
      </c>
      <c r="G370" s="73"/>
      <c r="H370" s="76">
        <v>885.51371999999992</v>
      </c>
      <c r="I370" s="72"/>
      <c r="J370" s="185">
        <v>0</v>
      </c>
      <c r="K370" s="246"/>
      <c r="L370" s="246"/>
      <c r="M370" s="173"/>
      <c r="N370" s="174"/>
      <c r="O370" s="173"/>
      <c r="P370" s="173"/>
    </row>
    <row r="371" spans="1:16" ht="15" customHeight="1" x14ac:dyDescent="0.25">
      <c r="A371" s="74" t="s">
        <v>491</v>
      </c>
      <c r="B371" s="66" t="s">
        <v>62</v>
      </c>
      <c r="C371" s="78">
        <v>932.30705</v>
      </c>
      <c r="D371" s="184"/>
      <c r="E371" s="76">
        <v>697.39519999999993</v>
      </c>
      <c r="F371" s="76">
        <v>624.93254999999999</v>
      </c>
      <c r="G371" s="73"/>
      <c r="H371" s="76">
        <v>1004.7696999999999</v>
      </c>
      <c r="I371" s="72"/>
      <c r="J371" s="185">
        <v>0</v>
      </c>
      <c r="K371" s="246"/>
      <c r="L371" s="246"/>
      <c r="M371" s="173"/>
      <c r="N371" s="174"/>
      <c r="O371" s="173"/>
      <c r="P371" s="173"/>
    </row>
    <row r="372" spans="1:16" ht="15" customHeight="1" x14ac:dyDescent="0.25">
      <c r="A372" s="74" t="s">
        <v>492</v>
      </c>
      <c r="B372" s="66" t="s">
        <v>62</v>
      </c>
      <c r="C372" s="78">
        <v>627.08524999999997</v>
      </c>
      <c r="D372" s="184"/>
      <c r="E372" s="76">
        <v>557.14880000000005</v>
      </c>
      <c r="F372" s="76">
        <v>443.81184999999999</v>
      </c>
      <c r="G372" s="73"/>
      <c r="H372" s="76">
        <v>739.95359999999994</v>
      </c>
      <c r="I372" s="72"/>
      <c r="J372" s="185">
        <v>0</v>
      </c>
      <c r="K372" s="246"/>
      <c r="L372" s="246"/>
      <c r="M372" s="173"/>
      <c r="N372" s="174"/>
      <c r="O372" s="173"/>
      <c r="P372" s="173"/>
    </row>
    <row r="373" spans="1:16" ht="15" customHeight="1" x14ac:dyDescent="0.25">
      <c r="A373" s="74" t="s">
        <v>493</v>
      </c>
      <c r="B373" s="66" t="s">
        <v>62</v>
      </c>
      <c r="C373" s="78">
        <v>647.60162000000003</v>
      </c>
      <c r="D373" s="184"/>
      <c r="E373" s="76">
        <v>600.25919999999996</v>
      </c>
      <c r="F373" s="76">
        <v>535.22423000000003</v>
      </c>
      <c r="G373" s="73"/>
      <c r="H373" s="76">
        <v>712.63658999999996</v>
      </c>
      <c r="I373" s="72"/>
      <c r="J373" s="185">
        <v>0</v>
      </c>
      <c r="K373" s="246"/>
      <c r="L373" s="246"/>
      <c r="M373" s="173"/>
      <c r="N373" s="174"/>
      <c r="O373" s="173"/>
      <c r="P373" s="173"/>
    </row>
    <row r="374" spans="1:16" ht="15" customHeight="1" x14ac:dyDescent="0.25">
      <c r="A374" s="74" t="s">
        <v>494</v>
      </c>
      <c r="B374" s="66" t="s">
        <v>62</v>
      </c>
      <c r="C374" s="78"/>
      <c r="D374" s="78"/>
      <c r="E374" s="76">
        <v>770.95040000000006</v>
      </c>
      <c r="F374" s="76">
        <v>573.15980000000002</v>
      </c>
      <c r="G374" s="73"/>
      <c r="H374" s="76">
        <v>381.43220000000002</v>
      </c>
      <c r="I374" s="72"/>
      <c r="J374" s="185">
        <v>0</v>
      </c>
      <c r="K374" s="246"/>
      <c r="L374" s="246"/>
      <c r="M374" s="178"/>
      <c r="N374" s="174"/>
      <c r="O374" s="173"/>
      <c r="P374" s="173"/>
    </row>
    <row r="375" spans="1:16" ht="15" customHeight="1" x14ac:dyDescent="0.25">
      <c r="A375" s="74" t="s">
        <v>495</v>
      </c>
      <c r="B375" s="66" t="s">
        <v>62</v>
      </c>
      <c r="C375" s="78">
        <v>673.42508999999995</v>
      </c>
      <c r="D375" s="184"/>
      <c r="E375" s="76">
        <v>442.21440000000001</v>
      </c>
      <c r="F375" s="76">
        <v>464.85512</v>
      </c>
      <c r="G375" s="73"/>
      <c r="H375" s="76">
        <v>650.78436999999997</v>
      </c>
      <c r="I375" s="72"/>
      <c r="J375" s="185">
        <v>0</v>
      </c>
      <c r="K375" s="246"/>
      <c r="L375" s="246"/>
      <c r="M375" s="173"/>
      <c r="N375" s="174"/>
      <c r="O375" s="173"/>
      <c r="P375" s="173"/>
    </row>
    <row r="376" spans="1:16" ht="15" customHeight="1" x14ac:dyDescent="0.25">
      <c r="A376" s="74" t="s">
        <v>496</v>
      </c>
      <c r="B376" s="66" t="s">
        <v>62</v>
      </c>
      <c r="C376" s="78">
        <v>1372.1992499999999</v>
      </c>
      <c r="D376" s="184"/>
      <c r="E376" s="76">
        <v>730.96169999999995</v>
      </c>
      <c r="F376" s="76">
        <v>758.86766</v>
      </c>
      <c r="G376" s="73"/>
      <c r="H376" s="76">
        <v>1292.06179</v>
      </c>
      <c r="I376" s="72"/>
      <c r="J376" s="185">
        <v>0</v>
      </c>
      <c r="K376" s="246"/>
      <c r="L376" s="246"/>
      <c r="M376" s="173"/>
      <c r="N376" s="174"/>
      <c r="O376" s="173"/>
      <c r="P376" s="173"/>
    </row>
    <row r="377" spans="1:16" ht="15" customHeight="1" x14ac:dyDescent="0.25">
      <c r="A377" s="74" t="s">
        <v>497</v>
      </c>
      <c r="B377" s="66" t="s">
        <v>62</v>
      </c>
      <c r="C377" s="78">
        <v>428.04500999999999</v>
      </c>
      <c r="D377" s="184"/>
      <c r="E377" s="76">
        <v>423.01920000000001</v>
      </c>
      <c r="F377" s="76">
        <v>404.65001000000001</v>
      </c>
      <c r="G377" s="73"/>
      <c r="H377" s="76">
        <v>390.79220000000004</v>
      </c>
      <c r="I377" s="72"/>
      <c r="J377" s="185">
        <v>0</v>
      </c>
      <c r="K377" s="246"/>
      <c r="L377" s="246"/>
      <c r="M377" s="173"/>
      <c r="N377" s="174"/>
      <c r="O377" s="173"/>
      <c r="P377" s="173"/>
    </row>
    <row r="378" spans="1:16" ht="15" customHeight="1" x14ac:dyDescent="0.25">
      <c r="A378" s="74" t="s">
        <v>498</v>
      </c>
      <c r="B378" s="66" t="s">
        <v>62</v>
      </c>
      <c r="C378" s="78">
        <v>845.37662999999998</v>
      </c>
      <c r="D378" s="184"/>
      <c r="E378" s="76">
        <v>731.07180000000005</v>
      </c>
      <c r="F378" s="76">
        <v>720.48057999999992</v>
      </c>
      <c r="G378" s="73"/>
      <c r="H378" s="76">
        <v>855.96785</v>
      </c>
      <c r="I378" s="72"/>
      <c r="J378" s="185">
        <v>0</v>
      </c>
      <c r="K378" s="246"/>
      <c r="L378" s="246"/>
      <c r="M378" s="173"/>
      <c r="N378" s="174"/>
      <c r="O378" s="173"/>
      <c r="P378" s="173"/>
    </row>
    <row r="379" spans="1:16" ht="15" customHeight="1" x14ac:dyDescent="0.25">
      <c r="A379" s="74" t="s">
        <v>499</v>
      </c>
      <c r="B379" s="66" t="s">
        <v>62</v>
      </c>
      <c r="C379" s="78">
        <v>995.27281000000005</v>
      </c>
      <c r="D379" s="184"/>
      <c r="E379" s="76">
        <v>676.52639999999997</v>
      </c>
      <c r="F379" s="76">
        <v>865.56553000000008</v>
      </c>
      <c r="G379" s="73"/>
      <c r="H379" s="76">
        <v>776.18647999999996</v>
      </c>
      <c r="I379" s="72"/>
      <c r="J379" s="185">
        <v>0</v>
      </c>
      <c r="K379" s="246"/>
      <c r="L379" s="246"/>
      <c r="M379" s="173"/>
      <c r="N379" s="174"/>
      <c r="O379" s="173"/>
      <c r="P379" s="173"/>
    </row>
    <row r="380" spans="1:16" ht="15" customHeight="1" x14ac:dyDescent="0.25">
      <c r="A380" s="74" t="s">
        <v>500</v>
      </c>
      <c r="B380" s="66" t="s">
        <v>62</v>
      </c>
      <c r="C380" s="78">
        <v>606.74175000000002</v>
      </c>
      <c r="D380" s="184"/>
      <c r="E380" s="76">
        <v>586.9248</v>
      </c>
      <c r="F380" s="76">
        <v>507.30407000000002</v>
      </c>
      <c r="G380" s="73"/>
      <c r="H380" s="76">
        <v>687.92488000000003</v>
      </c>
      <c r="I380" s="72"/>
      <c r="J380" s="185">
        <v>0</v>
      </c>
      <c r="K380" s="246"/>
      <c r="L380" s="246"/>
      <c r="M380" s="173"/>
      <c r="N380" s="174"/>
      <c r="O380" s="173"/>
      <c r="P380" s="173"/>
    </row>
    <row r="381" spans="1:16" ht="15" customHeight="1" x14ac:dyDescent="0.25">
      <c r="A381" s="74" t="s">
        <v>501</v>
      </c>
      <c r="B381" s="66" t="s">
        <v>62</v>
      </c>
      <c r="C381" s="78">
        <v>452.38978000000003</v>
      </c>
      <c r="D381" s="184"/>
      <c r="E381" s="76">
        <v>707.74959999999999</v>
      </c>
      <c r="F381" s="76">
        <v>641.78952000000004</v>
      </c>
      <c r="G381" s="73"/>
      <c r="H381" s="76">
        <v>561.61766</v>
      </c>
      <c r="I381" s="72"/>
      <c r="J381" s="185">
        <v>0</v>
      </c>
      <c r="K381" s="246"/>
      <c r="L381" s="246"/>
      <c r="M381" s="173"/>
      <c r="N381" s="174"/>
      <c r="O381" s="173"/>
      <c r="P381" s="173"/>
    </row>
    <row r="382" spans="1:16" ht="15" customHeight="1" x14ac:dyDescent="0.25">
      <c r="A382" s="74" t="s">
        <v>502</v>
      </c>
      <c r="B382" s="66" t="s">
        <v>62</v>
      </c>
      <c r="C382" s="78">
        <v>466.48621999999995</v>
      </c>
      <c r="D382" s="184"/>
      <c r="E382" s="76">
        <v>836.1232</v>
      </c>
      <c r="F382" s="76">
        <v>789.49626000000001</v>
      </c>
      <c r="G382" s="73"/>
      <c r="H382" s="76">
        <v>515.16516000000001</v>
      </c>
      <c r="I382" s="72"/>
      <c r="J382" s="185">
        <v>0</v>
      </c>
      <c r="K382" s="246"/>
      <c r="L382" s="246"/>
      <c r="M382" s="173"/>
      <c r="N382" s="174"/>
      <c r="O382" s="173"/>
      <c r="P382" s="173"/>
    </row>
    <row r="383" spans="1:16" ht="15" customHeight="1" x14ac:dyDescent="0.25">
      <c r="A383" s="74" t="s">
        <v>503</v>
      </c>
      <c r="B383" s="66" t="s">
        <v>62</v>
      </c>
      <c r="C383" s="78">
        <v>737.20329000000004</v>
      </c>
      <c r="D383" s="184"/>
      <c r="E383" s="76">
        <v>740.68240000000003</v>
      </c>
      <c r="F383" s="76">
        <v>765.44813999999997</v>
      </c>
      <c r="G383" s="73"/>
      <c r="H383" s="76">
        <v>684.92998999999998</v>
      </c>
      <c r="I383" s="72"/>
      <c r="J383" s="185">
        <v>0</v>
      </c>
      <c r="K383" s="246"/>
      <c r="L383" s="246"/>
      <c r="M383" s="173"/>
      <c r="N383" s="174"/>
      <c r="O383" s="173"/>
      <c r="P383" s="173"/>
    </row>
    <row r="384" spans="1:16" ht="15" customHeight="1" x14ac:dyDescent="0.25">
      <c r="A384" s="74" t="s">
        <v>504</v>
      </c>
      <c r="B384" s="66" t="s">
        <v>62</v>
      </c>
      <c r="C384" s="78">
        <v>213.95023999999998</v>
      </c>
      <c r="D384" s="184"/>
      <c r="E384" s="76">
        <v>308.53359999999998</v>
      </c>
      <c r="F384" s="76">
        <v>284.87358</v>
      </c>
      <c r="G384" s="73"/>
      <c r="H384" s="76">
        <v>256.84046000000001</v>
      </c>
      <c r="I384" s="72"/>
      <c r="J384" s="185">
        <v>0</v>
      </c>
      <c r="K384" s="246"/>
      <c r="L384" s="246"/>
      <c r="M384" s="173"/>
      <c r="N384" s="174"/>
      <c r="O384" s="173"/>
      <c r="P384" s="173"/>
    </row>
    <row r="385" spans="1:16" ht="15" customHeight="1" x14ac:dyDescent="0.25">
      <c r="A385" s="74" t="s">
        <v>505</v>
      </c>
      <c r="B385" s="66" t="s">
        <v>62</v>
      </c>
      <c r="C385" s="78">
        <v>434.04611</v>
      </c>
      <c r="D385" s="184"/>
      <c r="E385" s="76">
        <v>696.71199999999999</v>
      </c>
      <c r="F385" s="76">
        <v>644.13830000000007</v>
      </c>
      <c r="G385" s="73"/>
      <c r="H385" s="76">
        <v>486.71621000000005</v>
      </c>
      <c r="I385" s="72"/>
      <c r="J385" s="185">
        <v>0</v>
      </c>
      <c r="K385" s="246"/>
      <c r="L385" s="246"/>
      <c r="M385" s="173"/>
      <c r="N385" s="175"/>
      <c r="O385" s="173"/>
      <c r="P385" s="173"/>
    </row>
    <row r="386" spans="1:16" ht="15" customHeight="1" x14ac:dyDescent="0.25">
      <c r="A386" s="74" t="s">
        <v>3585</v>
      </c>
      <c r="B386" s="66" t="s">
        <v>62</v>
      </c>
      <c r="C386" s="78">
        <v>366.66985999999997</v>
      </c>
      <c r="D386" s="184"/>
      <c r="E386" s="76">
        <v>404.74205999999998</v>
      </c>
      <c r="F386" s="76">
        <v>323.51514000000003</v>
      </c>
      <c r="G386" s="73"/>
      <c r="H386" s="76">
        <v>448.18588</v>
      </c>
      <c r="I386" s="72"/>
      <c r="J386" s="185">
        <v>0</v>
      </c>
      <c r="K386" s="246"/>
      <c r="L386" s="246"/>
      <c r="M386" s="173"/>
      <c r="N386" s="173"/>
      <c r="O386" s="173"/>
      <c r="P386" s="173"/>
    </row>
    <row r="387" spans="1:16" ht="15" customHeight="1" x14ac:dyDescent="0.25">
      <c r="A387" s="74" t="s">
        <v>506</v>
      </c>
      <c r="B387" s="66" t="s">
        <v>62</v>
      </c>
      <c r="C387" s="78">
        <v>492.62233000000003</v>
      </c>
      <c r="D387" s="184"/>
      <c r="E387" s="76">
        <v>415.51620000000003</v>
      </c>
      <c r="F387" s="76">
        <v>450.98046999999997</v>
      </c>
      <c r="G387" s="73"/>
      <c r="H387" s="76">
        <v>457.15805999999998</v>
      </c>
      <c r="I387" s="72"/>
      <c r="J387" s="185">
        <v>0</v>
      </c>
      <c r="K387" s="246"/>
      <c r="L387" s="246"/>
      <c r="M387" s="173"/>
      <c r="N387" s="174"/>
      <c r="O387" s="173"/>
      <c r="P387" s="173"/>
    </row>
    <row r="388" spans="1:16" ht="15" customHeight="1" x14ac:dyDescent="0.25">
      <c r="A388" s="74" t="s">
        <v>3586</v>
      </c>
      <c r="B388" s="66" t="s">
        <v>62</v>
      </c>
      <c r="C388" s="78">
        <v>729.50931000000003</v>
      </c>
      <c r="D388" s="184"/>
      <c r="E388" s="76">
        <v>679.46016000000009</v>
      </c>
      <c r="F388" s="76">
        <v>563.56691000000001</v>
      </c>
      <c r="G388" s="73"/>
      <c r="H388" s="76">
        <v>846.71616000000006</v>
      </c>
      <c r="I388" s="72"/>
      <c r="J388" s="185">
        <v>0</v>
      </c>
      <c r="K388" s="246"/>
      <c r="L388" s="246"/>
      <c r="M388" s="173"/>
      <c r="N388" s="173"/>
      <c r="O388" s="173"/>
      <c r="P388" s="173"/>
    </row>
    <row r="389" spans="1:16" ht="15" customHeight="1" x14ac:dyDescent="0.25">
      <c r="A389" s="74" t="s">
        <v>507</v>
      </c>
      <c r="B389" s="66" t="s">
        <v>62</v>
      </c>
      <c r="C389" s="78">
        <v>242.63499999999999</v>
      </c>
      <c r="D389" s="184"/>
      <c r="E389" s="76">
        <v>64.474800000000002</v>
      </c>
      <c r="F389" s="76">
        <v>12.499499999999999</v>
      </c>
      <c r="G389" s="73"/>
      <c r="H389" s="76">
        <v>294.6103</v>
      </c>
      <c r="I389" s="72"/>
      <c r="J389" s="185">
        <v>0</v>
      </c>
      <c r="K389" s="246"/>
      <c r="L389" s="246"/>
      <c r="M389" s="173"/>
      <c r="N389" s="174"/>
      <c r="O389" s="173"/>
      <c r="P389" s="173"/>
    </row>
    <row r="390" spans="1:16" ht="15" customHeight="1" x14ac:dyDescent="0.25">
      <c r="A390" s="74" t="s">
        <v>508</v>
      </c>
      <c r="B390" s="66" t="s">
        <v>62</v>
      </c>
      <c r="C390" s="78">
        <v>245.47029999999998</v>
      </c>
      <c r="D390" s="184"/>
      <c r="E390" s="76">
        <v>54.108599999999996</v>
      </c>
      <c r="F390" s="76">
        <v>15.875999999999999</v>
      </c>
      <c r="G390" s="73"/>
      <c r="H390" s="76">
        <v>183.19810000000001</v>
      </c>
      <c r="I390" s="72"/>
      <c r="J390" s="185">
        <v>0</v>
      </c>
      <c r="K390" s="246"/>
      <c r="L390" s="246"/>
      <c r="M390" s="173"/>
      <c r="N390" s="174"/>
      <c r="O390" s="173"/>
      <c r="P390" s="173"/>
    </row>
    <row r="391" spans="1:16" ht="15" customHeight="1" x14ac:dyDescent="0.25">
      <c r="A391" s="74" t="s">
        <v>509</v>
      </c>
      <c r="B391" s="66" t="s">
        <v>62</v>
      </c>
      <c r="C391" s="78">
        <v>178.70784</v>
      </c>
      <c r="D391" s="184"/>
      <c r="E391" s="76">
        <v>99.131500000000003</v>
      </c>
      <c r="F391" s="76">
        <v>48.115970000000004</v>
      </c>
      <c r="G391" s="73"/>
      <c r="H391" s="76">
        <v>229.49847</v>
      </c>
      <c r="I391" s="72"/>
      <c r="J391" s="185">
        <v>0</v>
      </c>
      <c r="K391" s="246"/>
      <c r="L391" s="246"/>
      <c r="M391" s="173"/>
      <c r="N391" s="174"/>
      <c r="O391" s="173"/>
      <c r="P391" s="173"/>
    </row>
    <row r="392" spans="1:16" ht="15" customHeight="1" x14ac:dyDescent="0.25">
      <c r="A392" s="74" t="s">
        <v>510</v>
      </c>
      <c r="B392" s="66" t="s">
        <v>62</v>
      </c>
      <c r="C392" s="78">
        <v>24.479299999999999</v>
      </c>
      <c r="D392" s="184"/>
      <c r="E392" s="76">
        <v>15.366</v>
      </c>
      <c r="F392" s="76">
        <v>7.4821499999999999</v>
      </c>
      <c r="G392" s="73"/>
      <c r="H392" s="76">
        <v>32.363150000000005</v>
      </c>
      <c r="I392" s="72"/>
      <c r="J392" s="185">
        <v>0</v>
      </c>
      <c r="K392" s="246"/>
      <c r="L392" s="246"/>
      <c r="M392" s="173"/>
      <c r="N392" s="175"/>
      <c r="O392" s="173"/>
      <c r="P392" s="173"/>
    </row>
    <row r="393" spans="1:16" ht="15" customHeight="1" x14ac:dyDescent="0.25">
      <c r="A393" s="74" t="s">
        <v>511</v>
      </c>
      <c r="B393" s="66" t="s">
        <v>62</v>
      </c>
      <c r="C393" s="78">
        <v>60.042160000000003</v>
      </c>
      <c r="D393" s="184"/>
      <c r="E393" s="76">
        <v>33.914790000000004</v>
      </c>
      <c r="F393" s="76">
        <v>15.651299999999999</v>
      </c>
      <c r="G393" s="73"/>
      <c r="H393" s="76">
        <v>78.30565</v>
      </c>
      <c r="I393" s="72"/>
      <c r="J393" s="185">
        <v>0</v>
      </c>
      <c r="K393" s="246"/>
      <c r="L393" s="246"/>
      <c r="M393" s="173"/>
      <c r="N393" s="173"/>
      <c r="O393" s="173"/>
      <c r="P393" s="173"/>
    </row>
    <row r="394" spans="1:16" ht="15" customHeight="1" x14ac:dyDescent="0.25">
      <c r="A394" s="74" t="s">
        <v>512</v>
      </c>
      <c r="B394" s="66" t="s">
        <v>62</v>
      </c>
      <c r="C394" s="78">
        <v>202.47639999999998</v>
      </c>
      <c r="D394" s="184"/>
      <c r="E394" s="76">
        <v>46.503599999999999</v>
      </c>
      <c r="F394" s="76">
        <v>20.209049999999998</v>
      </c>
      <c r="G394" s="73"/>
      <c r="H394" s="76">
        <v>228.77095</v>
      </c>
      <c r="I394" s="72"/>
      <c r="J394" s="185">
        <v>0</v>
      </c>
      <c r="K394" s="246"/>
      <c r="L394" s="246"/>
      <c r="M394" s="173"/>
      <c r="N394" s="174"/>
      <c r="O394" s="173"/>
      <c r="P394" s="173"/>
    </row>
    <row r="395" spans="1:16" ht="15" customHeight="1" x14ac:dyDescent="0.25">
      <c r="A395" s="74" t="s">
        <v>513</v>
      </c>
      <c r="B395" s="66" t="s">
        <v>62</v>
      </c>
      <c r="C395" s="78">
        <v>135.42325</v>
      </c>
      <c r="D395" s="184"/>
      <c r="E395" s="76">
        <v>242.92060000000001</v>
      </c>
      <c r="F395" s="76">
        <v>195.21100000000001</v>
      </c>
      <c r="G395" s="73"/>
      <c r="H395" s="76">
        <v>183.43199999999999</v>
      </c>
      <c r="I395" s="72"/>
      <c r="J395" s="185">
        <v>0</v>
      </c>
      <c r="K395" s="246"/>
      <c r="L395" s="246"/>
      <c r="M395" s="173"/>
      <c r="N395" s="174"/>
      <c r="O395" s="173"/>
      <c r="P395" s="173"/>
    </row>
    <row r="396" spans="1:16" ht="15" customHeight="1" x14ac:dyDescent="0.25">
      <c r="A396" s="74" t="s">
        <v>514</v>
      </c>
      <c r="B396" s="66" t="s">
        <v>62</v>
      </c>
      <c r="C396" s="78">
        <v>20.75705</v>
      </c>
      <c r="D396" s="184"/>
      <c r="E396" s="76">
        <v>87.28264999999999</v>
      </c>
      <c r="F396" s="76">
        <v>91.297499999999999</v>
      </c>
      <c r="G396" s="73"/>
      <c r="H396" s="76">
        <v>16.412749999999999</v>
      </c>
      <c r="I396" s="72"/>
      <c r="J396" s="185">
        <v>0</v>
      </c>
      <c r="K396" s="246"/>
      <c r="L396" s="246"/>
      <c r="M396" s="173"/>
      <c r="N396" s="173"/>
      <c r="O396" s="173"/>
      <c r="P396" s="173"/>
    </row>
    <row r="397" spans="1:16" ht="15" customHeight="1" x14ac:dyDescent="0.25">
      <c r="A397" s="74" t="s">
        <v>515</v>
      </c>
      <c r="B397" s="66" t="s">
        <v>62</v>
      </c>
      <c r="C397" s="78">
        <v>63.385359999999999</v>
      </c>
      <c r="D397" s="184"/>
      <c r="E397" s="76">
        <v>61.214400000000005</v>
      </c>
      <c r="F397" s="76">
        <v>56.008600000000001</v>
      </c>
      <c r="G397" s="73"/>
      <c r="H397" s="76">
        <v>48.276360000000004</v>
      </c>
      <c r="I397" s="72"/>
      <c r="J397" s="185">
        <v>0</v>
      </c>
      <c r="K397" s="246"/>
      <c r="L397" s="246"/>
      <c r="M397" s="173"/>
      <c r="N397" s="174"/>
      <c r="O397" s="173"/>
      <c r="P397" s="173"/>
    </row>
    <row r="398" spans="1:16" ht="15" customHeight="1" x14ac:dyDescent="0.25">
      <c r="A398" s="74" t="s">
        <v>516</v>
      </c>
      <c r="B398" s="66" t="s">
        <v>62</v>
      </c>
      <c r="C398" s="78">
        <v>52.7714</v>
      </c>
      <c r="D398" s="184"/>
      <c r="E398" s="76">
        <v>11.005799999999999</v>
      </c>
      <c r="F398" s="76">
        <v>0</v>
      </c>
      <c r="G398" s="73"/>
      <c r="H398" s="76">
        <v>63.777200000000001</v>
      </c>
      <c r="I398" s="72"/>
      <c r="J398" s="185">
        <v>0</v>
      </c>
      <c r="K398" s="246"/>
      <c r="L398" s="246"/>
      <c r="M398" s="173"/>
      <c r="N398" s="174"/>
      <c r="O398" s="176"/>
      <c r="P398" s="173"/>
    </row>
    <row r="399" spans="1:16" ht="15" customHeight="1" x14ac:dyDescent="0.25">
      <c r="A399" s="74" t="s">
        <v>517</v>
      </c>
      <c r="B399" s="66" t="s">
        <v>62</v>
      </c>
      <c r="C399" s="78">
        <v>37.794899999999998</v>
      </c>
      <c r="D399" s="184"/>
      <c r="E399" s="76">
        <v>33.54</v>
      </c>
      <c r="F399" s="76">
        <v>44.336349999999996</v>
      </c>
      <c r="G399" s="73"/>
      <c r="H399" s="76">
        <v>26.998549999999998</v>
      </c>
      <c r="I399" s="72"/>
      <c r="J399" s="185">
        <v>0</v>
      </c>
      <c r="K399" s="246"/>
      <c r="L399" s="246"/>
      <c r="M399" s="173"/>
      <c r="N399" s="180"/>
      <c r="O399" s="173"/>
      <c r="P399" s="173"/>
    </row>
    <row r="400" spans="1:16" ht="15" customHeight="1" x14ac:dyDescent="0.25">
      <c r="A400" s="74" t="s">
        <v>2237</v>
      </c>
      <c r="B400" s="66" t="s">
        <v>62</v>
      </c>
      <c r="C400" s="78">
        <v>100.44698</v>
      </c>
      <c r="D400" s="184"/>
      <c r="E400" s="76">
        <v>129.70230000000001</v>
      </c>
      <c r="F400" s="76">
        <v>108.908</v>
      </c>
      <c r="G400" s="73"/>
      <c r="H400" s="76">
        <v>121.48518</v>
      </c>
      <c r="I400" s="72"/>
      <c r="J400" s="185">
        <v>0</v>
      </c>
      <c r="K400" s="246"/>
      <c r="L400" s="246"/>
      <c r="M400" s="173"/>
      <c r="N400" s="174"/>
      <c r="O400" s="173"/>
      <c r="P400" s="173"/>
    </row>
    <row r="401" spans="1:16" ht="15" customHeight="1" x14ac:dyDescent="0.25">
      <c r="A401" s="74" t="s">
        <v>518</v>
      </c>
      <c r="B401" s="66" t="s">
        <v>62</v>
      </c>
      <c r="C401" s="78">
        <v>126.70808</v>
      </c>
      <c r="D401" s="184"/>
      <c r="E401" s="76">
        <v>85.831199999999995</v>
      </c>
      <c r="F401" s="76">
        <v>92.269649999999999</v>
      </c>
      <c r="G401" s="73"/>
      <c r="H401" s="76">
        <v>120.26963000000001</v>
      </c>
      <c r="I401" s="72"/>
      <c r="J401" s="185">
        <v>0</v>
      </c>
      <c r="K401" s="246"/>
      <c r="L401" s="246"/>
      <c r="M401" s="173"/>
      <c r="N401" s="174"/>
      <c r="O401" s="173"/>
      <c r="P401" s="173"/>
    </row>
    <row r="402" spans="1:16" ht="15" customHeight="1" x14ac:dyDescent="0.25">
      <c r="A402" s="74" t="s">
        <v>519</v>
      </c>
      <c r="B402" s="66" t="s">
        <v>62</v>
      </c>
      <c r="C402" s="78">
        <v>178.24554999999998</v>
      </c>
      <c r="D402" s="184"/>
      <c r="E402" s="76">
        <v>0.24309999999999998</v>
      </c>
      <c r="F402" s="76">
        <v>-28.197650000000003</v>
      </c>
      <c r="G402" s="73"/>
      <c r="H402" s="76">
        <v>168.93860000000001</v>
      </c>
      <c r="I402" s="72"/>
      <c r="J402" s="185">
        <v>0</v>
      </c>
      <c r="K402" s="246"/>
      <c r="L402" s="246"/>
      <c r="M402" s="173"/>
      <c r="N402" s="179"/>
      <c r="O402" s="173"/>
      <c r="P402" s="173"/>
    </row>
    <row r="403" spans="1:16" ht="15" customHeight="1" x14ac:dyDescent="0.25">
      <c r="A403" s="74" t="s">
        <v>520</v>
      </c>
      <c r="B403" s="66" t="s">
        <v>62</v>
      </c>
      <c r="C403" s="78">
        <v>104.45847000000001</v>
      </c>
      <c r="D403" s="184"/>
      <c r="E403" s="76">
        <v>58.242599999999996</v>
      </c>
      <c r="F403" s="76">
        <v>37.936900000000001</v>
      </c>
      <c r="G403" s="73"/>
      <c r="H403" s="76">
        <v>124.76416999999999</v>
      </c>
      <c r="I403" s="72"/>
      <c r="J403" s="185">
        <v>0</v>
      </c>
      <c r="K403" s="246"/>
      <c r="L403" s="246"/>
      <c r="M403" s="173"/>
      <c r="N403" s="174"/>
      <c r="O403" s="173"/>
      <c r="P403" s="173"/>
    </row>
    <row r="404" spans="1:16" ht="15" customHeight="1" x14ac:dyDescent="0.25">
      <c r="A404" s="74" t="s">
        <v>521</v>
      </c>
      <c r="B404" s="66" t="s">
        <v>62</v>
      </c>
      <c r="C404" s="78">
        <v>45.802150000000005</v>
      </c>
      <c r="D404" s="184"/>
      <c r="E404" s="76">
        <v>13.7592</v>
      </c>
      <c r="F404" s="76">
        <v>13.7333</v>
      </c>
      <c r="G404" s="73"/>
      <c r="H404" s="76">
        <v>45.828050000000005</v>
      </c>
      <c r="I404" s="72"/>
      <c r="J404" s="185">
        <v>0</v>
      </c>
      <c r="K404" s="246"/>
      <c r="L404" s="246"/>
      <c r="M404" s="173"/>
      <c r="N404" s="174"/>
      <c r="O404" s="173"/>
      <c r="P404" s="173"/>
    </row>
    <row r="405" spans="1:16" ht="15" customHeight="1" x14ac:dyDescent="0.25">
      <c r="A405" s="74" t="s">
        <v>522</v>
      </c>
      <c r="B405" s="66" t="s">
        <v>62</v>
      </c>
      <c r="C405" s="78">
        <v>67.262699999999995</v>
      </c>
      <c r="D405" s="184"/>
      <c r="E405" s="76">
        <v>23.680799999999998</v>
      </c>
      <c r="F405" s="76">
        <v>20.002800000000001</v>
      </c>
      <c r="G405" s="73"/>
      <c r="H405" s="76">
        <v>70.940699999999993</v>
      </c>
      <c r="I405" s="72"/>
      <c r="J405" s="185">
        <v>0</v>
      </c>
      <c r="K405" s="246"/>
      <c r="L405" s="246"/>
      <c r="M405" s="173"/>
      <c r="N405" s="174"/>
      <c r="O405" s="173"/>
      <c r="P405" s="173"/>
    </row>
    <row r="406" spans="1:16" ht="15" customHeight="1" x14ac:dyDescent="0.25">
      <c r="A406" s="74" t="s">
        <v>523</v>
      </c>
      <c r="B406" s="66" t="s">
        <v>62</v>
      </c>
      <c r="C406" s="78">
        <v>66.714399999999998</v>
      </c>
      <c r="D406" s="184"/>
      <c r="E406" s="76">
        <v>24.972999999999999</v>
      </c>
      <c r="F406" s="76">
        <v>0.63800000000000001</v>
      </c>
      <c r="G406" s="73"/>
      <c r="H406" s="76">
        <v>76.48960000000001</v>
      </c>
      <c r="I406" s="72"/>
      <c r="J406" s="185">
        <v>0</v>
      </c>
      <c r="K406" s="246"/>
      <c r="L406" s="246"/>
      <c r="M406" s="173"/>
      <c r="N406" s="175"/>
      <c r="O406" s="177"/>
      <c r="P406" s="173"/>
    </row>
    <row r="407" spans="1:16" ht="15" customHeight="1" x14ac:dyDescent="0.25">
      <c r="A407" s="74" t="s">
        <v>524</v>
      </c>
      <c r="B407" s="66" t="s">
        <v>62</v>
      </c>
      <c r="C407" s="78">
        <v>100.61389</v>
      </c>
      <c r="D407" s="184"/>
      <c r="E407" s="76">
        <v>28.805400000000002</v>
      </c>
      <c r="F407" s="76">
        <v>1.4956500000000001</v>
      </c>
      <c r="G407" s="73"/>
      <c r="H407" s="76">
        <v>127.92364000000001</v>
      </c>
      <c r="I407" s="72"/>
      <c r="J407" s="185">
        <v>0</v>
      </c>
      <c r="K407" s="246"/>
      <c r="L407" s="246"/>
      <c r="M407" s="173"/>
      <c r="N407" s="174"/>
      <c r="O407" s="173"/>
      <c r="P407" s="173"/>
    </row>
    <row r="408" spans="1:16" ht="15" customHeight="1" x14ac:dyDescent="0.25">
      <c r="A408" s="74" t="s">
        <v>525</v>
      </c>
      <c r="B408" s="66" t="s">
        <v>62</v>
      </c>
      <c r="C408" s="78">
        <v>149.21043</v>
      </c>
      <c r="D408" s="184"/>
      <c r="E408" s="76">
        <v>58.809400000000004</v>
      </c>
      <c r="F408" s="76">
        <v>9.0210000000000008</v>
      </c>
      <c r="G408" s="73"/>
      <c r="H408" s="76">
        <v>193.06303</v>
      </c>
      <c r="I408" s="72"/>
      <c r="J408" s="185">
        <v>0</v>
      </c>
      <c r="K408" s="246"/>
      <c r="L408" s="246"/>
      <c r="M408" s="173"/>
      <c r="N408" s="174"/>
      <c r="O408" s="173"/>
      <c r="P408" s="173"/>
    </row>
    <row r="409" spans="1:16" ht="15" customHeight="1" x14ac:dyDescent="0.25">
      <c r="A409" s="74" t="s">
        <v>526</v>
      </c>
      <c r="B409" s="66" t="s">
        <v>62</v>
      </c>
      <c r="C409" s="78">
        <v>1.2654000000000001</v>
      </c>
      <c r="D409" s="184"/>
      <c r="E409" s="76">
        <v>13.26975</v>
      </c>
      <c r="F409" s="76">
        <v>2.1235500000000003</v>
      </c>
      <c r="G409" s="73"/>
      <c r="H409" s="76">
        <v>12.4116</v>
      </c>
      <c r="I409" s="72"/>
      <c r="J409" s="185">
        <v>0</v>
      </c>
      <c r="K409" s="246"/>
      <c r="L409" s="246"/>
      <c r="M409" s="173"/>
      <c r="N409" s="173"/>
      <c r="O409" s="173"/>
      <c r="P409" s="173"/>
    </row>
    <row r="410" spans="1:16" ht="15" customHeight="1" x14ac:dyDescent="0.25">
      <c r="A410" s="74" t="s">
        <v>527</v>
      </c>
      <c r="B410" s="66" t="s">
        <v>62</v>
      </c>
      <c r="C410" s="78">
        <v>86.351009999999988</v>
      </c>
      <c r="D410" s="184"/>
      <c r="E410" s="76">
        <v>26.342549999999999</v>
      </c>
      <c r="F410" s="76">
        <v>5.3618500000000004</v>
      </c>
      <c r="G410" s="73"/>
      <c r="H410" s="76">
        <v>107.08391</v>
      </c>
      <c r="I410" s="72"/>
      <c r="J410" s="185">
        <v>0</v>
      </c>
      <c r="K410" s="246"/>
      <c r="L410" s="246"/>
      <c r="M410" s="173"/>
      <c r="N410" s="173"/>
      <c r="O410" s="173"/>
      <c r="P410" s="173"/>
    </row>
    <row r="411" spans="1:16" ht="15" customHeight="1" x14ac:dyDescent="0.25">
      <c r="A411" s="74" t="s">
        <v>528</v>
      </c>
      <c r="B411" s="66" t="s">
        <v>62</v>
      </c>
      <c r="C411" s="78">
        <v>282.59219999999999</v>
      </c>
      <c r="D411" s="184"/>
      <c r="E411" s="76">
        <v>16.014700000000001</v>
      </c>
      <c r="F411" s="76">
        <v>8.9436</v>
      </c>
      <c r="G411" s="73"/>
      <c r="H411" s="76">
        <v>289.66329999999999</v>
      </c>
      <c r="I411" s="72"/>
      <c r="J411" s="185">
        <v>0</v>
      </c>
      <c r="K411" s="246"/>
      <c r="L411" s="246"/>
      <c r="M411" s="173"/>
      <c r="N411" s="174"/>
      <c r="O411" s="173"/>
      <c r="P411" s="173"/>
    </row>
    <row r="412" spans="1:16" ht="15" customHeight="1" x14ac:dyDescent="0.25">
      <c r="A412" s="74" t="s">
        <v>529</v>
      </c>
      <c r="B412" s="66" t="s">
        <v>62</v>
      </c>
      <c r="C412" s="78">
        <v>21.588849999999997</v>
      </c>
      <c r="D412" s="184"/>
      <c r="E412" s="76">
        <v>20.58615</v>
      </c>
      <c r="F412" s="76">
        <v>13.814200000000001</v>
      </c>
      <c r="G412" s="73"/>
      <c r="H412" s="76">
        <v>28.360799999999998</v>
      </c>
      <c r="I412" s="72"/>
      <c r="J412" s="185">
        <v>0</v>
      </c>
      <c r="K412" s="246"/>
      <c r="L412" s="246"/>
      <c r="M412" s="173"/>
      <c r="N412" s="173"/>
      <c r="O412" s="173"/>
      <c r="P412" s="173"/>
    </row>
    <row r="413" spans="1:16" ht="15" customHeight="1" x14ac:dyDescent="0.25">
      <c r="A413" s="74" t="s">
        <v>530</v>
      </c>
      <c r="B413" s="66" t="s">
        <v>62</v>
      </c>
      <c r="C413" s="78">
        <v>62.291400000000003</v>
      </c>
      <c r="D413" s="184"/>
      <c r="E413" s="76">
        <v>46.150649999999999</v>
      </c>
      <c r="F413" s="76">
        <v>20.835900000000002</v>
      </c>
      <c r="G413" s="73"/>
      <c r="H413" s="76">
        <v>87.60615</v>
      </c>
      <c r="I413" s="72"/>
      <c r="J413" s="185">
        <v>0</v>
      </c>
      <c r="K413" s="246"/>
      <c r="L413" s="246"/>
      <c r="M413" s="173"/>
      <c r="N413" s="173"/>
      <c r="O413" s="173"/>
      <c r="P413" s="173"/>
    </row>
    <row r="414" spans="1:16" ht="15" customHeight="1" x14ac:dyDescent="0.25">
      <c r="A414" s="74" t="s">
        <v>531</v>
      </c>
      <c r="B414" s="66" t="s">
        <v>62</v>
      </c>
      <c r="C414" s="78">
        <v>156.24463</v>
      </c>
      <c r="D414" s="184"/>
      <c r="E414" s="76">
        <v>67.071420000000003</v>
      </c>
      <c r="F414" s="76">
        <v>32.618200000000002</v>
      </c>
      <c r="G414" s="73"/>
      <c r="H414" s="76">
        <v>190.69785000000002</v>
      </c>
      <c r="I414" s="72"/>
      <c r="J414" s="185">
        <v>0</v>
      </c>
      <c r="K414" s="246"/>
      <c r="L414" s="246"/>
      <c r="M414" s="173"/>
      <c r="N414" s="173"/>
      <c r="O414" s="173"/>
      <c r="P414" s="173"/>
    </row>
    <row r="415" spans="1:16" ht="15" customHeight="1" x14ac:dyDescent="0.25">
      <c r="A415" s="74" t="s">
        <v>532</v>
      </c>
      <c r="B415" s="66" t="s">
        <v>62</v>
      </c>
      <c r="C415" s="78">
        <v>149.12796</v>
      </c>
      <c r="D415" s="184"/>
      <c r="E415" s="76">
        <v>77.691960000000009</v>
      </c>
      <c r="F415" s="76">
        <v>59.77008</v>
      </c>
      <c r="G415" s="73"/>
      <c r="H415" s="76">
        <v>167.05545999999998</v>
      </c>
      <c r="I415" s="72"/>
      <c r="J415" s="185">
        <v>0</v>
      </c>
      <c r="K415" s="246"/>
      <c r="L415" s="246"/>
      <c r="M415" s="173"/>
      <c r="N415" s="173"/>
      <c r="O415" s="173"/>
      <c r="P415" s="173"/>
    </row>
    <row r="416" spans="1:16" ht="15" customHeight="1" x14ac:dyDescent="0.25">
      <c r="A416" s="74" t="s">
        <v>533</v>
      </c>
      <c r="B416" s="66" t="s">
        <v>62</v>
      </c>
      <c r="C416" s="78"/>
      <c r="D416" s="78">
        <v>-28.38195</v>
      </c>
      <c r="E416" s="76">
        <v>9.3756000000000004</v>
      </c>
      <c r="F416" s="76">
        <v>4.8593999999999999</v>
      </c>
      <c r="G416" s="73"/>
      <c r="H416" s="76"/>
      <c r="I416" s="187">
        <v>-23.865749999999998</v>
      </c>
      <c r="J416" s="185">
        <v>0</v>
      </c>
      <c r="K416" s="246"/>
      <c r="L416" s="246"/>
      <c r="M416" s="173"/>
      <c r="N416" s="174"/>
      <c r="O416" s="173"/>
      <c r="P416" s="173"/>
    </row>
    <row r="417" spans="1:16" ht="15" customHeight="1" x14ac:dyDescent="0.25">
      <c r="A417" s="74" t="s">
        <v>534</v>
      </c>
      <c r="B417" s="66" t="s">
        <v>62</v>
      </c>
      <c r="C417" s="78">
        <v>209.06304999999998</v>
      </c>
      <c r="D417" s="184"/>
      <c r="E417" s="76">
        <v>64.057500000000005</v>
      </c>
      <c r="F417" s="76">
        <v>19.601500000000001</v>
      </c>
      <c r="G417" s="73"/>
      <c r="H417" s="76">
        <v>172.52715000000001</v>
      </c>
      <c r="I417" s="72"/>
      <c r="J417" s="185">
        <v>0</v>
      </c>
      <c r="K417" s="246"/>
      <c r="L417" s="246"/>
      <c r="M417" s="173"/>
      <c r="N417" s="174"/>
      <c r="O417" s="173"/>
      <c r="P417" s="173"/>
    </row>
    <row r="418" spans="1:16" ht="15" customHeight="1" x14ac:dyDescent="0.25">
      <c r="A418" s="74" t="s">
        <v>535</v>
      </c>
      <c r="B418" s="66" t="s">
        <v>62</v>
      </c>
      <c r="C418" s="78">
        <v>36.927399999999999</v>
      </c>
      <c r="D418" s="184"/>
      <c r="E418" s="76">
        <v>41.394599999999997</v>
      </c>
      <c r="F418" s="76">
        <v>37.974699999999999</v>
      </c>
      <c r="G418" s="73"/>
      <c r="H418" s="76">
        <v>40.347300000000004</v>
      </c>
      <c r="I418" s="72"/>
      <c r="J418" s="185">
        <v>0</v>
      </c>
      <c r="K418" s="246"/>
      <c r="L418" s="246"/>
      <c r="M418" s="173"/>
      <c r="N418" s="174"/>
      <c r="O418" s="173"/>
      <c r="P418" s="173"/>
    </row>
    <row r="419" spans="1:16" ht="15" customHeight="1" x14ac:dyDescent="0.25">
      <c r="A419" s="74" t="s">
        <v>536</v>
      </c>
      <c r="B419" s="66" t="s">
        <v>62</v>
      </c>
      <c r="C419" s="78"/>
      <c r="D419" s="78">
        <v>-0.79949999999999999</v>
      </c>
      <c r="E419" s="76">
        <v>12.983600000000001</v>
      </c>
      <c r="F419" s="76">
        <v>29.828599999999998</v>
      </c>
      <c r="G419" s="73"/>
      <c r="H419" s="76">
        <v>64.342730000000003</v>
      </c>
      <c r="I419" s="72"/>
      <c r="J419" s="185">
        <v>0</v>
      </c>
      <c r="K419" s="246"/>
      <c r="L419" s="246"/>
      <c r="M419" s="177"/>
      <c r="N419" s="174"/>
      <c r="O419" s="173"/>
      <c r="P419" s="173"/>
    </row>
    <row r="420" spans="1:16" ht="15" customHeight="1" x14ac:dyDescent="0.25">
      <c r="A420" s="74" t="s">
        <v>537</v>
      </c>
      <c r="B420" s="66" t="s">
        <v>62</v>
      </c>
      <c r="C420" s="78">
        <v>39.132949999999994</v>
      </c>
      <c r="D420" s="184"/>
      <c r="E420" s="76">
        <v>40.019849999999998</v>
      </c>
      <c r="F420" s="76">
        <v>40.053050000000006</v>
      </c>
      <c r="G420" s="73"/>
      <c r="H420" s="76">
        <v>39.09975</v>
      </c>
      <c r="I420" s="72"/>
      <c r="J420" s="185">
        <v>0</v>
      </c>
      <c r="K420" s="246"/>
      <c r="L420" s="246"/>
      <c r="M420" s="173"/>
      <c r="N420" s="173"/>
      <c r="O420" s="173"/>
      <c r="P420" s="173"/>
    </row>
    <row r="421" spans="1:16" ht="15" customHeight="1" x14ac:dyDescent="0.25">
      <c r="A421" s="74" t="s">
        <v>538</v>
      </c>
      <c r="B421" s="66" t="s">
        <v>62</v>
      </c>
      <c r="C421" s="78">
        <v>107.23365</v>
      </c>
      <c r="D421" s="184"/>
      <c r="E421" s="76">
        <v>38.606099999999998</v>
      </c>
      <c r="F421" s="76">
        <v>36.028080000000003</v>
      </c>
      <c r="G421" s="73"/>
      <c r="H421" s="76">
        <v>109.81166999999999</v>
      </c>
      <c r="I421" s="72"/>
      <c r="J421" s="185">
        <v>0</v>
      </c>
      <c r="K421" s="246"/>
      <c r="L421" s="246"/>
      <c r="M421" s="173"/>
      <c r="N421" s="174"/>
      <c r="O421" s="173"/>
      <c r="P421" s="173"/>
    </row>
    <row r="422" spans="1:16" ht="15" customHeight="1" x14ac:dyDescent="0.25">
      <c r="A422" s="74" t="s">
        <v>539</v>
      </c>
      <c r="B422" s="66" t="s">
        <v>62</v>
      </c>
      <c r="C422" s="78">
        <v>39.648489999999995</v>
      </c>
      <c r="D422" s="184"/>
      <c r="E422" s="76">
        <v>31.128630000000001</v>
      </c>
      <c r="F422" s="76">
        <v>27.244430000000001</v>
      </c>
      <c r="G422" s="73"/>
      <c r="H422" s="76">
        <v>43.532690000000002</v>
      </c>
      <c r="I422" s="72"/>
      <c r="J422" s="185">
        <v>0</v>
      </c>
      <c r="K422" s="246"/>
      <c r="L422" s="246"/>
      <c r="M422" s="173"/>
      <c r="N422" s="173"/>
      <c r="O422" s="173"/>
      <c r="P422" s="173"/>
    </row>
    <row r="423" spans="1:16" ht="15" customHeight="1" x14ac:dyDescent="0.25">
      <c r="A423" s="74" t="s">
        <v>540</v>
      </c>
      <c r="B423" s="66" t="s">
        <v>62</v>
      </c>
      <c r="C423" s="78">
        <v>86.492199999999997</v>
      </c>
      <c r="D423" s="184"/>
      <c r="E423" s="76">
        <v>40.3962</v>
      </c>
      <c r="F423" s="76">
        <v>14.36435</v>
      </c>
      <c r="G423" s="73"/>
      <c r="H423" s="76">
        <v>122.76785000000001</v>
      </c>
      <c r="I423" s="72"/>
      <c r="J423" s="185">
        <v>0</v>
      </c>
      <c r="K423" s="246"/>
      <c r="L423" s="246"/>
      <c r="M423" s="173"/>
      <c r="N423" s="174"/>
      <c r="O423" s="173"/>
      <c r="P423" s="173"/>
    </row>
    <row r="424" spans="1:16" ht="15" customHeight="1" x14ac:dyDescent="0.25">
      <c r="A424" s="74" t="s">
        <v>541</v>
      </c>
      <c r="B424" s="66" t="s">
        <v>62</v>
      </c>
      <c r="C424" s="78">
        <v>267.29859999999996</v>
      </c>
      <c r="D424" s="184"/>
      <c r="E424" s="76">
        <v>76.042199999999994</v>
      </c>
      <c r="F424" s="76">
        <v>20.654400000000003</v>
      </c>
      <c r="G424" s="73"/>
      <c r="H424" s="76">
        <v>322.68640000000005</v>
      </c>
      <c r="I424" s="72"/>
      <c r="J424" s="185">
        <v>0</v>
      </c>
      <c r="K424" s="246"/>
      <c r="L424" s="246"/>
      <c r="M424" s="173"/>
      <c r="N424" s="174"/>
      <c r="O424" s="173"/>
      <c r="P424" s="173"/>
    </row>
    <row r="425" spans="1:16" ht="15" customHeight="1" x14ac:dyDescent="0.25">
      <c r="A425" s="74" t="s">
        <v>3587</v>
      </c>
      <c r="B425" s="66" t="s">
        <v>62</v>
      </c>
      <c r="C425" s="78">
        <v>725.80554000000006</v>
      </c>
      <c r="D425" s="184"/>
      <c r="E425" s="76">
        <v>345.97240000000005</v>
      </c>
      <c r="F425" s="76">
        <v>234.34570000000002</v>
      </c>
      <c r="G425" s="73"/>
      <c r="H425" s="76">
        <v>828.21024</v>
      </c>
      <c r="I425" s="72"/>
      <c r="J425" s="185">
        <v>0</v>
      </c>
      <c r="K425" s="246"/>
      <c r="L425" s="246"/>
      <c r="M425" s="173"/>
      <c r="N425" s="174"/>
      <c r="O425" s="173"/>
      <c r="P425" s="173"/>
    </row>
    <row r="426" spans="1:16" ht="15" customHeight="1" x14ac:dyDescent="0.25">
      <c r="A426" s="74" t="s">
        <v>542</v>
      </c>
      <c r="B426" s="66" t="s">
        <v>62</v>
      </c>
      <c r="C426" s="78">
        <v>198.07900000000001</v>
      </c>
      <c r="D426" s="184"/>
      <c r="E426" s="76">
        <v>74.232600000000005</v>
      </c>
      <c r="F426" s="76">
        <v>39.006699999999995</v>
      </c>
      <c r="G426" s="73"/>
      <c r="H426" s="76">
        <v>229.53210000000001</v>
      </c>
      <c r="I426" s="72"/>
      <c r="J426" s="185">
        <v>0</v>
      </c>
      <c r="K426" s="246"/>
      <c r="L426" s="246"/>
      <c r="M426" s="173"/>
      <c r="N426" s="174"/>
      <c r="O426" s="173"/>
      <c r="P426" s="173"/>
    </row>
    <row r="427" spans="1:16" ht="15" customHeight="1" x14ac:dyDescent="0.25">
      <c r="A427" s="74" t="s">
        <v>543</v>
      </c>
      <c r="B427" s="66" t="s">
        <v>62</v>
      </c>
      <c r="C427" s="78">
        <v>82.135800000000003</v>
      </c>
      <c r="D427" s="184"/>
      <c r="E427" s="76">
        <v>36.491</v>
      </c>
      <c r="F427" s="76">
        <v>15.71954</v>
      </c>
      <c r="G427" s="73"/>
      <c r="H427" s="76">
        <v>102.90725999999999</v>
      </c>
      <c r="I427" s="72"/>
      <c r="J427" s="185">
        <v>0</v>
      </c>
      <c r="K427" s="246"/>
      <c r="L427" s="246"/>
      <c r="M427" s="173"/>
      <c r="N427" s="175"/>
      <c r="O427" s="173"/>
      <c r="P427" s="173"/>
    </row>
    <row r="428" spans="1:16" ht="15" customHeight="1" x14ac:dyDescent="0.25">
      <c r="A428" s="74" t="s">
        <v>544</v>
      </c>
      <c r="B428" s="66" t="s">
        <v>62</v>
      </c>
      <c r="C428" s="78">
        <v>86.797479999999993</v>
      </c>
      <c r="D428" s="184"/>
      <c r="E428" s="76">
        <v>6.0866000000000007</v>
      </c>
      <c r="F428" s="76">
        <v>5.1093000000000002</v>
      </c>
      <c r="G428" s="73"/>
      <c r="H428" s="76">
        <v>87.774779999999993</v>
      </c>
      <c r="I428" s="72"/>
      <c r="J428" s="185">
        <v>0</v>
      </c>
      <c r="K428" s="246"/>
      <c r="L428" s="246"/>
      <c r="M428" s="173"/>
      <c r="N428" s="174"/>
      <c r="O428" s="173"/>
      <c r="P428" s="173"/>
    </row>
    <row r="429" spans="1:16" ht="15" customHeight="1" x14ac:dyDescent="0.25">
      <c r="A429" s="74" t="s">
        <v>545</v>
      </c>
      <c r="B429" s="66" t="s">
        <v>62</v>
      </c>
      <c r="C429" s="78">
        <v>104.3814</v>
      </c>
      <c r="D429" s="184"/>
      <c r="E429" s="76">
        <v>23.9694</v>
      </c>
      <c r="F429" s="76">
        <v>17.995549999999998</v>
      </c>
      <c r="G429" s="73"/>
      <c r="H429" s="76">
        <v>110.35525</v>
      </c>
      <c r="I429" s="72"/>
      <c r="J429" s="185">
        <v>0</v>
      </c>
      <c r="K429" s="246"/>
      <c r="L429" s="246"/>
      <c r="M429" s="173"/>
      <c r="N429" s="174"/>
      <c r="O429" s="173"/>
      <c r="P429" s="173"/>
    </row>
    <row r="430" spans="1:16" ht="15" customHeight="1" x14ac:dyDescent="0.25">
      <c r="A430" s="74" t="s">
        <v>546</v>
      </c>
      <c r="B430" s="66" t="s">
        <v>62</v>
      </c>
      <c r="C430" s="78">
        <v>185.5395</v>
      </c>
      <c r="D430" s="184"/>
      <c r="E430" s="76">
        <v>39.374400000000001</v>
      </c>
      <c r="F430" s="76">
        <v>0</v>
      </c>
      <c r="G430" s="73"/>
      <c r="H430" s="76">
        <v>224.91389999999998</v>
      </c>
      <c r="I430" s="72"/>
      <c r="J430" s="185">
        <v>0</v>
      </c>
      <c r="K430" s="246"/>
      <c r="L430" s="246"/>
      <c r="M430" s="173"/>
      <c r="N430" s="174"/>
      <c r="O430" s="176"/>
      <c r="P430" s="173"/>
    </row>
    <row r="431" spans="1:16" ht="15" customHeight="1" x14ac:dyDescent="0.25">
      <c r="A431" s="74" t="s">
        <v>547</v>
      </c>
      <c r="B431" s="66" t="s">
        <v>62</v>
      </c>
      <c r="C431" s="78">
        <v>45.308199999999999</v>
      </c>
      <c r="D431" s="184"/>
      <c r="E431" s="76">
        <v>13.089700000000001</v>
      </c>
      <c r="F431" s="76">
        <v>5.0777999999999999</v>
      </c>
      <c r="G431" s="73"/>
      <c r="H431" s="76">
        <v>43.7864</v>
      </c>
      <c r="I431" s="72"/>
      <c r="J431" s="185">
        <v>0</v>
      </c>
      <c r="K431" s="246"/>
      <c r="L431" s="246"/>
      <c r="M431" s="173"/>
      <c r="N431" s="174"/>
      <c r="O431" s="173"/>
      <c r="P431" s="173"/>
    </row>
    <row r="432" spans="1:16" ht="15" customHeight="1" x14ac:dyDescent="0.25">
      <c r="A432" s="74" t="s">
        <v>548</v>
      </c>
      <c r="B432" s="66" t="s">
        <v>62</v>
      </c>
      <c r="C432" s="78">
        <v>67.027699999999996</v>
      </c>
      <c r="D432" s="184"/>
      <c r="E432" s="76">
        <v>17.572749999999999</v>
      </c>
      <c r="F432" s="76">
        <v>0</v>
      </c>
      <c r="G432" s="73"/>
      <c r="H432" s="76">
        <v>71.190899999999999</v>
      </c>
      <c r="I432" s="72"/>
      <c r="J432" s="185">
        <v>0</v>
      </c>
      <c r="K432" s="246"/>
      <c r="L432" s="246"/>
      <c r="M432" s="173"/>
      <c r="N432" s="173"/>
      <c r="O432" s="176"/>
      <c r="P432" s="173"/>
    </row>
    <row r="433" spans="1:16" ht="15" customHeight="1" x14ac:dyDescent="0.25">
      <c r="A433" s="74" t="s">
        <v>549</v>
      </c>
      <c r="B433" s="66" t="s">
        <v>62</v>
      </c>
      <c r="C433" s="78">
        <v>96.509160000000008</v>
      </c>
      <c r="D433" s="184"/>
      <c r="E433" s="76">
        <v>20.591999999999999</v>
      </c>
      <c r="F433" s="76">
        <v>0</v>
      </c>
      <c r="G433" s="73"/>
      <c r="H433" s="76">
        <v>117.10116000000001</v>
      </c>
      <c r="I433" s="72"/>
      <c r="J433" s="185">
        <v>0</v>
      </c>
      <c r="K433" s="246"/>
      <c r="L433" s="246"/>
      <c r="M433" s="173"/>
      <c r="N433" s="175"/>
      <c r="O433" s="176"/>
      <c r="P433" s="173"/>
    </row>
    <row r="434" spans="1:16" ht="15" customHeight="1" x14ac:dyDescent="0.25">
      <c r="A434" s="74" t="s">
        <v>551</v>
      </c>
      <c r="B434" s="66" t="s">
        <v>62</v>
      </c>
      <c r="C434" s="78">
        <v>147.61779999999999</v>
      </c>
      <c r="D434" s="184"/>
      <c r="E434" s="76">
        <v>32.221800000000002</v>
      </c>
      <c r="F434" s="76">
        <v>0</v>
      </c>
      <c r="G434" s="73"/>
      <c r="H434" s="76">
        <v>179.83960000000002</v>
      </c>
      <c r="I434" s="72"/>
      <c r="J434" s="185">
        <v>0</v>
      </c>
      <c r="K434" s="246"/>
      <c r="L434" s="246"/>
      <c r="M434" s="173"/>
      <c r="N434" s="174"/>
      <c r="O434" s="176"/>
      <c r="P434" s="173"/>
    </row>
    <row r="435" spans="1:16" ht="15" customHeight="1" x14ac:dyDescent="0.25">
      <c r="A435" s="74" t="s">
        <v>552</v>
      </c>
      <c r="B435" s="66" t="s">
        <v>62</v>
      </c>
      <c r="C435" s="78">
        <v>48.374400000000001</v>
      </c>
      <c r="D435" s="184"/>
      <c r="E435" s="76">
        <v>10.1556</v>
      </c>
      <c r="F435" s="76">
        <v>0</v>
      </c>
      <c r="G435" s="73"/>
      <c r="H435" s="76">
        <v>58.53</v>
      </c>
      <c r="I435" s="72"/>
      <c r="J435" s="185">
        <v>0</v>
      </c>
      <c r="K435" s="246"/>
      <c r="L435" s="246"/>
      <c r="M435" s="173"/>
      <c r="N435" s="174"/>
      <c r="O435" s="176"/>
      <c r="P435" s="173"/>
    </row>
    <row r="436" spans="1:16" ht="15" customHeight="1" x14ac:dyDescent="0.25">
      <c r="A436" s="74" t="s">
        <v>553</v>
      </c>
      <c r="B436" s="66" t="s">
        <v>62</v>
      </c>
      <c r="C436" s="78">
        <v>28.141200000000001</v>
      </c>
      <c r="D436" s="184"/>
      <c r="E436" s="76">
        <v>5.9123999999999999</v>
      </c>
      <c r="F436" s="76">
        <v>0</v>
      </c>
      <c r="G436" s="73"/>
      <c r="H436" s="76">
        <v>34.053599999999996</v>
      </c>
      <c r="I436" s="72"/>
      <c r="J436" s="185">
        <v>0</v>
      </c>
      <c r="K436" s="246"/>
      <c r="L436" s="246"/>
      <c r="M436" s="173"/>
      <c r="N436" s="174"/>
      <c r="O436" s="176"/>
      <c r="P436" s="173"/>
    </row>
    <row r="437" spans="1:16" ht="15" customHeight="1" x14ac:dyDescent="0.25">
      <c r="A437" s="74" t="s">
        <v>3588</v>
      </c>
      <c r="B437" s="66" t="s">
        <v>62</v>
      </c>
      <c r="C437" s="78">
        <v>628.02019999999993</v>
      </c>
      <c r="D437" s="184"/>
      <c r="E437" s="76">
        <v>263.71103999999997</v>
      </c>
      <c r="F437" s="76">
        <v>175.78354999999999</v>
      </c>
      <c r="G437" s="73"/>
      <c r="H437" s="76">
        <v>595.19743999999992</v>
      </c>
      <c r="I437" s="72"/>
      <c r="J437" s="185">
        <v>0</v>
      </c>
      <c r="K437" s="246"/>
      <c r="L437" s="246"/>
      <c r="M437" s="173"/>
      <c r="N437" s="173"/>
      <c r="O437" s="173"/>
      <c r="P437" s="173"/>
    </row>
    <row r="438" spans="1:16" ht="15" customHeight="1" x14ac:dyDescent="0.25">
      <c r="A438" s="74" t="s">
        <v>554</v>
      </c>
      <c r="B438" s="66" t="s">
        <v>62</v>
      </c>
      <c r="C438" s="78"/>
      <c r="D438" s="78">
        <v>-21.56316</v>
      </c>
      <c r="E438" s="76">
        <v>242.86744000000002</v>
      </c>
      <c r="F438" s="76">
        <v>126.14761</v>
      </c>
      <c r="G438" s="73"/>
      <c r="H438" s="76">
        <v>94.942270000000008</v>
      </c>
      <c r="I438" s="72"/>
      <c r="J438" s="185">
        <v>0</v>
      </c>
      <c r="K438" s="246"/>
      <c r="L438" s="246"/>
      <c r="M438" s="173"/>
      <c r="N438" s="173"/>
      <c r="O438" s="173"/>
      <c r="P438" s="173"/>
    </row>
    <row r="439" spans="1:16" ht="15" customHeight="1" x14ac:dyDescent="0.25">
      <c r="A439" s="74" t="s">
        <v>555</v>
      </c>
      <c r="B439" s="66" t="s">
        <v>62</v>
      </c>
      <c r="C439" s="78">
        <v>262.77004999999997</v>
      </c>
      <c r="D439" s="184"/>
      <c r="E439" s="76">
        <v>368.16640000000001</v>
      </c>
      <c r="F439" s="76">
        <v>363.84333000000004</v>
      </c>
      <c r="G439" s="73"/>
      <c r="H439" s="76">
        <v>269.24912</v>
      </c>
      <c r="I439" s="72"/>
      <c r="J439" s="185">
        <v>0</v>
      </c>
      <c r="K439" s="246"/>
      <c r="L439" s="246"/>
      <c r="M439" s="173"/>
      <c r="N439" s="174"/>
      <c r="O439" s="173"/>
      <c r="P439" s="173"/>
    </row>
    <row r="440" spans="1:16" ht="15" customHeight="1" x14ac:dyDescent="0.25">
      <c r="A440" s="74" t="s">
        <v>556</v>
      </c>
      <c r="B440" s="66" t="s">
        <v>62</v>
      </c>
      <c r="C440" s="78">
        <v>336.41383000000002</v>
      </c>
      <c r="D440" s="184"/>
      <c r="E440" s="76">
        <v>676.95359999999994</v>
      </c>
      <c r="F440" s="76">
        <v>630.93331000000001</v>
      </c>
      <c r="G440" s="73"/>
      <c r="H440" s="76">
        <v>382.43412000000001</v>
      </c>
      <c r="I440" s="72"/>
      <c r="J440" s="185">
        <v>0</v>
      </c>
      <c r="K440" s="246"/>
      <c r="L440" s="246"/>
      <c r="M440" s="173"/>
      <c r="N440" s="174"/>
      <c r="O440" s="173"/>
      <c r="P440" s="173"/>
    </row>
    <row r="441" spans="1:16" ht="14.25" customHeight="1" x14ac:dyDescent="0.25">
      <c r="A441" s="74" t="s">
        <v>557</v>
      </c>
      <c r="B441" s="66" t="s">
        <v>62</v>
      </c>
      <c r="C441" s="78"/>
      <c r="D441" s="78">
        <v>-57.294969999999999</v>
      </c>
      <c r="E441" s="76">
        <v>813.67039999999997</v>
      </c>
      <c r="F441" s="76">
        <v>448.34598</v>
      </c>
      <c r="G441" s="73"/>
      <c r="H441" s="76">
        <v>306.16921000000002</v>
      </c>
      <c r="I441" s="72"/>
      <c r="J441" s="185">
        <v>0</v>
      </c>
      <c r="K441" s="246"/>
      <c r="L441" s="246"/>
      <c r="M441" s="173"/>
      <c r="N441" s="174"/>
      <c r="O441" s="173"/>
      <c r="P441" s="173"/>
    </row>
    <row r="442" spans="1:16" ht="14.25" customHeight="1" x14ac:dyDescent="0.25">
      <c r="A442" s="74" t="s">
        <v>558</v>
      </c>
      <c r="B442" s="66" t="s">
        <v>62</v>
      </c>
      <c r="C442" s="78">
        <v>77.617929999999987</v>
      </c>
      <c r="D442" s="184"/>
      <c r="E442" s="76">
        <v>6.8204500000000001</v>
      </c>
      <c r="F442" s="76">
        <v>5.2617500000000001</v>
      </c>
      <c r="G442" s="73"/>
      <c r="H442" s="76">
        <v>95.147929999999988</v>
      </c>
      <c r="I442" s="72"/>
      <c r="J442" s="185">
        <v>0</v>
      </c>
      <c r="K442" s="246"/>
      <c r="L442" s="246"/>
      <c r="M442" s="173"/>
      <c r="N442" s="173"/>
      <c r="O442" s="173"/>
      <c r="P442" s="173"/>
    </row>
    <row r="443" spans="1:16" ht="14.25" customHeight="1" x14ac:dyDescent="0.25">
      <c r="A443" s="74" t="s">
        <v>559</v>
      </c>
      <c r="B443" s="66" t="s">
        <v>62</v>
      </c>
      <c r="C443" s="78">
        <v>58.435250000000003</v>
      </c>
      <c r="D443" s="184"/>
      <c r="E443" s="76">
        <v>22.179299999999998</v>
      </c>
      <c r="F443" s="76">
        <v>7.2483000000000004</v>
      </c>
      <c r="G443" s="73"/>
      <c r="H443" s="76">
        <v>73.366249999999994</v>
      </c>
      <c r="I443" s="72"/>
      <c r="J443" s="185">
        <v>0</v>
      </c>
      <c r="K443" s="246"/>
      <c r="L443" s="246"/>
      <c r="M443" s="173"/>
      <c r="N443" s="174"/>
      <c r="O443" s="173"/>
      <c r="P443" s="173"/>
    </row>
    <row r="444" spans="1:16" ht="14.25" customHeight="1" x14ac:dyDescent="0.25">
      <c r="A444" s="74" t="s">
        <v>560</v>
      </c>
      <c r="B444" s="66" t="s">
        <v>62</v>
      </c>
      <c r="C444" s="78">
        <v>163.66854999999998</v>
      </c>
      <c r="D444" s="184"/>
      <c r="E444" s="76">
        <v>278.43529999999998</v>
      </c>
      <c r="F444" s="76">
        <v>232.43204</v>
      </c>
      <c r="G444" s="73"/>
      <c r="H444" s="76">
        <v>209.67180999999999</v>
      </c>
      <c r="I444" s="72"/>
      <c r="J444" s="185">
        <v>0</v>
      </c>
      <c r="K444" s="246"/>
      <c r="L444" s="246"/>
      <c r="M444" s="173"/>
      <c r="N444" s="174"/>
      <c r="O444" s="173"/>
      <c r="P444" s="173"/>
    </row>
    <row r="445" spans="1:16" ht="15" customHeight="1" x14ac:dyDescent="0.25">
      <c r="A445" s="74" t="s">
        <v>561</v>
      </c>
      <c r="B445" s="66" t="s">
        <v>62</v>
      </c>
      <c r="C445" s="78">
        <v>249.01520000000002</v>
      </c>
      <c r="D445" s="184"/>
      <c r="E445" s="76">
        <v>217.96904999999998</v>
      </c>
      <c r="F445" s="76">
        <v>183.4615</v>
      </c>
      <c r="G445" s="73"/>
      <c r="H445" s="76">
        <v>283.52274999999997</v>
      </c>
      <c r="I445" s="72"/>
      <c r="J445" s="185">
        <v>0</v>
      </c>
      <c r="K445" s="246"/>
      <c r="L445" s="246"/>
      <c r="M445" s="173"/>
      <c r="N445" s="173"/>
      <c r="O445" s="173"/>
      <c r="P445" s="173"/>
    </row>
    <row r="446" spans="1:16" ht="15" customHeight="1" x14ac:dyDescent="0.25">
      <c r="A446" s="74" t="s">
        <v>562</v>
      </c>
      <c r="B446" s="66" t="s">
        <v>62</v>
      </c>
      <c r="C446" s="78">
        <v>322.10451</v>
      </c>
      <c r="D446" s="184"/>
      <c r="E446" s="76">
        <v>349.50759999999997</v>
      </c>
      <c r="F446" s="76">
        <v>273.07864000000001</v>
      </c>
      <c r="G446" s="73"/>
      <c r="H446" s="76">
        <v>364.90926999999999</v>
      </c>
      <c r="I446" s="72"/>
      <c r="J446" s="185">
        <v>0</v>
      </c>
      <c r="K446" s="246"/>
      <c r="L446" s="246"/>
      <c r="M446" s="173"/>
      <c r="N446" s="174"/>
      <c r="O446" s="173"/>
      <c r="P446" s="173"/>
    </row>
    <row r="447" spans="1:16" ht="15" customHeight="1" x14ac:dyDescent="0.25">
      <c r="A447" s="74" t="s">
        <v>563</v>
      </c>
      <c r="B447" s="66" t="s">
        <v>62</v>
      </c>
      <c r="C447" s="78">
        <v>64.185000000000002</v>
      </c>
      <c r="D447" s="184"/>
      <c r="E447" s="76">
        <v>23.540400000000002</v>
      </c>
      <c r="F447" s="76">
        <v>4.8257500000000002</v>
      </c>
      <c r="G447" s="73"/>
      <c r="H447" s="76">
        <v>78.301649999999995</v>
      </c>
      <c r="I447" s="72"/>
      <c r="J447" s="185">
        <v>0</v>
      </c>
      <c r="K447" s="246"/>
      <c r="L447" s="246"/>
      <c r="M447" s="173"/>
      <c r="N447" s="174"/>
      <c r="O447" s="173"/>
      <c r="P447" s="173"/>
    </row>
    <row r="448" spans="1:16" ht="15" customHeight="1" x14ac:dyDescent="0.25">
      <c r="A448" s="74" t="s">
        <v>564</v>
      </c>
      <c r="B448" s="66" t="s">
        <v>62</v>
      </c>
      <c r="C448" s="78">
        <v>82.558700000000002</v>
      </c>
      <c r="D448" s="184"/>
      <c r="E448" s="76">
        <v>28.910700000000002</v>
      </c>
      <c r="F448" s="76">
        <v>4.6818</v>
      </c>
      <c r="G448" s="73"/>
      <c r="H448" s="76">
        <v>128.81855000000002</v>
      </c>
      <c r="I448" s="72"/>
      <c r="J448" s="185">
        <v>0</v>
      </c>
      <c r="K448" s="246"/>
      <c r="L448" s="246"/>
      <c r="M448" s="173"/>
      <c r="N448" s="174"/>
      <c r="O448" s="173"/>
      <c r="P448" s="173"/>
    </row>
    <row r="449" spans="1:16" ht="15" customHeight="1" x14ac:dyDescent="0.25">
      <c r="A449" s="74" t="s">
        <v>565</v>
      </c>
      <c r="B449" s="66" t="s">
        <v>62</v>
      </c>
      <c r="C449" s="78">
        <v>154.01320000000001</v>
      </c>
      <c r="D449" s="184"/>
      <c r="E449" s="76">
        <v>31.676449999999999</v>
      </c>
      <c r="F449" s="76">
        <v>0</v>
      </c>
      <c r="G449" s="73"/>
      <c r="H449" s="76">
        <v>155.262</v>
      </c>
      <c r="I449" s="72"/>
      <c r="J449" s="185">
        <v>0</v>
      </c>
      <c r="K449" s="246"/>
      <c r="L449" s="246"/>
      <c r="M449" s="173"/>
      <c r="N449" s="173"/>
      <c r="O449" s="176"/>
      <c r="P449" s="173"/>
    </row>
    <row r="450" spans="1:16" ht="15" customHeight="1" x14ac:dyDescent="0.25">
      <c r="A450" s="74" t="s">
        <v>566</v>
      </c>
      <c r="B450" s="66" t="s">
        <v>62</v>
      </c>
      <c r="C450" s="78">
        <v>34.183599999999998</v>
      </c>
      <c r="D450" s="184"/>
      <c r="E450" s="76">
        <v>7.1292</v>
      </c>
      <c r="F450" s="76">
        <v>0</v>
      </c>
      <c r="G450" s="73"/>
      <c r="H450" s="76">
        <v>41.312800000000003</v>
      </c>
      <c r="I450" s="72"/>
      <c r="J450" s="185">
        <v>0</v>
      </c>
      <c r="K450" s="246"/>
      <c r="L450" s="246"/>
      <c r="M450" s="173"/>
      <c r="N450" s="174"/>
      <c r="O450" s="176"/>
      <c r="P450" s="173"/>
    </row>
    <row r="451" spans="1:16" ht="15" customHeight="1" x14ac:dyDescent="0.25">
      <c r="A451" s="74" t="s">
        <v>567</v>
      </c>
      <c r="B451" s="66" t="s">
        <v>62</v>
      </c>
      <c r="C451" s="78">
        <v>98.92264999999999</v>
      </c>
      <c r="D451" s="184"/>
      <c r="E451" s="76">
        <v>29.04213</v>
      </c>
      <c r="F451" s="76">
        <v>4.4693999999999994</v>
      </c>
      <c r="G451" s="73"/>
      <c r="H451" s="76">
        <v>123.49538000000001</v>
      </c>
      <c r="I451" s="72"/>
      <c r="J451" s="185">
        <v>0</v>
      </c>
      <c r="K451" s="246"/>
      <c r="L451" s="246"/>
      <c r="M451" s="173"/>
      <c r="N451" s="173"/>
      <c r="O451" s="173"/>
      <c r="P451" s="173"/>
    </row>
    <row r="452" spans="1:16" ht="15" customHeight="1" x14ac:dyDescent="0.25">
      <c r="A452" s="74" t="s">
        <v>568</v>
      </c>
      <c r="B452" s="66" t="s">
        <v>62</v>
      </c>
      <c r="C452" s="78">
        <v>874.55161999999996</v>
      </c>
      <c r="D452" s="184"/>
      <c r="E452" s="76">
        <v>338.91890000000001</v>
      </c>
      <c r="F452" s="76">
        <v>326.17989</v>
      </c>
      <c r="G452" s="73"/>
      <c r="H452" s="76">
        <v>756.56318999999996</v>
      </c>
      <c r="I452" s="72"/>
      <c r="J452" s="185">
        <v>0</v>
      </c>
      <c r="K452" s="246"/>
      <c r="L452" s="246"/>
      <c r="M452" s="173"/>
      <c r="N452" s="174"/>
      <c r="O452" s="173"/>
      <c r="P452" s="173"/>
    </row>
    <row r="453" spans="1:16" ht="15" customHeight="1" x14ac:dyDescent="0.25">
      <c r="A453" s="74" t="s">
        <v>569</v>
      </c>
      <c r="B453" s="66" t="s">
        <v>62</v>
      </c>
      <c r="C453" s="78">
        <v>183.04425000000001</v>
      </c>
      <c r="D453" s="184"/>
      <c r="E453" s="76">
        <v>87.52964999999999</v>
      </c>
      <c r="F453" s="76">
        <v>57.85416</v>
      </c>
      <c r="G453" s="73"/>
      <c r="H453" s="76">
        <v>212.71974</v>
      </c>
      <c r="I453" s="72"/>
      <c r="J453" s="185">
        <v>0</v>
      </c>
      <c r="K453" s="246"/>
      <c r="L453" s="246"/>
      <c r="M453" s="173"/>
      <c r="N453" s="173"/>
      <c r="O453" s="173"/>
      <c r="P453" s="173"/>
    </row>
    <row r="454" spans="1:16" ht="15" customHeight="1" x14ac:dyDescent="0.25">
      <c r="A454" s="74" t="s">
        <v>570</v>
      </c>
      <c r="B454" s="66" t="s">
        <v>62</v>
      </c>
      <c r="C454" s="78">
        <v>154.36829999999998</v>
      </c>
      <c r="D454" s="184"/>
      <c r="E454" s="76">
        <v>55.052399999999999</v>
      </c>
      <c r="F454" s="76">
        <v>22.656549999999999</v>
      </c>
      <c r="G454" s="73"/>
      <c r="H454" s="76">
        <v>186.76415</v>
      </c>
      <c r="I454" s="72"/>
      <c r="J454" s="185">
        <v>0</v>
      </c>
      <c r="K454" s="246"/>
      <c r="L454" s="246"/>
      <c r="M454" s="173"/>
      <c r="N454" s="174"/>
      <c r="O454" s="173"/>
      <c r="P454" s="173"/>
    </row>
    <row r="455" spans="1:16" ht="15" customHeight="1" x14ac:dyDescent="0.25">
      <c r="A455" s="74" t="s">
        <v>571</v>
      </c>
      <c r="B455" s="66" t="s">
        <v>62</v>
      </c>
      <c r="C455" s="78">
        <v>138.59120000000001</v>
      </c>
      <c r="D455" s="184"/>
      <c r="E455" s="76">
        <v>39.210599999999999</v>
      </c>
      <c r="F455" s="76">
        <v>28.099799999999998</v>
      </c>
      <c r="G455" s="73"/>
      <c r="H455" s="76">
        <v>149.702</v>
      </c>
      <c r="I455" s="72"/>
      <c r="J455" s="185">
        <v>0</v>
      </c>
      <c r="K455" s="246"/>
      <c r="L455" s="246"/>
      <c r="M455" s="173"/>
      <c r="N455" s="174"/>
      <c r="O455" s="173"/>
      <c r="P455" s="173"/>
    </row>
    <row r="456" spans="1:16" ht="15" customHeight="1" x14ac:dyDescent="0.25">
      <c r="A456" s="74" t="s">
        <v>572</v>
      </c>
      <c r="B456" s="66" t="s">
        <v>62</v>
      </c>
      <c r="C456" s="78">
        <v>112.26608999999999</v>
      </c>
      <c r="D456" s="184"/>
      <c r="E456" s="76">
        <v>60.17895</v>
      </c>
      <c r="F456" s="76">
        <v>32.866150000000005</v>
      </c>
      <c r="G456" s="73"/>
      <c r="H456" s="76">
        <v>139.18964000000003</v>
      </c>
      <c r="I456" s="72"/>
      <c r="J456" s="185">
        <v>0</v>
      </c>
      <c r="K456" s="246"/>
      <c r="L456" s="246"/>
      <c r="M456" s="173"/>
      <c r="N456" s="173"/>
      <c r="O456" s="173"/>
      <c r="P456" s="173"/>
    </row>
    <row r="457" spans="1:16" ht="14.25" customHeight="1" x14ac:dyDescent="0.25">
      <c r="A457" s="74" t="s">
        <v>573</v>
      </c>
      <c r="B457" s="66" t="s">
        <v>62</v>
      </c>
      <c r="C457" s="78">
        <v>206.08335</v>
      </c>
      <c r="D457" s="184"/>
      <c r="E457" s="76">
        <v>67.721550000000008</v>
      </c>
      <c r="F457" s="76">
        <v>21.357900000000001</v>
      </c>
      <c r="G457" s="73"/>
      <c r="H457" s="76">
        <v>252.447</v>
      </c>
      <c r="I457" s="72"/>
      <c r="J457" s="185">
        <v>0</v>
      </c>
      <c r="K457" s="246"/>
      <c r="L457" s="246"/>
      <c r="M457" s="173"/>
      <c r="N457" s="173"/>
      <c r="O457" s="173"/>
      <c r="P457" s="173"/>
    </row>
    <row r="458" spans="1:16" ht="15" customHeight="1" x14ac:dyDescent="0.25">
      <c r="A458" s="74" t="s">
        <v>574</v>
      </c>
      <c r="B458" s="66" t="s">
        <v>62</v>
      </c>
      <c r="C458" s="78">
        <v>10.0022</v>
      </c>
      <c r="D458" s="184"/>
      <c r="E458" s="76">
        <v>22.3002</v>
      </c>
      <c r="F458" s="76">
        <v>21.684000000000001</v>
      </c>
      <c r="G458" s="73"/>
      <c r="H458" s="76">
        <v>10.618399999999999</v>
      </c>
      <c r="I458" s="72"/>
      <c r="J458" s="185">
        <v>0</v>
      </c>
      <c r="K458" s="246"/>
      <c r="L458" s="246"/>
      <c r="M458" s="173"/>
      <c r="N458" s="174"/>
      <c r="O458" s="173"/>
      <c r="P458" s="173"/>
    </row>
    <row r="459" spans="1:16" ht="15" customHeight="1" x14ac:dyDescent="0.25">
      <c r="A459" s="74" t="s">
        <v>575</v>
      </c>
      <c r="B459" s="66" t="s">
        <v>62</v>
      </c>
      <c r="C459" s="78">
        <v>169.66060000000002</v>
      </c>
      <c r="D459" s="184"/>
      <c r="E459" s="76">
        <v>43.763849999999998</v>
      </c>
      <c r="F459" s="76">
        <v>8.0567499999999992</v>
      </c>
      <c r="G459" s="73"/>
      <c r="H459" s="76">
        <v>205.36770000000001</v>
      </c>
      <c r="I459" s="72"/>
      <c r="J459" s="185">
        <v>0</v>
      </c>
      <c r="K459" s="246"/>
      <c r="L459" s="246"/>
      <c r="M459" s="173"/>
      <c r="N459" s="173"/>
      <c r="O459" s="173"/>
      <c r="P459" s="173"/>
    </row>
    <row r="460" spans="1:16" ht="15" customHeight="1" x14ac:dyDescent="0.25">
      <c r="A460" s="74" t="s">
        <v>576</v>
      </c>
      <c r="B460" s="66" t="s">
        <v>62</v>
      </c>
      <c r="C460" s="78">
        <v>100.42319999999999</v>
      </c>
      <c r="D460" s="184"/>
      <c r="E460" s="76">
        <v>89.188450000000003</v>
      </c>
      <c r="F460" s="76">
        <v>97.570149999999998</v>
      </c>
      <c r="G460" s="73"/>
      <c r="H460" s="76">
        <v>82.775100000000009</v>
      </c>
      <c r="I460" s="72"/>
      <c r="J460" s="185">
        <v>0</v>
      </c>
      <c r="K460" s="246"/>
      <c r="L460" s="246"/>
      <c r="M460" s="173"/>
      <c r="N460" s="173"/>
      <c r="O460" s="173"/>
      <c r="P460" s="173"/>
    </row>
    <row r="461" spans="1:16" ht="15" customHeight="1" x14ac:dyDescent="0.25">
      <c r="A461" s="74" t="s">
        <v>577</v>
      </c>
      <c r="B461" s="66" t="s">
        <v>62</v>
      </c>
      <c r="C461" s="78">
        <v>88.221000000000004</v>
      </c>
      <c r="D461" s="184"/>
      <c r="E461" s="76">
        <v>28.969200000000001</v>
      </c>
      <c r="F461" s="76">
        <v>10.76535</v>
      </c>
      <c r="G461" s="73"/>
      <c r="H461" s="76">
        <v>86.749850000000009</v>
      </c>
      <c r="I461" s="72"/>
      <c r="J461" s="185">
        <v>0</v>
      </c>
      <c r="K461" s="246"/>
      <c r="L461" s="246"/>
      <c r="M461" s="173"/>
      <c r="N461" s="174"/>
      <c r="O461" s="173"/>
      <c r="P461" s="173"/>
    </row>
    <row r="462" spans="1:16" ht="15" customHeight="1" x14ac:dyDescent="0.25">
      <c r="A462" s="74" t="s">
        <v>578</v>
      </c>
      <c r="B462" s="66" t="s">
        <v>62</v>
      </c>
      <c r="C462" s="78">
        <v>32.779699999999998</v>
      </c>
      <c r="D462" s="184"/>
      <c r="E462" s="76">
        <v>8.3849999999999998</v>
      </c>
      <c r="F462" s="76">
        <v>0</v>
      </c>
      <c r="G462" s="73"/>
      <c r="H462" s="76">
        <v>41.164699999999996</v>
      </c>
      <c r="I462" s="72"/>
      <c r="J462" s="185">
        <v>0</v>
      </c>
      <c r="K462" s="246"/>
      <c r="L462" s="246"/>
      <c r="M462" s="173"/>
      <c r="N462" s="175"/>
      <c r="O462" s="176"/>
      <c r="P462" s="173"/>
    </row>
    <row r="463" spans="1:16" ht="15" customHeight="1" x14ac:dyDescent="0.25">
      <c r="A463" s="74" t="s">
        <v>579</v>
      </c>
      <c r="B463" s="66" t="s">
        <v>62</v>
      </c>
      <c r="C463" s="78">
        <v>130.77285000000001</v>
      </c>
      <c r="D463" s="184"/>
      <c r="E463" s="76">
        <v>38.440349999999995</v>
      </c>
      <c r="F463" s="76">
        <v>14.385249999999999</v>
      </c>
      <c r="G463" s="73"/>
      <c r="H463" s="76">
        <v>154.82795000000002</v>
      </c>
      <c r="I463" s="72"/>
      <c r="J463" s="185">
        <v>0</v>
      </c>
      <c r="K463" s="246"/>
      <c r="L463" s="246"/>
      <c r="M463" s="173"/>
      <c r="N463" s="173"/>
      <c r="O463" s="173"/>
      <c r="P463" s="173"/>
    </row>
    <row r="464" spans="1:16" ht="15" customHeight="1" x14ac:dyDescent="0.25">
      <c r="A464" s="74" t="s">
        <v>3589</v>
      </c>
      <c r="B464" s="66" t="s">
        <v>62</v>
      </c>
      <c r="C464" s="78">
        <v>39.735239999999997</v>
      </c>
      <c r="D464" s="184"/>
      <c r="E464" s="76">
        <v>12.537850000000001</v>
      </c>
      <c r="F464" s="76">
        <v>-33.589500000000001</v>
      </c>
      <c r="G464" s="73"/>
      <c r="H464" s="76">
        <v>35.623539999999998</v>
      </c>
      <c r="I464" s="72"/>
      <c r="J464" s="185">
        <v>0</v>
      </c>
      <c r="K464" s="246"/>
      <c r="L464" s="246"/>
      <c r="M464" s="173"/>
      <c r="N464" s="173"/>
      <c r="O464" s="173"/>
      <c r="P464" s="173"/>
    </row>
    <row r="465" spans="1:16" ht="15" customHeight="1" x14ac:dyDescent="0.25">
      <c r="A465" s="74" t="s">
        <v>3590</v>
      </c>
      <c r="B465" s="66" t="s">
        <v>62</v>
      </c>
      <c r="C465" s="78">
        <v>11.9505</v>
      </c>
      <c r="D465" s="184"/>
      <c r="E465" s="76">
        <v>3.7674000000000003</v>
      </c>
      <c r="F465" s="76">
        <v>-42.197099999999999</v>
      </c>
      <c r="G465" s="73"/>
      <c r="H465" s="76"/>
      <c r="I465" s="187">
        <v>-4.4999999999999998E-2</v>
      </c>
      <c r="J465" s="185">
        <v>0</v>
      </c>
      <c r="K465" s="246"/>
      <c r="L465" s="246"/>
      <c r="M465" s="173"/>
      <c r="N465" s="174"/>
      <c r="O465" s="173"/>
      <c r="P465" s="177"/>
    </row>
    <row r="466" spans="1:16" ht="15" customHeight="1" x14ac:dyDescent="0.25">
      <c r="A466" s="74" t="s">
        <v>580</v>
      </c>
      <c r="B466" s="66" t="s">
        <v>62</v>
      </c>
      <c r="C466" s="78">
        <v>171.52470000000002</v>
      </c>
      <c r="D466" s="184"/>
      <c r="E466" s="76">
        <v>41.59545</v>
      </c>
      <c r="F466" s="76">
        <v>2.9360500000000003</v>
      </c>
      <c r="G466" s="73"/>
      <c r="H466" s="76">
        <v>210.1841</v>
      </c>
      <c r="I466" s="72"/>
      <c r="J466" s="185">
        <v>0</v>
      </c>
      <c r="K466" s="246"/>
      <c r="L466" s="246"/>
      <c r="M466" s="173"/>
      <c r="N466" s="173"/>
      <c r="O466" s="173"/>
      <c r="P466" s="173"/>
    </row>
    <row r="467" spans="1:16" ht="15" customHeight="1" x14ac:dyDescent="0.25">
      <c r="A467" s="74" t="s">
        <v>581</v>
      </c>
      <c r="B467" s="66" t="s">
        <v>62</v>
      </c>
      <c r="C467" s="78">
        <v>130.12860000000001</v>
      </c>
      <c r="D467" s="184"/>
      <c r="E467" s="76">
        <v>56.312100000000001</v>
      </c>
      <c r="F467" s="76">
        <v>13.824999999999999</v>
      </c>
      <c r="G467" s="73"/>
      <c r="H467" s="76">
        <v>172.6157</v>
      </c>
      <c r="I467" s="72"/>
      <c r="J467" s="185">
        <v>0</v>
      </c>
      <c r="K467" s="246"/>
      <c r="L467" s="246"/>
      <c r="M467" s="173"/>
      <c r="N467" s="174"/>
      <c r="O467" s="173"/>
      <c r="P467" s="173"/>
    </row>
    <row r="468" spans="1:16" ht="15" customHeight="1" x14ac:dyDescent="0.25">
      <c r="A468" s="74" t="s">
        <v>582</v>
      </c>
      <c r="B468" s="66" t="s">
        <v>62</v>
      </c>
      <c r="C468" s="78">
        <v>116.94455000000001</v>
      </c>
      <c r="D468" s="184"/>
      <c r="E468" s="76">
        <v>31.686199999999999</v>
      </c>
      <c r="F468" s="76">
        <v>21.777900000000002</v>
      </c>
      <c r="G468" s="73"/>
      <c r="H468" s="76">
        <v>126.41385000000001</v>
      </c>
      <c r="I468" s="72"/>
      <c r="J468" s="185">
        <v>0</v>
      </c>
      <c r="K468" s="246"/>
      <c r="L468" s="246"/>
      <c r="M468" s="173"/>
      <c r="N468" s="174"/>
      <c r="O468" s="173"/>
      <c r="P468" s="173"/>
    </row>
    <row r="469" spans="1:16" ht="15" customHeight="1" x14ac:dyDescent="0.25">
      <c r="A469" s="74" t="s">
        <v>3591</v>
      </c>
      <c r="B469" s="66" t="s">
        <v>62</v>
      </c>
      <c r="C469" s="78">
        <v>82.632499999999993</v>
      </c>
      <c r="D469" s="184"/>
      <c r="E469" s="76">
        <v>6.1723999999999997</v>
      </c>
      <c r="F469" s="76">
        <v>3.456</v>
      </c>
      <c r="G469" s="73"/>
      <c r="H469" s="76"/>
      <c r="I469" s="187">
        <v>-9.6111000000000004</v>
      </c>
      <c r="J469" s="185">
        <v>0</v>
      </c>
      <c r="K469" s="246"/>
      <c r="L469" s="246"/>
      <c r="M469" s="173"/>
      <c r="N469" s="174"/>
      <c r="O469" s="173"/>
      <c r="P469" s="173"/>
    </row>
    <row r="470" spans="1:16" ht="15" customHeight="1" x14ac:dyDescent="0.25">
      <c r="A470" s="74" t="s">
        <v>583</v>
      </c>
      <c r="B470" s="66" t="s">
        <v>62</v>
      </c>
      <c r="C470" s="78">
        <v>77.110799999999998</v>
      </c>
      <c r="D470" s="184"/>
      <c r="E470" s="76">
        <v>33.151949999999999</v>
      </c>
      <c r="F470" s="76">
        <v>14.495950000000001</v>
      </c>
      <c r="G470" s="73"/>
      <c r="H470" s="76">
        <v>95.766800000000003</v>
      </c>
      <c r="I470" s="72"/>
      <c r="J470" s="185">
        <v>0</v>
      </c>
      <c r="K470" s="246"/>
      <c r="L470" s="246"/>
      <c r="M470" s="173"/>
      <c r="N470" s="173"/>
      <c r="O470" s="173"/>
      <c r="P470" s="173"/>
    </row>
    <row r="471" spans="1:16" ht="15" customHeight="1" x14ac:dyDescent="0.25">
      <c r="A471" s="74" t="s">
        <v>3592</v>
      </c>
      <c r="B471" s="66" t="s">
        <v>62</v>
      </c>
      <c r="C471" s="78">
        <v>22.1769</v>
      </c>
      <c r="D471" s="184"/>
      <c r="E471" s="76">
        <v>1.5626</v>
      </c>
      <c r="F471" s="76">
        <v>0</v>
      </c>
      <c r="G471" s="73"/>
      <c r="H471" s="76"/>
      <c r="I471" s="187">
        <v>-0.30049999999999999</v>
      </c>
      <c r="J471" s="185">
        <v>0</v>
      </c>
      <c r="K471" s="246"/>
      <c r="L471" s="246"/>
      <c r="M471" s="173"/>
      <c r="N471" s="174"/>
      <c r="O471" s="176"/>
      <c r="P471" s="177"/>
    </row>
    <row r="472" spans="1:16" ht="15" customHeight="1" x14ac:dyDescent="0.25">
      <c r="A472" s="74" t="s">
        <v>3593</v>
      </c>
      <c r="B472" s="66" t="s">
        <v>62</v>
      </c>
      <c r="C472" s="78">
        <v>86.23715</v>
      </c>
      <c r="D472" s="184"/>
      <c r="E472" s="76">
        <v>37.8339</v>
      </c>
      <c r="F472" s="76">
        <v>21.063500000000001</v>
      </c>
      <c r="G472" s="73"/>
      <c r="H472" s="76">
        <v>47.117449999999998</v>
      </c>
      <c r="I472" s="72"/>
      <c r="J472" s="185">
        <v>0</v>
      </c>
      <c r="K472" s="246"/>
      <c r="L472" s="246"/>
      <c r="M472" s="173"/>
      <c r="N472" s="174"/>
      <c r="O472" s="173"/>
      <c r="P472" s="173"/>
    </row>
    <row r="473" spans="1:16" ht="15" customHeight="1" x14ac:dyDescent="0.25">
      <c r="A473" s="74" t="s">
        <v>584</v>
      </c>
      <c r="B473" s="66" t="s">
        <v>62</v>
      </c>
      <c r="C473" s="78">
        <v>279.91222999999997</v>
      </c>
      <c r="D473" s="184"/>
      <c r="E473" s="76">
        <v>140.68860000000001</v>
      </c>
      <c r="F473" s="76">
        <v>77.188670000000002</v>
      </c>
      <c r="G473" s="73"/>
      <c r="H473" s="76">
        <v>347.03015999999997</v>
      </c>
      <c r="I473" s="72"/>
      <c r="J473" s="185">
        <v>0</v>
      </c>
      <c r="K473" s="246"/>
      <c r="L473" s="246"/>
      <c r="M473" s="173"/>
      <c r="N473" s="174"/>
      <c r="O473" s="173"/>
      <c r="P473" s="173"/>
    </row>
    <row r="474" spans="1:16" ht="15" customHeight="1" x14ac:dyDescent="0.25">
      <c r="A474" s="74" t="s">
        <v>3594</v>
      </c>
      <c r="B474" s="66" t="s">
        <v>62</v>
      </c>
      <c r="C474" s="78">
        <v>10.095000000000001</v>
      </c>
      <c r="D474" s="184"/>
      <c r="E474" s="76">
        <v>1.7498</v>
      </c>
      <c r="F474" s="76">
        <v>0</v>
      </c>
      <c r="G474" s="73"/>
      <c r="H474" s="76"/>
      <c r="I474" s="187"/>
      <c r="J474" s="185">
        <v>0</v>
      </c>
      <c r="K474" s="246"/>
      <c r="L474" s="246"/>
      <c r="M474" s="173"/>
      <c r="N474" s="174"/>
      <c r="O474" s="176"/>
      <c r="P474" s="178"/>
    </row>
    <row r="475" spans="1:16" ht="15" customHeight="1" x14ac:dyDescent="0.25">
      <c r="A475" s="74" t="s">
        <v>585</v>
      </c>
      <c r="B475" s="66" t="s">
        <v>62</v>
      </c>
      <c r="C475" s="78">
        <v>76.13985000000001</v>
      </c>
      <c r="D475" s="184"/>
      <c r="E475" s="76">
        <v>60.953099999999999</v>
      </c>
      <c r="F475" s="76">
        <v>41.309750000000001</v>
      </c>
      <c r="G475" s="73"/>
      <c r="H475" s="76">
        <v>94.992999999999995</v>
      </c>
      <c r="I475" s="72"/>
      <c r="J475" s="185">
        <v>0</v>
      </c>
      <c r="K475" s="246"/>
      <c r="L475" s="246"/>
      <c r="M475" s="173"/>
      <c r="N475" s="174"/>
      <c r="O475" s="173"/>
      <c r="P475" s="173"/>
    </row>
    <row r="476" spans="1:16" ht="15" customHeight="1" x14ac:dyDescent="0.25">
      <c r="A476" s="74" t="s">
        <v>586</v>
      </c>
      <c r="B476" s="66" t="s">
        <v>62</v>
      </c>
      <c r="C476" s="78">
        <v>51.901849999999996</v>
      </c>
      <c r="D476" s="184"/>
      <c r="E476" s="76">
        <v>35.505600000000001</v>
      </c>
      <c r="F476" s="76">
        <v>24.400200000000002</v>
      </c>
      <c r="G476" s="73"/>
      <c r="H476" s="76">
        <v>63.007249999999999</v>
      </c>
      <c r="I476" s="72"/>
      <c r="J476" s="185">
        <v>0</v>
      </c>
      <c r="K476" s="246"/>
      <c r="L476" s="246"/>
      <c r="M476" s="173"/>
      <c r="N476" s="174"/>
      <c r="O476" s="173"/>
      <c r="P476" s="173"/>
    </row>
    <row r="477" spans="1:16" ht="15" customHeight="1" x14ac:dyDescent="0.25">
      <c r="A477" s="74" t="s">
        <v>587</v>
      </c>
      <c r="B477" s="66" t="s">
        <v>62</v>
      </c>
      <c r="C477" s="78">
        <v>61.665150000000004</v>
      </c>
      <c r="D477" s="184"/>
      <c r="E477" s="76">
        <v>25.038</v>
      </c>
      <c r="F477" s="76">
        <v>12.60535</v>
      </c>
      <c r="G477" s="73"/>
      <c r="H477" s="76">
        <v>74.097800000000007</v>
      </c>
      <c r="I477" s="72"/>
      <c r="J477" s="185">
        <v>0</v>
      </c>
      <c r="K477" s="246"/>
      <c r="L477" s="246"/>
      <c r="M477" s="173"/>
      <c r="N477" s="175"/>
      <c r="O477" s="173"/>
      <c r="P477" s="173"/>
    </row>
    <row r="478" spans="1:16" ht="15" customHeight="1" x14ac:dyDescent="0.25">
      <c r="A478" s="74" t="s">
        <v>588</v>
      </c>
      <c r="B478" s="66" t="s">
        <v>62</v>
      </c>
      <c r="C478" s="78">
        <v>70.5608</v>
      </c>
      <c r="D478" s="184"/>
      <c r="E478" s="76">
        <v>25.268099999999997</v>
      </c>
      <c r="F478" s="76">
        <v>8.2612500000000004</v>
      </c>
      <c r="G478" s="73"/>
      <c r="H478" s="76">
        <v>87.56765</v>
      </c>
      <c r="I478" s="72"/>
      <c r="J478" s="185">
        <v>0</v>
      </c>
      <c r="K478" s="246"/>
      <c r="L478" s="246"/>
      <c r="M478" s="173"/>
      <c r="N478" s="174"/>
      <c r="O478" s="173"/>
      <c r="P478" s="173"/>
    </row>
    <row r="479" spans="1:16" ht="15" customHeight="1" x14ac:dyDescent="0.25">
      <c r="A479" s="74" t="s">
        <v>589</v>
      </c>
      <c r="B479" s="66" t="s">
        <v>62</v>
      </c>
      <c r="C479" s="78">
        <v>67.810649999999995</v>
      </c>
      <c r="D479" s="184"/>
      <c r="E479" s="76">
        <v>32.20035</v>
      </c>
      <c r="F479" s="76">
        <v>15.793049999999999</v>
      </c>
      <c r="G479" s="73"/>
      <c r="H479" s="76">
        <v>84.217950000000002</v>
      </c>
      <c r="I479" s="72"/>
      <c r="J479" s="185">
        <v>0</v>
      </c>
      <c r="K479" s="246"/>
      <c r="L479" s="246"/>
      <c r="M479" s="173"/>
      <c r="N479" s="173"/>
      <c r="O479" s="173"/>
      <c r="P479" s="173"/>
    </row>
    <row r="480" spans="1:16" ht="15" customHeight="1" x14ac:dyDescent="0.25">
      <c r="A480" s="74" t="s">
        <v>590</v>
      </c>
      <c r="B480" s="66" t="s">
        <v>62</v>
      </c>
      <c r="C480" s="78">
        <v>63.501899999999999</v>
      </c>
      <c r="D480" s="184"/>
      <c r="E480" s="76">
        <v>4.5422000000000002</v>
      </c>
      <c r="F480" s="76">
        <v>1.0737999999999999</v>
      </c>
      <c r="G480" s="73"/>
      <c r="H480" s="76">
        <v>66.970300000000009</v>
      </c>
      <c r="I480" s="72"/>
      <c r="J480" s="185">
        <v>0</v>
      </c>
      <c r="K480" s="246"/>
      <c r="L480" s="246"/>
      <c r="M480" s="173"/>
      <c r="N480" s="174"/>
      <c r="O480" s="173"/>
      <c r="P480" s="173"/>
    </row>
    <row r="481" spans="1:16" ht="15" customHeight="1" x14ac:dyDescent="0.25">
      <c r="A481" s="74" t="s">
        <v>3595</v>
      </c>
      <c r="B481" s="66" t="s">
        <v>62</v>
      </c>
      <c r="C481" s="78">
        <v>164.66624999999999</v>
      </c>
      <c r="D481" s="184"/>
      <c r="E481" s="76">
        <v>8.4812000000000012</v>
      </c>
      <c r="F481" s="76">
        <v>3.1552500000000001</v>
      </c>
      <c r="G481" s="73"/>
      <c r="H481" s="76">
        <v>158.01170000000002</v>
      </c>
      <c r="I481" s="72"/>
      <c r="J481" s="185">
        <v>0</v>
      </c>
      <c r="K481" s="246"/>
      <c r="L481" s="246"/>
      <c r="M481" s="173"/>
      <c r="N481" s="174"/>
      <c r="O481" s="173"/>
      <c r="P481" s="173"/>
    </row>
    <row r="482" spans="1:16" ht="15" customHeight="1" x14ac:dyDescent="0.25">
      <c r="A482" s="74" t="s">
        <v>591</v>
      </c>
      <c r="B482" s="66" t="s">
        <v>62</v>
      </c>
      <c r="C482" s="78">
        <v>69.142399999999995</v>
      </c>
      <c r="D482" s="184"/>
      <c r="E482" s="76">
        <v>27.019200000000001</v>
      </c>
      <c r="F482" s="76">
        <v>18.559200000000001</v>
      </c>
      <c r="G482" s="73"/>
      <c r="H482" s="76">
        <v>77.602399999999989</v>
      </c>
      <c r="I482" s="72"/>
      <c r="J482" s="185">
        <v>0</v>
      </c>
      <c r="K482" s="246"/>
      <c r="L482" s="246"/>
      <c r="M482" s="173"/>
      <c r="N482" s="174"/>
      <c r="O482" s="173"/>
      <c r="P482" s="173"/>
    </row>
    <row r="483" spans="1:16" ht="15" customHeight="1" x14ac:dyDescent="0.25">
      <c r="A483" s="74" t="s">
        <v>592</v>
      </c>
      <c r="B483" s="66" t="s">
        <v>62</v>
      </c>
      <c r="C483" s="78">
        <v>119.49575</v>
      </c>
      <c r="D483" s="184"/>
      <c r="E483" s="76">
        <v>44.344949999999997</v>
      </c>
      <c r="F483" s="76">
        <v>13.845000000000001</v>
      </c>
      <c r="G483" s="73"/>
      <c r="H483" s="76">
        <v>149.9957</v>
      </c>
      <c r="I483" s="72"/>
      <c r="J483" s="185">
        <v>0</v>
      </c>
      <c r="K483" s="246"/>
      <c r="L483" s="246"/>
      <c r="M483" s="173"/>
      <c r="N483" s="173"/>
      <c r="O483" s="173"/>
      <c r="P483" s="173"/>
    </row>
    <row r="484" spans="1:16" ht="15" customHeight="1" x14ac:dyDescent="0.25">
      <c r="A484" s="74" t="s">
        <v>593</v>
      </c>
      <c r="B484" s="66" t="s">
        <v>62</v>
      </c>
      <c r="C484" s="78">
        <v>92.003199999999993</v>
      </c>
      <c r="D484" s="184"/>
      <c r="E484" s="76">
        <v>30.373200000000001</v>
      </c>
      <c r="F484" s="76">
        <v>62.455739999999999</v>
      </c>
      <c r="G484" s="73"/>
      <c r="H484" s="76">
        <v>59.920660000000005</v>
      </c>
      <c r="I484" s="72"/>
      <c r="J484" s="185">
        <v>0</v>
      </c>
      <c r="K484" s="246"/>
      <c r="L484" s="246"/>
      <c r="M484" s="173"/>
      <c r="N484" s="174"/>
      <c r="O484" s="173"/>
      <c r="P484" s="173"/>
    </row>
    <row r="485" spans="1:16" ht="15" customHeight="1" x14ac:dyDescent="0.25">
      <c r="A485" s="74" t="s">
        <v>594</v>
      </c>
      <c r="B485" s="66" t="s">
        <v>62</v>
      </c>
      <c r="C485" s="78">
        <v>196.1463</v>
      </c>
      <c r="D485" s="184"/>
      <c r="E485" s="76">
        <v>52.501800000000003</v>
      </c>
      <c r="F485" s="76">
        <v>18.865599999999997</v>
      </c>
      <c r="G485" s="73"/>
      <c r="H485" s="76">
        <v>226.31989999999999</v>
      </c>
      <c r="I485" s="72"/>
      <c r="J485" s="185">
        <v>0</v>
      </c>
      <c r="K485" s="246"/>
      <c r="L485" s="246"/>
      <c r="M485" s="173"/>
      <c r="N485" s="174"/>
      <c r="O485" s="173"/>
      <c r="P485" s="173"/>
    </row>
    <row r="486" spans="1:16" ht="15" customHeight="1" x14ac:dyDescent="0.25">
      <c r="A486" s="74" t="s">
        <v>595</v>
      </c>
      <c r="B486" s="66" t="s">
        <v>62</v>
      </c>
      <c r="C486" s="78">
        <v>126.81295</v>
      </c>
      <c r="D486" s="184"/>
      <c r="E486" s="76">
        <v>50.582999999999998</v>
      </c>
      <c r="F486" s="76">
        <v>36.504849999999998</v>
      </c>
      <c r="G486" s="73"/>
      <c r="H486" s="76">
        <v>140.89109999999999</v>
      </c>
      <c r="I486" s="72"/>
      <c r="J486" s="185">
        <v>0</v>
      </c>
      <c r="K486" s="246"/>
      <c r="L486" s="246"/>
      <c r="M486" s="173"/>
      <c r="N486" s="175"/>
      <c r="O486" s="173"/>
      <c r="P486" s="173"/>
    </row>
    <row r="487" spans="1:16" ht="15" customHeight="1" x14ac:dyDescent="0.25">
      <c r="A487" s="74" t="s">
        <v>596</v>
      </c>
      <c r="B487" s="66" t="s">
        <v>62</v>
      </c>
      <c r="C487" s="78">
        <v>131.86775</v>
      </c>
      <c r="D487" s="184"/>
      <c r="E487" s="76">
        <v>45.563699999999997</v>
      </c>
      <c r="F487" s="76">
        <v>6.3888400000000001</v>
      </c>
      <c r="G487" s="73"/>
      <c r="H487" s="76">
        <v>154.72910999999999</v>
      </c>
      <c r="I487" s="72"/>
      <c r="J487" s="185">
        <v>0</v>
      </c>
      <c r="K487" s="246"/>
      <c r="L487" s="246"/>
      <c r="M487" s="173"/>
      <c r="N487" s="174"/>
      <c r="O487" s="173"/>
      <c r="P487" s="173"/>
    </row>
    <row r="488" spans="1:16" ht="15" customHeight="1" x14ac:dyDescent="0.25">
      <c r="A488" s="74" t="s">
        <v>3596</v>
      </c>
      <c r="B488" s="66" t="s">
        <v>62</v>
      </c>
      <c r="C488" s="78">
        <v>89.008600000000001</v>
      </c>
      <c r="D488" s="184"/>
      <c r="E488" s="76">
        <v>43.147649999999999</v>
      </c>
      <c r="F488" s="76">
        <v>25.526949999999999</v>
      </c>
      <c r="G488" s="73"/>
      <c r="H488" s="76">
        <v>72.432899999999989</v>
      </c>
      <c r="I488" s="72"/>
      <c r="J488" s="185">
        <v>0</v>
      </c>
      <c r="K488" s="246"/>
      <c r="L488" s="246"/>
      <c r="M488" s="173"/>
      <c r="N488" s="173"/>
      <c r="O488" s="173"/>
      <c r="P488" s="173"/>
    </row>
    <row r="489" spans="1:16" ht="15" customHeight="1" x14ac:dyDescent="0.25">
      <c r="A489" s="74" t="s">
        <v>597</v>
      </c>
      <c r="B489" s="66" t="s">
        <v>62</v>
      </c>
      <c r="C489" s="78">
        <v>112.2269</v>
      </c>
      <c r="D489" s="184"/>
      <c r="E489" s="76">
        <v>3.9468000000000001</v>
      </c>
      <c r="F489" s="76">
        <v>0</v>
      </c>
      <c r="G489" s="73"/>
      <c r="H489" s="76">
        <v>116.1737</v>
      </c>
      <c r="I489" s="72"/>
      <c r="J489" s="185">
        <v>0</v>
      </c>
      <c r="K489" s="246"/>
      <c r="L489" s="246"/>
      <c r="M489" s="173"/>
      <c r="N489" s="174"/>
      <c r="O489" s="176"/>
      <c r="P489" s="173"/>
    </row>
    <row r="490" spans="1:16" ht="15" customHeight="1" x14ac:dyDescent="0.25">
      <c r="A490" s="74" t="s">
        <v>598</v>
      </c>
      <c r="B490" s="66" t="s">
        <v>62</v>
      </c>
      <c r="C490" s="78">
        <v>17.615400000000001</v>
      </c>
      <c r="D490" s="184"/>
      <c r="E490" s="76">
        <v>3.6738000000000004</v>
      </c>
      <c r="F490" s="76">
        <v>0</v>
      </c>
      <c r="G490" s="73"/>
      <c r="H490" s="76">
        <v>21.289200000000001</v>
      </c>
      <c r="I490" s="72"/>
      <c r="J490" s="185">
        <v>0</v>
      </c>
      <c r="K490" s="246"/>
      <c r="L490" s="246"/>
      <c r="M490" s="173"/>
      <c r="N490" s="174"/>
      <c r="O490" s="176"/>
      <c r="P490" s="173"/>
    </row>
    <row r="491" spans="1:16" ht="15" customHeight="1" x14ac:dyDescent="0.25">
      <c r="A491" s="74" t="s">
        <v>599</v>
      </c>
      <c r="B491" s="66" t="s">
        <v>62</v>
      </c>
      <c r="C491" s="78">
        <v>203.38157999999999</v>
      </c>
      <c r="D491" s="184"/>
      <c r="E491" s="76">
        <v>300.81675000000001</v>
      </c>
      <c r="F491" s="76">
        <v>285.46825000000001</v>
      </c>
      <c r="G491" s="73"/>
      <c r="H491" s="76">
        <v>218.73007999999999</v>
      </c>
      <c r="I491" s="72"/>
      <c r="J491" s="185">
        <v>0</v>
      </c>
      <c r="K491" s="246"/>
      <c r="L491" s="246"/>
      <c r="M491" s="173"/>
      <c r="N491" s="173"/>
      <c r="O491" s="173"/>
      <c r="P491" s="173"/>
    </row>
    <row r="492" spans="1:16" ht="15" customHeight="1" x14ac:dyDescent="0.25">
      <c r="A492" s="74" t="s">
        <v>600</v>
      </c>
      <c r="B492" s="66" t="s">
        <v>62</v>
      </c>
      <c r="C492" s="78">
        <v>48.328699999999998</v>
      </c>
      <c r="D492" s="184"/>
      <c r="E492" s="76">
        <v>23.462400000000002</v>
      </c>
      <c r="F492" s="76">
        <v>8.9498499999999996</v>
      </c>
      <c r="G492" s="73"/>
      <c r="H492" s="76">
        <v>62.841250000000002</v>
      </c>
      <c r="I492" s="72"/>
      <c r="J492" s="185">
        <v>0</v>
      </c>
      <c r="K492" s="246"/>
      <c r="L492" s="246"/>
      <c r="M492" s="173"/>
      <c r="N492" s="174"/>
      <c r="O492" s="173"/>
      <c r="P492" s="173"/>
    </row>
    <row r="493" spans="1:16" ht="15" customHeight="1" x14ac:dyDescent="0.25">
      <c r="A493" s="74" t="s">
        <v>601</v>
      </c>
      <c r="B493" s="66" t="s">
        <v>62</v>
      </c>
      <c r="C493" s="78">
        <v>95.706419999999994</v>
      </c>
      <c r="D493" s="184"/>
      <c r="E493" s="76">
        <v>197.4726</v>
      </c>
      <c r="F493" s="76">
        <v>217.64834999999999</v>
      </c>
      <c r="G493" s="73"/>
      <c r="H493" s="76">
        <v>43.105470000000004</v>
      </c>
      <c r="I493" s="72"/>
      <c r="J493" s="185">
        <v>0</v>
      </c>
      <c r="K493" s="246"/>
      <c r="L493" s="246"/>
      <c r="M493" s="173"/>
      <c r="N493" s="174"/>
      <c r="O493" s="173"/>
      <c r="P493" s="173"/>
    </row>
    <row r="494" spans="1:16" ht="15" customHeight="1" x14ac:dyDescent="0.25">
      <c r="A494" s="74" t="s">
        <v>602</v>
      </c>
      <c r="B494" s="66" t="s">
        <v>62</v>
      </c>
      <c r="C494" s="78">
        <v>116.46080000000001</v>
      </c>
      <c r="D494" s="184"/>
      <c r="E494" s="76">
        <v>33.042749999999998</v>
      </c>
      <c r="F494" s="76">
        <v>20.301599999999997</v>
      </c>
      <c r="G494" s="73"/>
      <c r="H494" s="76">
        <v>141.63139999999999</v>
      </c>
      <c r="I494" s="72"/>
      <c r="J494" s="185">
        <v>0</v>
      </c>
      <c r="K494" s="246"/>
      <c r="L494" s="246"/>
      <c r="M494" s="173"/>
      <c r="N494" s="173"/>
      <c r="O494" s="173"/>
      <c r="P494" s="173"/>
    </row>
    <row r="495" spans="1:16" ht="15" customHeight="1" x14ac:dyDescent="0.25">
      <c r="A495" s="74" t="s">
        <v>603</v>
      </c>
      <c r="B495" s="66" t="s">
        <v>62</v>
      </c>
      <c r="C495" s="78">
        <v>127.28264999999999</v>
      </c>
      <c r="D495" s="184"/>
      <c r="E495" s="76">
        <v>39.1404</v>
      </c>
      <c r="F495" s="76">
        <v>28.572500000000002</v>
      </c>
      <c r="G495" s="73"/>
      <c r="H495" s="76">
        <v>137.85055</v>
      </c>
      <c r="I495" s="72"/>
      <c r="J495" s="185">
        <v>0</v>
      </c>
      <c r="K495" s="246"/>
      <c r="L495" s="246"/>
      <c r="M495" s="173"/>
      <c r="N495" s="174"/>
      <c r="O495" s="173"/>
      <c r="P495" s="173"/>
    </row>
    <row r="496" spans="1:16" ht="15" customHeight="1" x14ac:dyDescent="0.25">
      <c r="A496" s="74" t="s">
        <v>604</v>
      </c>
      <c r="B496" s="66" t="s">
        <v>62</v>
      </c>
      <c r="C496" s="78">
        <v>43.895499999999998</v>
      </c>
      <c r="D496" s="184"/>
      <c r="E496" s="76">
        <v>17.518799999999999</v>
      </c>
      <c r="F496" s="76">
        <v>5.9442500000000003</v>
      </c>
      <c r="G496" s="73"/>
      <c r="H496" s="76">
        <v>55.470050000000001</v>
      </c>
      <c r="I496" s="72"/>
      <c r="J496" s="185">
        <v>0</v>
      </c>
      <c r="K496" s="246"/>
      <c r="L496" s="246"/>
      <c r="M496" s="173"/>
      <c r="N496" s="174"/>
      <c r="O496" s="173"/>
      <c r="P496" s="173"/>
    </row>
    <row r="497" spans="1:16" ht="15" customHeight="1" x14ac:dyDescent="0.25">
      <c r="A497" s="74" t="s">
        <v>605</v>
      </c>
      <c r="B497" s="66" t="s">
        <v>62</v>
      </c>
      <c r="C497" s="78">
        <v>214.73156</v>
      </c>
      <c r="D497" s="184"/>
      <c r="E497" s="76">
        <v>68.240250000000003</v>
      </c>
      <c r="F497" s="76">
        <v>17.978000000000002</v>
      </c>
      <c r="G497" s="73"/>
      <c r="H497" s="76">
        <v>250.96055999999999</v>
      </c>
      <c r="I497" s="72"/>
      <c r="J497" s="185">
        <v>0</v>
      </c>
      <c r="K497" s="246"/>
      <c r="L497" s="246"/>
      <c r="M497" s="173"/>
      <c r="N497" s="173"/>
      <c r="O497" s="173"/>
      <c r="P497" s="173"/>
    </row>
    <row r="498" spans="1:16" ht="15" customHeight="1" x14ac:dyDescent="0.25">
      <c r="A498" s="74" t="s">
        <v>606</v>
      </c>
      <c r="B498" s="66" t="s">
        <v>62</v>
      </c>
      <c r="C498" s="78">
        <v>325.53356000000002</v>
      </c>
      <c r="D498" s="184"/>
      <c r="E498" s="76">
        <v>89.034399999999991</v>
      </c>
      <c r="F498" s="76">
        <v>26.63156</v>
      </c>
      <c r="G498" s="73"/>
      <c r="H498" s="76">
        <v>367.97375</v>
      </c>
      <c r="I498" s="72"/>
      <c r="J498" s="185">
        <v>0</v>
      </c>
      <c r="K498" s="246"/>
      <c r="L498" s="246"/>
      <c r="M498" s="173"/>
      <c r="N498" s="174"/>
      <c r="O498" s="173"/>
      <c r="P498" s="173"/>
    </row>
    <row r="499" spans="1:16" ht="15" customHeight="1" x14ac:dyDescent="0.25">
      <c r="A499" s="74" t="s">
        <v>607</v>
      </c>
      <c r="B499" s="66" t="s">
        <v>62</v>
      </c>
      <c r="C499" s="78">
        <v>31.647400000000001</v>
      </c>
      <c r="D499" s="184"/>
      <c r="E499" s="76">
        <v>13.528450000000001</v>
      </c>
      <c r="F499" s="76">
        <v>0</v>
      </c>
      <c r="G499" s="73"/>
      <c r="H499" s="76">
        <v>106.598</v>
      </c>
      <c r="I499" s="72"/>
      <c r="J499" s="185">
        <v>0</v>
      </c>
      <c r="K499" s="246"/>
      <c r="L499" s="246"/>
      <c r="M499" s="173"/>
      <c r="N499" s="173"/>
      <c r="O499" s="176"/>
      <c r="P499" s="173"/>
    </row>
    <row r="500" spans="1:16" ht="15" customHeight="1" x14ac:dyDescent="0.25">
      <c r="A500" s="74" t="s">
        <v>608</v>
      </c>
      <c r="B500" s="66" t="s">
        <v>62</v>
      </c>
      <c r="C500" s="78">
        <v>155.19503</v>
      </c>
      <c r="D500" s="184"/>
      <c r="E500" s="76">
        <v>40.242150000000002</v>
      </c>
      <c r="F500" s="76">
        <v>5.0777999999999999</v>
      </c>
      <c r="G500" s="73"/>
      <c r="H500" s="76">
        <v>190.35938000000002</v>
      </c>
      <c r="I500" s="72"/>
      <c r="J500" s="185">
        <v>0</v>
      </c>
      <c r="K500" s="246"/>
      <c r="L500" s="246"/>
      <c r="M500" s="173"/>
      <c r="N500" s="173"/>
      <c r="O500" s="173"/>
      <c r="P500" s="173"/>
    </row>
    <row r="501" spans="1:16" ht="15" customHeight="1" x14ac:dyDescent="0.25">
      <c r="A501" s="74" t="s">
        <v>609</v>
      </c>
      <c r="B501" s="66" t="s">
        <v>62</v>
      </c>
      <c r="C501" s="78">
        <v>58.833599999999997</v>
      </c>
      <c r="D501" s="184"/>
      <c r="E501" s="76">
        <v>17.776199999999999</v>
      </c>
      <c r="F501" s="76">
        <v>2.8860000000000001</v>
      </c>
      <c r="G501" s="73"/>
      <c r="H501" s="76">
        <v>73.723799999999997</v>
      </c>
      <c r="I501" s="72"/>
      <c r="J501" s="185">
        <v>0</v>
      </c>
      <c r="K501" s="246"/>
      <c r="L501" s="246"/>
      <c r="M501" s="173"/>
      <c r="N501" s="174"/>
      <c r="O501" s="173"/>
      <c r="P501" s="173"/>
    </row>
    <row r="502" spans="1:16" ht="15" customHeight="1" x14ac:dyDescent="0.25">
      <c r="A502" s="74" t="s">
        <v>610</v>
      </c>
      <c r="B502" s="66" t="s">
        <v>62</v>
      </c>
      <c r="C502" s="78">
        <v>69.229100000000003</v>
      </c>
      <c r="D502" s="184"/>
      <c r="E502" s="76">
        <v>26.597999999999999</v>
      </c>
      <c r="F502" s="76">
        <v>13.9994</v>
      </c>
      <c r="G502" s="73"/>
      <c r="H502" s="76">
        <v>81.827699999999993</v>
      </c>
      <c r="I502" s="72"/>
      <c r="J502" s="185">
        <v>0</v>
      </c>
      <c r="K502" s="246"/>
      <c r="L502" s="246"/>
      <c r="M502" s="173"/>
      <c r="N502" s="175"/>
      <c r="O502" s="173"/>
      <c r="P502" s="173"/>
    </row>
    <row r="503" spans="1:16" ht="15" customHeight="1" x14ac:dyDescent="0.25">
      <c r="A503" s="74" t="s">
        <v>3597</v>
      </c>
      <c r="B503" s="66" t="s">
        <v>62</v>
      </c>
      <c r="C503" s="78">
        <v>186.01979999999998</v>
      </c>
      <c r="D503" s="184"/>
      <c r="E503" s="76">
        <v>232.21185</v>
      </c>
      <c r="F503" s="76">
        <v>221.87695000000002</v>
      </c>
      <c r="G503" s="73"/>
      <c r="H503" s="76">
        <v>187.39165</v>
      </c>
      <c r="I503" s="72"/>
      <c r="J503" s="185">
        <v>0</v>
      </c>
      <c r="K503" s="246"/>
      <c r="L503" s="246"/>
      <c r="M503" s="173"/>
      <c r="N503" s="173"/>
      <c r="O503" s="173"/>
      <c r="P503" s="173"/>
    </row>
    <row r="504" spans="1:16" ht="15" customHeight="1" x14ac:dyDescent="0.25">
      <c r="A504" s="74" t="s">
        <v>611</v>
      </c>
      <c r="B504" s="66" t="s">
        <v>62</v>
      </c>
      <c r="C504" s="78">
        <v>332.71507000000003</v>
      </c>
      <c r="D504" s="184"/>
      <c r="E504" s="76">
        <v>198.30914999999999</v>
      </c>
      <c r="F504" s="76">
        <v>198.11351000000002</v>
      </c>
      <c r="G504" s="73"/>
      <c r="H504" s="76">
        <v>332.91070999999999</v>
      </c>
      <c r="I504" s="72"/>
      <c r="J504" s="185">
        <v>0</v>
      </c>
      <c r="K504" s="246"/>
      <c r="L504" s="246"/>
      <c r="M504" s="173"/>
      <c r="N504" s="173"/>
      <c r="O504" s="173"/>
      <c r="P504" s="173"/>
    </row>
    <row r="505" spans="1:16" ht="16.5" customHeight="1" x14ac:dyDescent="0.25">
      <c r="A505" s="74" t="s">
        <v>612</v>
      </c>
      <c r="B505" s="66" t="s">
        <v>62</v>
      </c>
      <c r="C505" s="78">
        <v>29.658200000000001</v>
      </c>
      <c r="D505" s="184"/>
      <c r="E505" s="76">
        <v>6.1853999999999996</v>
      </c>
      <c r="F505" s="76">
        <v>0.60248999999999997</v>
      </c>
      <c r="G505" s="73"/>
      <c r="H505" s="76">
        <v>35.241109999999999</v>
      </c>
      <c r="I505" s="72"/>
      <c r="J505" s="185">
        <v>0</v>
      </c>
      <c r="K505" s="246"/>
      <c r="L505" s="246"/>
      <c r="M505" s="173"/>
      <c r="N505" s="174"/>
      <c r="O505" s="177"/>
      <c r="P505" s="173"/>
    </row>
    <row r="506" spans="1:16" ht="15" customHeight="1" x14ac:dyDescent="0.25">
      <c r="A506" s="74" t="s">
        <v>613</v>
      </c>
      <c r="B506" s="66" t="s">
        <v>62</v>
      </c>
      <c r="C506" s="78">
        <v>160.8854</v>
      </c>
      <c r="D506" s="184"/>
      <c r="E506" s="76">
        <v>43.692839999999997</v>
      </c>
      <c r="F506" s="76">
        <v>33.585749999999997</v>
      </c>
      <c r="G506" s="73"/>
      <c r="H506" s="76">
        <v>178.49725000000001</v>
      </c>
      <c r="I506" s="72"/>
      <c r="J506" s="185">
        <v>0</v>
      </c>
      <c r="K506" s="246"/>
      <c r="L506" s="246"/>
      <c r="M506" s="173"/>
      <c r="N506" s="173"/>
      <c r="O506" s="173"/>
      <c r="P506" s="173"/>
    </row>
    <row r="507" spans="1:16" ht="15" customHeight="1" x14ac:dyDescent="0.25">
      <c r="A507" s="74" t="s">
        <v>614</v>
      </c>
      <c r="B507" s="66" t="s">
        <v>62</v>
      </c>
      <c r="C507" s="78">
        <v>19.0915</v>
      </c>
      <c r="D507" s="184"/>
      <c r="E507" s="76">
        <v>7.6128</v>
      </c>
      <c r="F507" s="76">
        <v>1.4884999999999999</v>
      </c>
      <c r="G507" s="73"/>
      <c r="H507" s="76">
        <v>25.215799999999998</v>
      </c>
      <c r="I507" s="72"/>
      <c r="J507" s="185">
        <v>0</v>
      </c>
      <c r="K507" s="246"/>
      <c r="L507" s="246"/>
      <c r="M507" s="173"/>
      <c r="N507" s="174"/>
      <c r="O507" s="173"/>
      <c r="P507" s="173"/>
    </row>
    <row r="508" spans="1:16" ht="15" customHeight="1" x14ac:dyDescent="0.25">
      <c r="A508" s="74" t="s">
        <v>615</v>
      </c>
      <c r="B508" s="66" t="s">
        <v>62</v>
      </c>
      <c r="C508" s="78">
        <v>13.483079999999999</v>
      </c>
      <c r="D508" s="184"/>
      <c r="E508" s="76">
        <v>30.679349999999999</v>
      </c>
      <c r="F508" s="76">
        <v>19.110619999999997</v>
      </c>
      <c r="G508" s="73"/>
      <c r="H508" s="76">
        <v>25.05181</v>
      </c>
      <c r="I508" s="72"/>
      <c r="J508" s="185">
        <v>0</v>
      </c>
      <c r="K508" s="246"/>
      <c r="L508" s="246"/>
      <c r="M508" s="173"/>
      <c r="N508" s="173"/>
      <c r="O508" s="173"/>
      <c r="P508" s="173"/>
    </row>
    <row r="509" spans="1:16" ht="15" customHeight="1" x14ac:dyDescent="0.25">
      <c r="A509" s="74" t="s">
        <v>616</v>
      </c>
      <c r="B509" s="66" t="s">
        <v>62</v>
      </c>
      <c r="C509" s="78">
        <v>69.563999999999993</v>
      </c>
      <c r="D509" s="184"/>
      <c r="E509" s="76">
        <v>19.856849999999998</v>
      </c>
      <c r="F509" s="76">
        <v>0</v>
      </c>
      <c r="G509" s="73"/>
      <c r="H509" s="76">
        <v>144.00720000000001</v>
      </c>
      <c r="I509" s="72"/>
      <c r="J509" s="185">
        <v>0</v>
      </c>
      <c r="K509" s="246"/>
      <c r="L509" s="246"/>
      <c r="M509" s="173"/>
      <c r="N509" s="173"/>
      <c r="O509" s="176"/>
      <c r="P509" s="173"/>
    </row>
    <row r="510" spans="1:16" ht="15" customHeight="1" x14ac:dyDescent="0.25">
      <c r="A510" s="74" t="s">
        <v>617</v>
      </c>
      <c r="B510" s="66" t="s">
        <v>62</v>
      </c>
      <c r="C510" s="78">
        <v>105.90728999999999</v>
      </c>
      <c r="D510" s="184"/>
      <c r="E510" s="76">
        <v>27.652950000000001</v>
      </c>
      <c r="F510" s="76">
        <v>4.7359</v>
      </c>
      <c r="G510" s="73"/>
      <c r="H510" s="76">
        <v>128.82434000000001</v>
      </c>
      <c r="I510" s="72"/>
      <c r="J510" s="185">
        <v>0</v>
      </c>
      <c r="K510" s="246"/>
      <c r="L510" s="246"/>
      <c r="M510" s="173"/>
      <c r="N510" s="173"/>
      <c r="O510" s="173"/>
      <c r="P510" s="173"/>
    </row>
    <row r="511" spans="1:16" ht="15" customHeight="1" x14ac:dyDescent="0.25">
      <c r="A511" s="74" t="s">
        <v>3598</v>
      </c>
      <c r="B511" s="66" t="s">
        <v>62</v>
      </c>
      <c r="C511" s="78">
        <v>150.88399999999999</v>
      </c>
      <c r="D511" s="184"/>
      <c r="E511" s="76">
        <v>0.43289999999999995</v>
      </c>
      <c r="F511" s="76">
        <v>0</v>
      </c>
      <c r="G511" s="73"/>
      <c r="H511" s="76">
        <v>151.3169</v>
      </c>
      <c r="I511" s="72"/>
      <c r="J511" s="185">
        <v>0</v>
      </c>
      <c r="K511" s="246"/>
      <c r="L511" s="246"/>
      <c r="M511" s="173"/>
      <c r="N511" s="179"/>
      <c r="O511" s="176"/>
      <c r="P511" s="173"/>
    </row>
    <row r="512" spans="1:16" ht="15" customHeight="1" x14ac:dyDescent="0.25">
      <c r="A512" s="74" t="s">
        <v>618</v>
      </c>
      <c r="B512" s="66" t="s">
        <v>62</v>
      </c>
      <c r="C512" s="78">
        <v>91.486949999999993</v>
      </c>
      <c r="D512" s="184"/>
      <c r="E512" s="76">
        <v>27.994199999999999</v>
      </c>
      <c r="F512" s="76">
        <v>7.4178000000000006</v>
      </c>
      <c r="G512" s="73"/>
      <c r="H512" s="76">
        <v>112.06335</v>
      </c>
      <c r="I512" s="72"/>
      <c r="J512" s="185">
        <v>0</v>
      </c>
      <c r="K512" s="246"/>
      <c r="L512" s="246"/>
      <c r="M512" s="173"/>
      <c r="N512" s="174"/>
      <c r="O512" s="173"/>
      <c r="P512" s="173"/>
    </row>
    <row r="513" spans="1:16" ht="15" customHeight="1" x14ac:dyDescent="0.25">
      <c r="A513" s="74" t="s">
        <v>619</v>
      </c>
      <c r="B513" s="66" t="s">
        <v>62</v>
      </c>
      <c r="C513" s="78">
        <v>39.565249999999999</v>
      </c>
      <c r="D513" s="184"/>
      <c r="E513" s="76">
        <v>31.613400000000002</v>
      </c>
      <c r="F513" s="76">
        <v>23.855700000000002</v>
      </c>
      <c r="G513" s="73"/>
      <c r="H513" s="76">
        <v>47.322949999999999</v>
      </c>
      <c r="I513" s="72"/>
      <c r="J513" s="185">
        <v>0</v>
      </c>
      <c r="K513" s="246"/>
      <c r="L513" s="246"/>
      <c r="M513" s="173"/>
      <c r="N513" s="174"/>
      <c r="O513" s="173"/>
      <c r="P513" s="173"/>
    </row>
    <row r="514" spans="1:16" ht="15" customHeight="1" x14ac:dyDescent="0.25">
      <c r="A514" s="74" t="s">
        <v>620</v>
      </c>
      <c r="B514" s="66" t="s">
        <v>62</v>
      </c>
      <c r="C514" s="78">
        <v>90.126499999999993</v>
      </c>
      <c r="D514" s="184"/>
      <c r="E514" s="76">
        <v>19.763249999999999</v>
      </c>
      <c r="F514" s="76">
        <v>0</v>
      </c>
      <c r="G514" s="73"/>
      <c r="H514" s="76">
        <v>109.88975000000001</v>
      </c>
      <c r="I514" s="72"/>
      <c r="J514" s="185">
        <v>0</v>
      </c>
      <c r="K514" s="246"/>
      <c r="L514" s="246"/>
      <c r="M514" s="173"/>
      <c r="N514" s="173"/>
      <c r="O514" s="176"/>
      <c r="P514" s="173"/>
    </row>
    <row r="515" spans="1:16" ht="15" customHeight="1" x14ac:dyDescent="0.25">
      <c r="A515" s="74" t="s">
        <v>621</v>
      </c>
      <c r="B515" s="66" t="s">
        <v>62</v>
      </c>
      <c r="C515" s="78">
        <v>74.276399999999995</v>
      </c>
      <c r="D515" s="184"/>
      <c r="E515" s="76">
        <v>16.01925</v>
      </c>
      <c r="F515" s="76">
        <v>0</v>
      </c>
      <c r="G515" s="73"/>
      <c r="H515" s="76">
        <v>90.295649999999995</v>
      </c>
      <c r="I515" s="72"/>
      <c r="J515" s="185">
        <v>0</v>
      </c>
      <c r="K515" s="246"/>
      <c r="L515" s="246"/>
      <c r="M515" s="173"/>
      <c r="N515" s="173"/>
      <c r="O515" s="176"/>
      <c r="P515" s="173"/>
    </row>
    <row r="516" spans="1:16" ht="15" customHeight="1" x14ac:dyDescent="0.25">
      <c r="A516" s="74" t="s">
        <v>622</v>
      </c>
      <c r="B516" s="66" t="s">
        <v>62</v>
      </c>
      <c r="C516" s="78">
        <v>84.063500000000005</v>
      </c>
      <c r="D516" s="184"/>
      <c r="E516" s="76">
        <v>23.263500000000001</v>
      </c>
      <c r="F516" s="76">
        <v>0.55000000000000004</v>
      </c>
      <c r="G516" s="73"/>
      <c r="H516" s="76">
        <v>106.777</v>
      </c>
      <c r="I516" s="72"/>
      <c r="J516" s="185">
        <v>0</v>
      </c>
      <c r="K516" s="246"/>
      <c r="L516" s="246"/>
      <c r="M516" s="173"/>
      <c r="N516" s="174"/>
      <c r="O516" s="177"/>
      <c r="P516" s="173"/>
    </row>
    <row r="517" spans="1:16" ht="15" customHeight="1" x14ac:dyDescent="0.25">
      <c r="A517" s="74" t="s">
        <v>623</v>
      </c>
      <c r="B517" s="66" t="s">
        <v>62</v>
      </c>
      <c r="C517" s="78">
        <v>599.78820999999994</v>
      </c>
      <c r="D517" s="184"/>
      <c r="E517" s="76">
        <v>755.35119999999995</v>
      </c>
      <c r="F517" s="76">
        <v>743.79359999999997</v>
      </c>
      <c r="G517" s="73"/>
      <c r="H517" s="76">
        <v>611.30081000000007</v>
      </c>
      <c r="I517" s="72"/>
      <c r="J517" s="185">
        <v>0</v>
      </c>
      <c r="K517" s="246"/>
      <c r="L517" s="246"/>
      <c r="M517" s="173"/>
      <c r="N517" s="174"/>
      <c r="O517" s="173"/>
      <c r="P517" s="173"/>
    </row>
    <row r="518" spans="1:16" ht="15" customHeight="1" x14ac:dyDescent="0.25">
      <c r="A518" s="74" t="s">
        <v>624</v>
      </c>
      <c r="B518" s="66" t="s">
        <v>62</v>
      </c>
      <c r="C518" s="78">
        <v>291.56946999999997</v>
      </c>
      <c r="D518" s="184"/>
      <c r="E518" s="76">
        <v>292.97267999999997</v>
      </c>
      <c r="F518" s="76">
        <v>270.68178999999998</v>
      </c>
      <c r="G518" s="73"/>
      <c r="H518" s="76">
        <v>291.97336000000001</v>
      </c>
      <c r="I518" s="72"/>
      <c r="J518" s="185">
        <v>0</v>
      </c>
      <c r="K518" s="246"/>
      <c r="L518" s="246"/>
      <c r="M518" s="173"/>
      <c r="N518" s="173"/>
      <c r="O518" s="173"/>
      <c r="P518" s="173"/>
    </row>
    <row r="519" spans="1:16" ht="15" customHeight="1" x14ac:dyDescent="0.25">
      <c r="A519" s="74" t="s">
        <v>3599</v>
      </c>
      <c r="B519" s="66" t="s">
        <v>62</v>
      </c>
      <c r="C519" s="78">
        <v>750.35324000000003</v>
      </c>
      <c r="D519" s="184"/>
      <c r="E519" s="76">
        <v>1001.7796</v>
      </c>
      <c r="F519" s="76">
        <v>808.54965000000004</v>
      </c>
      <c r="G519" s="73"/>
      <c r="H519" s="76">
        <v>846.97329000000002</v>
      </c>
      <c r="I519" s="72"/>
      <c r="J519" s="185">
        <v>0</v>
      </c>
      <c r="K519" s="246"/>
      <c r="L519" s="246"/>
      <c r="M519" s="173"/>
      <c r="N519" s="174"/>
      <c r="O519" s="173"/>
      <c r="P519" s="173"/>
    </row>
    <row r="520" spans="1:16" ht="15" customHeight="1" x14ac:dyDescent="0.25">
      <c r="A520" s="74" t="s">
        <v>625</v>
      </c>
      <c r="B520" s="66" t="s">
        <v>62</v>
      </c>
      <c r="C520" s="78">
        <v>165.14707000000001</v>
      </c>
      <c r="D520" s="184"/>
      <c r="E520" s="76">
        <v>180.3724</v>
      </c>
      <c r="F520" s="76">
        <v>125.28505</v>
      </c>
      <c r="G520" s="73"/>
      <c r="H520" s="76">
        <v>221.03572</v>
      </c>
      <c r="I520" s="72"/>
      <c r="J520" s="185">
        <v>0</v>
      </c>
      <c r="K520" s="246"/>
      <c r="L520" s="246"/>
      <c r="M520" s="173"/>
      <c r="N520" s="174"/>
      <c r="O520" s="173"/>
      <c r="P520" s="173"/>
    </row>
    <row r="521" spans="1:16" ht="15" customHeight="1" x14ac:dyDescent="0.25">
      <c r="A521" s="74" t="s">
        <v>626</v>
      </c>
      <c r="B521" s="66" t="s">
        <v>62</v>
      </c>
      <c r="C521" s="78">
        <v>195.17267999999999</v>
      </c>
      <c r="D521" s="184"/>
      <c r="E521" s="76">
        <v>210.32635000000002</v>
      </c>
      <c r="F521" s="76">
        <v>163.81477999999998</v>
      </c>
      <c r="G521" s="73"/>
      <c r="H521" s="76">
        <v>242.64490000000001</v>
      </c>
      <c r="I521" s="72"/>
      <c r="J521" s="185">
        <v>0</v>
      </c>
      <c r="K521" s="246"/>
      <c r="L521" s="246"/>
      <c r="M521" s="173"/>
      <c r="N521" s="173"/>
      <c r="O521" s="173"/>
      <c r="P521" s="173"/>
    </row>
    <row r="522" spans="1:16" ht="15" customHeight="1" x14ac:dyDescent="0.25">
      <c r="A522" s="74" t="s">
        <v>627</v>
      </c>
      <c r="B522" s="66" t="s">
        <v>62</v>
      </c>
      <c r="C522" s="78">
        <v>365.41573999999997</v>
      </c>
      <c r="D522" s="184"/>
      <c r="E522" s="76">
        <v>264.84899999999999</v>
      </c>
      <c r="F522" s="76">
        <v>241.87098999999998</v>
      </c>
      <c r="G522" s="73"/>
      <c r="H522" s="76">
        <v>392.89175</v>
      </c>
      <c r="I522" s="72"/>
      <c r="J522" s="185">
        <v>0</v>
      </c>
      <c r="K522" s="246"/>
      <c r="L522" s="246"/>
      <c r="M522" s="173"/>
      <c r="N522" s="175"/>
      <c r="O522" s="173"/>
      <c r="P522" s="173"/>
    </row>
    <row r="523" spans="1:16" ht="15" customHeight="1" x14ac:dyDescent="0.25">
      <c r="A523" s="74" t="s">
        <v>3600</v>
      </c>
      <c r="B523" s="66" t="s">
        <v>62</v>
      </c>
      <c r="C523" s="78"/>
      <c r="D523" s="78">
        <v>-372.29064</v>
      </c>
      <c r="E523" s="76">
        <v>756.51310999999998</v>
      </c>
      <c r="F523" s="76">
        <v>-383.40027000000003</v>
      </c>
      <c r="G523" s="73"/>
      <c r="H523" s="76">
        <v>767.61633999999992</v>
      </c>
      <c r="I523" s="72"/>
      <c r="J523" s="185">
        <v>0</v>
      </c>
      <c r="K523" s="246"/>
      <c r="L523" s="246"/>
      <c r="M523" s="173"/>
      <c r="N523" s="173"/>
      <c r="O523" s="173"/>
      <c r="P523" s="173"/>
    </row>
    <row r="524" spans="1:16" ht="15" customHeight="1" x14ac:dyDescent="0.25">
      <c r="A524" s="74" t="s">
        <v>3601</v>
      </c>
      <c r="B524" s="66" t="s">
        <v>62</v>
      </c>
      <c r="C524" s="78">
        <v>390.61119000000002</v>
      </c>
      <c r="D524" s="184"/>
      <c r="E524" s="76">
        <v>755.81439999999998</v>
      </c>
      <c r="F524" s="76">
        <v>617.52423999999996</v>
      </c>
      <c r="G524" s="73"/>
      <c r="H524" s="76">
        <v>521.92255</v>
      </c>
      <c r="I524" s="72"/>
      <c r="J524" s="185">
        <v>0</v>
      </c>
      <c r="K524" s="246"/>
      <c r="L524" s="246"/>
      <c r="M524" s="173"/>
      <c r="N524" s="174"/>
      <c r="O524" s="173"/>
      <c r="P524" s="173"/>
    </row>
    <row r="525" spans="1:16" ht="15" customHeight="1" x14ac:dyDescent="0.25">
      <c r="A525" s="74" t="s">
        <v>628</v>
      </c>
      <c r="B525" s="66" t="s">
        <v>62</v>
      </c>
      <c r="C525" s="78">
        <v>319.09913</v>
      </c>
      <c r="D525" s="184"/>
      <c r="E525" s="76">
        <v>752.84114999999997</v>
      </c>
      <c r="F525" s="76">
        <v>715.73714000000007</v>
      </c>
      <c r="G525" s="73"/>
      <c r="H525" s="76">
        <v>356.17114000000004</v>
      </c>
      <c r="I525" s="72"/>
      <c r="J525" s="185">
        <v>0</v>
      </c>
      <c r="K525" s="246"/>
      <c r="L525" s="246"/>
      <c r="M525" s="173"/>
      <c r="N525" s="173"/>
      <c r="O525" s="173"/>
      <c r="P525" s="173"/>
    </row>
    <row r="526" spans="1:16" ht="15" customHeight="1" x14ac:dyDescent="0.25">
      <c r="A526" s="74" t="s">
        <v>630</v>
      </c>
      <c r="B526" s="66" t="s">
        <v>62</v>
      </c>
      <c r="C526" s="78">
        <v>133.74220000000003</v>
      </c>
      <c r="D526" s="184"/>
      <c r="E526" s="76">
        <v>69.180800000000005</v>
      </c>
      <c r="F526" s="76">
        <v>18.833950000000002</v>
      </c>
      <c r="G526" s="73"/>
      <c r="H526" s="76">
        <v>209.97425000000001</v>
      </c>
      <c r="I526" s="72"/>
      <c r="J526" s="185">
        <v>0</v>
      </c>
      <c r="K526" s="246"/>
      <c r="L526" s="246"/>
      <c r="M526" s="173"/>
      <c r="N526" s="174"/>
      <c r="O526" s="173"/>
      <c r="P526" s="173"/>
    </row>
    <row r="527" spans="1:16" ht="15" customHeight="1" x14ac:dyDescent="0.25">
      <c r="A527" s="74" t="s">
        <v>631</v>
      </c>
      <c r="B527" s="66" t="s">
        <v>62</v>
      </c>
      <c r="C527" s="78">
        <v>3.28565</v>
      </c>
      <c r="D527" s="184"/>
      <c r="E527" s="76">
        <v>9.1045499999999997</v>
      </c>
      <c r="F527" s="76">
        <v>10.012499999999999</v>
      </c>
      <c r="G527" s="73"/>
      <c r="H527" s="76">
        <v>2.3776999999999999</v>
      </c>
      <c r="I527" s="72"/>
      <c r="J527" s="185">
        <v>0</v>
      </c>
      <c r="K527" s="246"/>
      <c r="L527" s="246"/>
      <c r="M527" s="173"/>
      <c r="N527" s="173"/>
      <c r="O527" s="173"/>
      <c r="P527" s="173"/>
    </row>
    <row r="528" spans="1:16" ht="15" customHeight="1" x14ac:dyDescent="0.25">
      <c r="A528" s="74" t="s">
        <v>632</v>
      </c>
      <c r="B528" s="66" t="s">
        <v>62</v>
      </c>
      <c r="C528" s="78">
        <v>32.118000000000002</v>
      </c>
      <c r="D528" s="184"/>
      <c r="E528" s="76">
        <v>7.6264500000000002</v>
      </c>
      <c r="F528" s="76">
        <v>27.5382</v>
      </c>
      <c r="G528" s="73"/>
      <c r="H528" s="76">
        <v>12.206250000000001</v>
      </c>
      <c r="I528" s="72"/>
      <c r="J528" s="185">
        <v>0</v>
      </c>
      <c r="K528" s="246"/>
      <c r="L528" s="246"/>
      <c r="M528" s="173"/>
      <c r="N528" s="173"/>
      <c r="O528" s="173"/>
      <c r="P528" s="173"/>
    </row>
    <row r="529" spans="1:16" ht="15" customHeight="1" x14ac:dyDescent="0.25">
      <c r="A529" s="74" t="s">
        <v>633</v>
      </c>
      <c r="B529" s="66" t="s">
        <v>62</v>
      </c>
      <c r="C529" s="78">
        <v>74.953690000000009</v>
      </c>
      <c r="D529" s="184"/>
      <c r="E529" s="76">
        <v>61.236359999999998</v>
      </c>
      <c r="F529" s="76">
        <v>42.58314</v>
      </c>
      <c r="G529" s="73"/>
      <c r="H529" s="76">
        <v>93.606909999999999</v>
      </c>
      <c r="I529" s="72"/>
      <c r="J529" s="185">
        <v>0</v>
      </c>
      <c r="K529" s="246"/>
      <c r="L529" s="246"/>
      <c r="M529" s="173"/>
      <c r="N529" s="173"/>
      <c r="O529" s="173"/>
      <c r="P529" s="173"/>
    </row>
    <row r="530" spans="1:16" ht="15" customHeight="1" x14ac:dyDescent="0.25">
      <c r="A530" s="74" t="s">
        <v>634</v>
      </c>
      <c r="B530" s="66" t="s">
        <v>62</v>
      </c>
      <c r="C530" s="78">
        <v>108.10229</v>
      </c>
      <c r="D530" s="184"/>
      <c r="E530" s="76">
        <v>133.97149999999999</v>
      </c>
      <c r="F530" s="76">
        <v>132.90169</v>
      </c>
      <c r="G530" s="73"/>
      <c r="H530" s="76">
        <v>126.05210000000001</v>
      </c>
      <c r="I530" s="72"/>
      <c r="J530" s="185">
        <v>0</v>
      </c>
      <c r="K530" s="246"/>
      <c r="L530" s="246"/>
      <c r="M530" s="173"/>
      <c r="N530" s="174"/>
      <c r="O530" s="173"/>
      <c r="P530" s="173"/>
    </row>
    <row r="531" spans="1:16" ht="15" customHeight="1" x14ac:dyDescent="0.25">
      <c r="A531" s="74" t="s">
        <v>635</v>
      </c>
      <c r="B531" s="66" t="s">
        <v>62</v>
      </c>
      <c r="C531" s="78">
        <v>78.371549999999999</v>
      </c>
      <c r="D531" s="184"/>
      <c r="E531" s="76">
        <v>37.44585</v>
      </c>
      <c r="F531" s="76">
        <v>17.091099999999997</v>
      </c>
      <c r="G531" s="73"/>
      <c r="H531" s="76">
        <v>98.726300000000009</v>
      </c>
      <c r="I531" s="72"/>
      <c r="J531" s="185">
        <v>0</v>
      </c>
      <c r="K531" s="246"/>
      <c r="L531" s="246"/>
      <c r="M531" s="173"/>
      <c r="N531" s="173"/>
      <c r="O531" s="173"/>
      <c r="P531" s="173"/>
    </row>
    <row r="532" spans="1:16" ht="15" customHeight="1" x14ac:dyDescent="0.25">
      <c r="A532" s="74" t="s">
        <v>636</v>
      </c>
      <c r="B532" s="66" t="s">
        <v>62</v>
      </c>
      <c r="C532" s="78">
        <v>161.10529</v>
      </c>
      <c r="D532" s="184"/>
      <c r="E532" s="76">
        <v>44.378099999999996</v>
      </c>
      <c r="F532" s="76">
        <v>25.884400000000003</v>
      </c>
      <c r="G532" s="73"/>
      <c r="H532" s="76">
        <v>179.59898999999999</v>
      </c>
      <c r="I532" s="72"/>
      <c r="J532" s="185">
        <v>0</v>
      </c>
      <c r="K532" s="246"/>
      <c r="L532" s="246"/>
      <c r="M532" s="173"/>
      <c r="N532" s="174"/>
      <c r="O532" s="173"/>
      <c r="P532" s="173"/>
    </row>
    <row r="533" spans="1:16" ht="15" customHeight="1" x14ac:dyDescent="0.25">
      <c r="A533" s="74" t="s">
        <v>638</v>
      </c>
      <c r="B533" s="66" t="s">
        <v>62</v>
      </c>
      <c r="C533" s="78">
        <v>317.95907</v>
      </c>
      <c r="D533" s="184"/>
      <c r="E533" s="76">
        <v>219.16114999999999</v>
      </c>
      <c r="F533" s="76">
        <v>145.06782999999999</v>
      </c>
      <c r="G533" s="73"/>
      <c r="H533" s="76">
        <v>342.65084000000002</v>
      </c>
      <c r="I533" s="72"/>
      <c r="J533" s="185">
        <v>0</v>
      </c>
      <c r="K533" s="246"/>
      <c r="L533" s="246"/>
      <c r="M533" s="173"/>
      <c r="N533" s="173"/>
      <c r="O533" s="173"/>
      <c r="P533" s="173"/>
    </row>
    <row r="534" spans="1:16" ht="15" customHeight="1" x14ac:dyDescent="0.25">
      <c r="A534" s="74" t="s">
        <v>639</v>
      </c>
      <c r="B534" s="66" t="s">
        <v>62</v>
      </c>
      <c r="C534" s="78">
        <v>191.7526</v>
      </c>
      <c r="D534" s="184"/>
      <c r="E534" s="76">
        <v>314.07870000000003</v>
      </c>
      <c r="F534" s="76">
        <v>304.52461999999997</v>
      </c>
      <c r="G534" s="73"/>
      <c r="H534" s="76">
        <v>201.30668</v>
      </c>
      <c r="I534" s="72"/>
      <c r="J534" s="185">
        <v>0</v>
      </c>
      <c r="K534" s="246"/>
      <c r="L534" s="246"/>
      <c r="M534" s="173"/>
      <c r="N534" s="174"/>
      <c r="O534" s="173"/>
      <c r="P534" s="173"/>
    </row>
    <row r="535" spans="1:16" ht="15" customHeight="1" x14ac:dyDescent="0.25">
      <c r="A535" s="74" t="s">
        <v>640</v>
      </c>
      <c r="B535" s="66" t="s">
        <v>62</v>
      </c>
      <c r="C535" s="78">
        <v>460.27572999999995</v>
      </c>
      <c r="D535" s="184"/>
      <c r="E535" s="76">
        <v>525.19839999999999</v>
      </c>
      <c r="F535" s="76">
        <v>443.87921</v>
      </c>
      <c r="G535" s="73"/>
      <c r="H535" s="76">
        <v>541.40192000000002</v>
      </c>
      <c r="I535" s="72"/>
      <c r="J535" s="185">
        <v>0</v>
      </c>
      <c r="K535" s="246"/>
      <c r="L535" s="246"/>
      <c r="M535" s="173"/>
      <c r="N535" s="174"/>
      <c r="O535" s="173"/>
      <c r="P535" s="173"/>
    </row>
    <row r="536" spans="1:16" ht="15" customHeight="1" x14ac:dyDescent="0.25">
      <c r="A536" s="74" t="s">
        <v>641</v>
      </c>
      <c r="B536" s="66" t="s">
        <v>62</v>
      </c>
      <c r="C536" s="78">
        <v>419.76321000000002</v>
      </c>
      <c r="D536" s="184"/>
      <c r="E536" s="76">
        <v>419.89535999999998</v>
      </c>
      <c r="F536" s="76">
        <v>342.55421000000001</v>
      </c>
      <c r="G536" s="73"/>
      <c r="H536" s="76">
        <v>491.32908000000003</v>
      </c>
      <c r="I536" s="72"/>
      <c r="J536" s="185">
        <v>0</v>
      </c>
      <c r="K536" s="246"/>
      <c r="L536" s="246"/>
      <c r="M536" s="173"/>
      <c r="N536" s="173"/>
      <c r="O536" s="173"/>
      <c r="P536" s="173"/>
    </row>
    <row r="537" spans="1:16" ht="15" customHeight="1" x14ac:dyDescent="0.25">
      <c r="A537" s="74" t="s">
        <v>642</v>
      </c>
      <c r="B537" s="66" t="s">
        <v>62</v>
      </c>
      <c r="C537" s="78">
        <v>564.94151999999997</v>
      </c>
      <c r="D537" s="184"/>
      <c r="E537" s="76">
        <v>709.21040000000005</v>
      </c>
      <c r="F537" s="76">
        <v>689.24077</v>
      </c>
      <c r="G537" s="73"/>
      <c r="H537" s="76">
        <v>587.21815000000004</v>
      </c>
      <c r="I537" s="72"/>
      <c r="J537" s="185">
        <v>0</v>
      </c>
      <c r="K537" s="246"/>
      <c r="L537" s="246"/>
      <c r="M537" s="173"/>
      <c r="N537" s="174"/>
      <c r="O537" s="173"/>
      <c r="P537" s="173"/>
    </row>
    <row r="538" spans="1:16" ht="15" customHeight="1" x14ac:dyDescent="0.25">
      <c r="A538" s="74" t="s">
        <v>644</v>
      </c>
      <c r="B538" s="66" t="s">
        <v>62</v>
      </c>
      <c r="C538" s="78">
        <v>203.19649999999999</v>
      </c>
      <c r="D538" s="184"/>
      <c r="E538" s="76">
        <v>43.890599999999999</v>
      </c>
      <c r="F538" s="76">
        <v>10.68</v>
      </c>
      <c r="G538" s="73"/>
      <c r="H538" s="76">
        <v>225.74182999999999</v>
      </c>
      <c r="I538" s="72"/>
      <c r="J538" s="185">
        <v>0</v>
      </c>
      <c r="K538" s="246"/>
      <c r="L538" s="246"/>
      <c r="M538" s="173"/>
      <c r="N538" s="174"/>
      <c r="O538" s="173"/>
      <c r="P538" s="173"/>
    </row>
    <row r="539" spans="1:16" ht="15" customHeight="1" x14ac:dyDescent="0.25">
      <c r="A539" s="74" t="s">
        <v>645</v>
      </c>
      <c r="B539" s="66" t="s">
        <v>62</v>
      </c>
      <c r="C539" s="78">
        <v>64.615349999999992</v>
      </c>
      <c r="D539" s="184"/>
      <c r="E539" s="76">
        <v>44.744699999999995</v>
      </c>
      <c r="F539" s="76">
        <v>37.942</v>
      </c>
      <c r="G539" s="73"/>
      <c r="H539" s="76">
        <v>71.418050000000008</v>
      </c>
      <c r="I539" s="72"/>
      <c r="J539" s="185">
        <v>0</v>
      </c>
      <c r="K539" s="246"/>
      <c r="L539" s="246"/>
      <c r="M539" s="173"/>
      <c r="N539" s="174"/>
      <c r="O539" s="173"/>
      <c r="P539" s="173"/>
    </row>
    <row r="540" spans="1:16" ht="15" customHeight="1" x14ac:dyDescent="0.25">
      <c r="A540" s="74" t="s">
        <v>646</v>
      </c>
      <c r="B540" s="66" t="s">
        <v>62</v>
      </c>
      <c r="C540" s="78">
        <v>42.868199999999995</v>
      </c>
      <c r="D540" s="184"/>
      <c r="E540" s="76">
        <v>15.748200000000001</v>
      </c>
      <c r="F540" s="76">
        <v>1.173</v>
      </c>
      <c r="G540" s="73"/>
      <c r="H540" s="76">
        <v>57.443400000000004</v>
      </c>
      <c r="I540" s="72"/>
      <c r="J540" s="185">
        <v>0</v>
      </c>
      <c r="K540" s="246"/>
      <c r="L540" s="246"/>
      <c r="M540" s="173"/>
      <c r="N540" s="174"/>
      <c r="O540" s="173"/>
      <c r="P540" s="173"/>
    </row>
    <row r="541" spans="1:16" ht="15" customHeight="1" x14ac:dyDescent="0.25">
      <c r="A541" s="74" t="s">
        <v>647</v>
      </c>
      <c r="B541" s="66" t="s">
        <v>62</v>
      </c>
      <c r="C541" s="78">
        <v>89.074740000000006</v>
      </c>
      <c r="D541" s="184"/>
      <c r="E541" s="76">
        <v>201.43679999999998</v>
      </c>
      <c r="F541" s="76">
        <v>194.63567999999998</v>
      </c>
      <c r="G541" s="73"/>
      <c r="H541" s="76">
        <v>94.687660000000008</v>
      </c>
      <c r="I541" s="72"/>
      <c r="J541" s="185">
        <v>0</v>
      </c>
      <c r="K541" s="246"/>
      <c r="L541" s="246"/>
      <c r="M541" s="173"/>
      <c r="N541" s="174"/>
      <c r="O541" s="173"/>
      <c r="P541" s="173"/>
    </row>
    <row r="542" spans="1:16" ht="15" customHeight="1" x14ac:dyDescent="0.25">
      <c r="A542" s="74" t="s">
        <v>648</v>
      </c>
      <c r="B542" s="66" t="s">
        <v>62</v>
      </c>
      <c r="C542" s="78">
        <v>141.22824</v>
      </c>
      <c r="D542" s="184"/>
      <c r="E542" s="76">
        <v>47.958949999999994</v>
      </c>
      <c r="F542" s="76">
        <v>20.714680000000001</v>
      </c>
      <c r="G542" s="73"/>
      <c r="H542" s="76">
        <v>168.47251</v>
      </c>
      <c r="I542" s="72"/>
      <c r="J542" s="185">
        <v>0</v>
      </c>
      <c r="K542" s="246"/>
      <c r="L542" s="246"/>
      <c r="M542" s="173"/>
      <c r="N542" s="173"/>
      <c r="O542" s="173"/>
      <c r="P542" s="173"/>
    </row>
    <row r="543" spans="1:16" ht="15" customHeight="1" x14ac:dyDescent="0.25">
      <c r="A543" s="74" t="s">
        <v>3602</v>
      </c>
      <c r="B543" s="66" t="s">
        <v>62</v>
      </c>
      <c r="C543" s="78">
        <v>201.07165000000001</v>
      </c>
      <c r="D543" s="184"/>
      <c r="E543" s="76">
        <v>147.16845000000001</v>
      </c>
      <c r="F543" s="76">
        <v>134.64839999999998</v>
      </c>
      <c r="G543" s="73"/>
      <c r="H543" s="76">
        <v>206.62705</v>
      </c>
      <c r="I543" s="72"/>
      <c r="J543" s="185">
        <v>0</v>
      </c>
      <c r="K543" s="246"/>
      <c r="L543" s="246"/>
      <c r="M543" s="173"/>
      <c r="N543" s="173"/>
      <c r="O543" s="173"/>
      <c r="P543" s="173"/>
    </row>
    <row r="544" spans="1:16" ht="15" customHeight="1" x14ac:dyDescent="0.25">
      <c r="A544" s="74" t="s">
        <v>649</v>
      </c>
      <c r="B544" s="66" t="s">
        <v>62</v>
      </c>
      <c r="C544" s="78">
        <v>72.192800000000005</v>
      </c>
      <c r="D544" s="184"/>
      <c r="E544" s="76">
        <v>47.658000000000001</v>
      </c>
      <c r="F544" s="76">
        <v>54.25985</v>
      </c>
      <c r="G544" s="73"/>
      <c r="H544" s="76">
        <v>65.590949999999992</v>
      </c>
      <c r="I544" s="72"/>
      <c r="J544" s="185">
        <v>0</v>
      </c>
      <c r="K544" s="246"/>
      <c r="L544" s="246"/>
      <c r="M544" s="173"/>
      <c r="N544" s="175"/>
      <c r="O544" s="173"/>
      <c r="P544" s="173"/>
    </row>
    <row r="545" spans="1:16" ht="15" customHeight="1" x14ac:dyDescent="0.25">
      <c r="A545" s="74" t="s">
        <v>650</v>
      </c>
      <c r="B545" s="66" t="s">
        <v>62</v>
      </c>
      <c r="C545" s="78">
        <v>139.63639999999998</v>
      </c>
      <c r="D545" s="184"/>
      <c r="E545" s="76">
        <v>40.823900000000002</v>
      </c>
      <c r="F545" s="76">
        <v>10.285299999999999</v>
      </c>
      <c r="G545" s="73"/>
      <c r="H545" s="76">
        <v>165.20160000000001</v>
      </c>
      <c r="I545" s="72"/>
      <c r="J545" s="185">
        <v>0</v>
      </c>
      <c r="K545" s="246"/>
      <c r="L545" s="246"/>
      <c r="M545" s="173"/>
      <c r="N545" s="174"/>
      <c r="O545" s="173"/>
      <c r="P545" s="173"/>
    </row>
    <row r="546" spans="1:16" ht="15" customHeight="1" x14ac:dyDescent="0.25">
      <c r="A546" s="74" t="s">
        <v>651</v>
      </c>
      <c r="B546" s="66" t="s">
        <v>62</v>
      </c>
      <c r="C546" s="78">
        <v>90.05068</v>
      </c>
      <c r="D546" s="184"/>
      <c r="E546" s="76">
        <v>29.961749999999999</v>
      </c>
      <c r="F546" s="76">
        <v>11.946899999999999</v>
      </c>
      <c r="G546" s="73"/>
      <c r="H546" s="76">
        <v>108.06553</v>
      </c>
      <c r="I546" s="72"/>
      <c r="J546" s="185">
        <v>0</v>
      </c>
      <c r="K546" s="246"/>
      <c r="L546" s="246"/>
      <c r="M546" s="173"/>
      <c r="N546" s="173"/>
      <c r="O546" s="173"/>
      <c r="P546" s="173"/>
    </row>
    <row r="547" spans="1:16" ht="15" customHeight="1" x14ac:dyDescent="0.25">
      <c r="A547" s="74" t="s">
        <v>652</v>
      </c>
      <c r="B547" s="66" t="s">
        <v>62</v>
      </c>
      <c r="C547" s="78">
        <v>1202.89823</v>
      </c>
      <c r="D547" s="184"/>
      <c r="E547" s="76">
        <v>821.44319999999993</v>
      </c>
      <c r="F547" s="76">
        <v>1065.08168</v>
      </c>
      <c r="G547" s="73"/>
      <c r="H547" s="76">
        <v>1325.6439499999999</v>
      </c>
      <c r="I547" s="72"/>
      <c r="J547" s="185">
        <v>0</v>
      </c>
      <c r="K547" s="246"/>
      <c r="L547" s="246"/>
      <c r="M547" s="173"/>
      <c r="N547" s="174"/>
      <c r="O547" s="173"/>
      <c r="P547" s="173"/>
    </row>
    <row r="548" spans="1:16" ht="15" customHeight="1" x14ac:dyDescent="0.25">
      <c r="A548" s="74" t="s">
        <v>653</v>
      </c>
      <c r="B548" s="66" t="s">
        <v>62</v>
      </c>
      <c r="C548" s="78">
        <v>267.44450000000001</v>
      </c>
      <c r="D548" s="184"/>
      <c r="E548" s="76">
        <v>111.60045</v>
      </c>
      <c r="F548" s="76">
        <v>63.588699999999996</v>
      </c>
      <c r="G548" s="73"/>
      <c r="H548" s="76">
        <v>292.6755</v>
      </c>
      <c r="I548" s="72"/>
      <c r="J548" s="185">
        <v>0</v>
      </c>
      <c r="K548" s="246"/>
      <c r="L548" s="246"/>
      <c r="M548" s="173"/>
      <c r="N548" s="173"/>
      <c r="O548" s="173"/>
      <c r="P548" s="173"/>
    </row>
    <row r="549" spans="1:16" ht="15" customHeight="1" x14ac:dyDescent="0.25">
      <c r="A549" s="74" t="s">
        <v>654</v>
      </c>
      <c r="B549" s="66" t="s">
        <v>62</v>
      </c>
      <c r="C549" s="78">
        <v>70.201250000000002</v>
      </c>
      <c r="D549" s="184"/>
      <c r="E549" s="76">
        <v>56.143099999999997</v>
      </c>
      <c r="F549" s="76">
        <v>56.492699999999999</v>
      </c>
      <c r="G549" s="73"/>
      <c r="H549" s="76">
        <v>85.297250000000005</v>
      </c>
      <c r="I549" s="72"/>
      <c r="J549" s="185">
        <v>0</v>
      </c>
      <c r="K549" s="246"/>
      <c r="L549" s="246"/>
      <c r="M549" s="173"/>
      <c r="N549" s="174"/>
      <c r="O549" s="173"/>
      <c r="P549" s="173"/>
    </row>
    <row r="550" spans="1:16" ht="15" customHeight="1" x14ac:dyDescent="0.25">
      <c r="A550" s="74" t="s">
        <v>655</v>
      </c>
      <c r="B550" s="66" t="s">
        <v>62</v>
      </c>
      <c r="C550" s="78">
        <v>199.97835000000001</v>
      </c>
      <c r="D550" s="184"/>
      <c r="E550" s="76">
        <v>74.527699999999996</v>
      </c>
      <c r="F550" s="76">
        <v>68.959800000000001</v>
      </c>
      <c r="G550" s="73"/>
      <c r="H550" s="76">
        <v>185.672</v>
      </c>
      <c r="I550" s="72"/>
      <c r="J550" s="185">
        <v>0</v>
      </c>
      <c r="K550" s="246"/>
      <c r="L550" s="246"/>
      <c r="M550" s="173"/>
      <c r="N550" s="174"/>
      <c r="O550" s="173"/>
      <c r="P550" s="173"/>
    </row>
    <row r="551" spans="1:16" ht="15" customHeight="1" x14ac:dyDescent="0.25">
      <c r="A551" s="74" t="s">
        <v>656</v>
      </c>
      <c r="B551" s="66" t="s">
        <v>62</v>
      </c>
      <c r="C551" s="78">
        <v>37.564149999999998</v>
      </c>
      <c r="D551" s="184"/>
      <c r="E551" s="76">
        <v>17.191200000000002</v>
      </c>
      <c r="F551" s="76">
        <v>9.5765499999999992</v>
      </c>
      <c r="G551" s="73"/>
      <c r="H551" s="76">
        <v>45.178800000000003</v>
      </c>
      <c r="I551" s="72"/>
      <c r="J551" s="185">
        <v>0</v>
      </c>
      <c r="K551" s="246"/>
      <c r="L551" s="246"/>
      <c r="M551" s="173"/>
      <c r="N551" s="174"/>
      <c r="O551" s="173"/>
      <c r="P551" s="173"/>
    </row>
    <row r="552" spans="1:16" ht="15" customHeight="1" x14ac:dyDescent="0.25">
      <c r="A552" s="74" t="s">
        <v>3603</v>
      </c>
      <c r="B552" s="66" t="s">
        <v>62</v>
      </c>
      <c r="C552" s="78">
        <v>116.29010000000001</v>
      </c>
      <c r="D552" s="184"/>
      <c r="E552" s="76">
        <v>46.003099999999996</v>
      </c>
      <c r="F552" s="76">
        <v>21.024900000000002</v>
      </c>
      <c r="G552" s="73"/>
      <c r="H552" s="76">
        <v>33.081699999999998</v>
      </c>
      <c r="I552" s="72"/>
      <c r="J552" s="185">
        <v>0</v>
      </c>
      <c r="K552" s="246"/>
      <c r="L552" s="246"/>
      <c r="M552" s="173"/>
      <c r="N552" s="174"/>
      <c r="O552" s="173"/>
      <c r="P552" s="173"/>
    </row>
    <row r="553" spans="1:16" ht="15" customHeight="1" x14ac:dyDescent="0.25">
      <c r="A553" s="74" t="s">
        <v>657</v>
      </c>
      <c r="B553" s="66" t="s">
        <v>62</v>
      </c>
      <c r="C553" s="78">
        <v>127.8262</v>
      </c>
      <c r="D553" s="184"/>
      <c r="E553" s="76">
        <v>28.8444</v>
      </c>
      <c r="F553" s="76">
        <v>2.4166999999999996</v>
      </c>
      <c r="G553" s="73"/>
      <c r="H553" s="76">
        <v>154.25389999999999</v>
      </c>
      <c r="I553" s="72"/>
      <c r="J553" s="185">
        <v>0</v>
      </c>
      <c r="K553" s="246"/>
      <c r="L553" s="246"/>
      <c r="M553" s="173"/>
      <c r="N553" s="174"/>
      <c r="O553" s="173"/>
      <c r="P553" s="173"/>
    </row>
    <row r="554" spans="1:16" ht="15" customHeight="1" x14ac:dyDescent="0.25">
      <c r="A554" s="74" t="s">
        <v>658</v>
      </c>
      <c r="B554" s="66" t="s">
        <v>62</v>
      </c>
      <c r="C554" s="78">
        <v>230.43015</v>
      </c>
      <c r="D554" s="184"/>
      <c r="E554" s="76">
        <v>75.465000000000003</v>
      </c>
      <c r="F554" s="76">
        <v>23.31185</v>
      </c>
      <c r="G554" s="73"/>
      <c r="H554" s="76">
        <v>282.58330000000001</v>
      </c>
      <c r="I554" s="72"/>
      <c r="J554" s="185">
        <v>0</v>
      </c>
      <c r="K554" s="246"/>
      <c r="L554" s="246"/>
      <c r="M554" s="173"/>
      <c r="N554" s="175"/>
      <c r="O554" s="173"/>
      <c r="P554" s="173"/>
    </row>
    <row r="555" spans="1:16" ht="15" customHeight="1" x14ac:dyDescent="0.25">
      <c r="A555" s="74" t="s">
        <v>659</v>
      </c>
      <c r="B555" s="66" t="s">
        <v>62</v>
      </c>
      <c r="C555" s="78">
        <v>35.407449999999997</v>
      </c>
      <c r="D555" s="184"/>
      <c r="E555" s="76">
        <v>56.048850000000002</v>
      </c>
      <c r="F555" s="76">
        <v>51.026019999999995</v>
      </c>
      <c r="G555" s="73"/>
      <c r="H555" s="76">
        <v>40.469279999999998</v>
      </c>
      <c r="I555" s="72"/>
      <c r="J555" s="185">
        <v>0</v>
      </c>
      <c r="K555" s="246"/>
      <c r="L555" s="246"/>
      <c r="M555" s="173"/>
      <c r="N555" s="173"/>
      <c r="O555" s="173"/>
      <c r="P555" s="173"/>
    </row>
    <row r="556" spans="1:16" ht="15" customHeight="1" x14ac:dyDescent="0.25">
      <c r="A556" s="74" t="s">
        <v>660</v>
      </c>
      <c r="B556" s="66" t="s">
        <v>62</v>
      </c>
      <c r="C556" s="78">
        <v>71.134799999999998</v>
      </c>
      <c r="D556" s="184"/>
      <c r="E556" s="76">
        <v>14.835600000000001</v>
      </c>
      <c r="F556" s="76">
        <v>0</v>
      </c>
      <c r="G556" s="73"/>
      <c r="H556" s="76">
        <v>85.970399999999998</v>
      </c>
      <c r="I556" s="72"/>
      <c r="J556" s="185">
        <v>0</v>
      </c>
      <c r="K556" s="246"/>
      <c r="L556" s="246"/>
      <c r="M556" s="173"/>
      <c r="N556" s="174"/>
      <c r="O556" s="176"/>
      <c r="P556" s="173"/>
    </row>
    <row r="557" spans="1:16" ht="15" customHeight="1" x14ac:dyDescent="0.25">
      <c r="A557" s="74" t="s">
        <v>661</v>
      </c>
      <c r="B557" s="66" t="s">
        <v>62</v>
      </c>
      <c r="C557" s="78">
        <v>11.743600000000001</v>
      </c>
      <c r="D557" s="184"/>
      <c r="E557" s="76">
        <v>2.4491999999999998</v>
      </c>
      <c r="F557" s="76">
        <v>0</v>
      </c>
      <c r="G557" s="73"/>
      <c r="H557" s="76">
        <v>14.1928</v>
      </c>
      <c r="I557" s="72"/>
      <c r="J557" s="185">
        <v>0</v>
      </c>
      <c r="K557" s="246"/>
      <c r="L557" s="246"/>
      <c r="M557" s="173"/>
      <c r="N557" s="174"/>
      <c r="O557" s="176"/>
      <c r="P557" s="173"/>
    </row>
    <row r="558" spans="1:16" ht="15" customHeight="1" x14ac:dyDescent="0.25">
      <c r="A558" s="74" t="s">
        <v>662</v>
      </c>
      <c r="B558" s="66" t="s">
        <v>62</v>
      </c>
      <c r="C558" s="78">
        <v>129.35544999999999</v>
      </c>
      <c r="D558" s="184"/>
      <c r="E558" s="76">
        <v>36.387</v>
      </c>
      <c r="F558" s="76">
        <v>27.440200000000001</v>
      </c>
      <c r="G558" s="73"/>
      <c r="H558" s="76">
        <v>138.30224999999999</v>
      </c>
      <c r="I558" s="72"/>
      <c r="J558" s="185">
        <v>0</v>
      </c>
      <c r="K558" s="246"/>
      <c r="L558" s="246"/>
      <c r="M558" s="173"/>
      <c r="N558" s="175"/>
      <c r="O558" s="173"/>
      <c r="P558" s="173"/>
    </row>
    <row r="559" spans="1:16" ht="15" customHeight="1" x14ac:dyDescent="0.25">
      <c r="A559" s="74" t="s">
        <v>663</v>
      </c>
      <c r="B559" s="66" t="s">
        <v>62</v>
      </c>
      <c r="C559" s="78">
        <v>137.77235000000002</v>
      </c>
      <c r="D559" s="184"/>
      <c r="E559" s="76">
        <v>31.270199999999999</v>
      </c>
      <c r="F559" s="76">
        <v>2.5818000000000003</v>
      </c>
      <c r="G559" s="73"/>
      <c r="H559" s="76">
        <v>166.46074999999999</v>
      </c>
      <c r="I559" s="72"/>
      <c r="J559" s="185">
        <v>0</v>
      </c>
      <c r="K559" s="246"/>
      <c r="L559" s="246"/>
      <c r="M559" s="173"/>
      <c r="N559" s="174"/>
      <c r="O559" s="173"/>
      <c r="P559" s="173"/>
    </row>
    <row r="560" spans="1:16" ht="14.25" customHeight="1" x14ac:dyDescent="0.25">
      <c r="A560" s="74" t="s">
        <v>664</v>
      </c>
      <c r="B560" s="66" t="s">
        <v>62</v>
      </c>
      <c r="C560" s="78">
        <v>235.12273000000002</v>
      </c>
      <c r="D560" s="184"/>
      <c r="E560" s="76">
        <v>57.319720000000004</v>
      </c>
      <c r="F560" s="76">
        <v>3.46801</v>
      </c>
      <c r="G560" s="73"/>
      <c r="H560" s="76">
        <v>268.29924</v>
      </c>
      <c r="I560" s="72"/>
      <c r="J560" s="185">
        <v>0</v>
      </c>
      <c r="K560" s="246"/>
      <c r="L560" s="246"/>
      <c r="M560" s="173"/>
      <c r="N560" s="173"/>
      <c r="O560" s="173"/>
      <c r="P560" s="173"/>
    </row>
    <row r="561" spans="1:16" ht="15" customHeight="1" x14ac:dyDescent="0.25">
      <c r="A561" s="74" t="s">
        <v>665</v>
      </c>
      <c r="B561" s="66" t="s">
        <v>62</v>
      </c>
      <c r="C561" s="78">
        <v>173.09020000000001</v>
      </c>
      <c r="D561" s="184"/>
      <c r="E561" s="76">
        <v>52.963949999999997</v>
      </c>
      <c r="F561" s="76">
        <v>14.767100000000001</v>
      </c>
      <c r="G561" s="73"/>
      <c r="H561" s="76">
        <v>213.87545</v>
      </c>
      <c r="I561" s="72"/>
      <c r="J561" s="185">
        <v>0</v>
      </c>
      <c r="K561" s="246"/>
      <c r="L561" s="246"/>
      <c r="M561" s="173"/>
      <c r="N561" s="173"/>
      <c r="O561" s="173"/>
      <c r="P561" s="173"/>
    </row>
    <row r="562" spans="1:16" ht="15" customHeight="1" x14ac:dyDescent="0.25">
      <c r="A562" s="74" t="s">
        <v>666</v>
      </c>
      <c r="B562" s="66" t="s">
        <v>62</v>
      </c>
      <c r="C562" s="78">
        <v>44.314500000000002</v>
      </c>
      <c r="D562" s="184"/>
      <c r="E562" s="76">
        <v>29.2331</v>
      </c>
      <c r="F562" s="76">
        <v>27.94585</v>
      </c>
      <c r="G562" s="73"/>
      <c r="H562" s="76">
        <v>50.1297</v>
      </c>
      <c r="I562" s="72"/>
      <c r="J562" s="185">
        <v>0</v>
      </c>
      <c r="K562" s="246"/>
      <c r="L562" s="246"/>
      <c r="M562" s="173"/>
      <c r="N562" s="174"/>
      <c r="O562" s="173"/>
      <c r="P562" s="173"/>
    </row>
    <row r="563" spans="1:16" ht="15" customHeight="1" x14ac:dyDescent="0.25">
      <c r="A563" s="74" t="s">
        <v>667</v>
      </c>
      <c r="B563" s="66" t="s">
        <v>62</v>
      </c>
      <c r="C563" s="78">
        <v>118.9002</v>
      </c>
      <c r="D563" s="184"/>
      <c r="E563" s="76">
        <v>36.256999999999998</v>
      </c>
      <c r="F563" s="76">
        <v>7.2637999999999998</v>
      </c>
      <c r="G563" s="73"/>
      <c r="H563" s="76">
        <v>130.33339999999998</v>
      </c>
      <c r="I563" s="72"/>
      <c r="J563" s="185">
        <v>0</v>
      </c>
      <c r="K563" s="246"/>
      <c r="L563" s="246"/>
      <c r="M563" s="173"/>
      <c r="N563" s="175"/>
      <c r="O563" s="173"/>
      <c r="P563" s="173"/>
    </row>
    <row r="564" spans="1:16" ht="15" customHeight="1" x14ac:dyDescent="0.25">
      <c r="A564" s="74" t="s">
        <v>668</v>
      </c>
      <c r="B564" s="66" t="s">
        <v>62</v>
      </c>
      <c r="C564" s="78">
        <v>93.931200000000004</v>
      </c>
      <c r="D564" s="184"/>
      <c r="E564" s="76">
        <v>33.34695</v>
      </c>
      <c r="F564" s="76">
        <v>6.9871999999999996</v>
      </c>
      <c r="G564" s="73"/>
      <c r="H564" s="76">
        <v>120.29095</v>
      </c>
      <c r="I564" s="72"/>
      <c r="J564" s="185">
        <v>0</v>
      </c>
      <c r="K564" s="246"/>
      <c r="L564" s="246"/>
      <c r="M564" s="173"/>
      <c r="N564" s="173"/>
      <c r="O564" s="173"/>
      <c r="P564" s="173"/>
    </row>
    <row r="565" spans="1:16" ht="15" customHeight="1" x14ac:dyDescent="0.25">
      <c r="A565" s="74" t="s">
        <v>669</v>
      </c>
      <c r="B565" s="66" t="s">
        <v>62</v>
      </c>
      <c r="C565" s="78">
        <v>72.168149999999997</v>
      </c>
      <c r="D565" s="184"/>
      <c r="E565" s="76">
        <v>19.189299999999999</v>
      </c>
      <c r="F565" s="76">
        <v>3.7095500000000001</v>
      </c>
      <c r="G565" s="73"/>
      <c r="H565" s="76">
        <v>77.287499999999994</v>
      </c>
      <c r="I565" s="72"/>
      <c r="J565" s="185">
        <v>0</v>
      </c>
      <c r="K565" s="246"/>
      <c r="L565" s="246"/>
      <c r="M565" s="173"/>
      <c r="N565" s="174"/>
      <c r="O565" s="173"/>
      <c r="P565" s="173"/>
    </row>
    <row r="566" spans="1:16" ht="15" customHeight="1" x14ac:dyDescent="0.25">
      <c r="A566" s="74" t="s">
        <v>670</v>
      </c>
      <c r="B566" s="66" t="s">
        <v>62</v>
      </c>
      <c r="C566" s="78">
        <v>46.127000000000002</v>
      </c>
      <c r="D566" s="184"/>
      <c r="E566" s="76">
        <v>9.9293999999999993</v>
      </c>
      <c r="F566" s="76">
        <v>0.25935000000000002</v>
      </c>
      <c r="G566" s="73"/>
      <c r="H566" s="76">
        <v>55.797050000000006</v>
      </c>
      <c r="I566" s="72"/>
      <c r="J566" s="185">
        <v>0</v>
      </c>
      <c r="K566" s="246"/>
      <c r="L566" s="246"/>
      <c r="M566" s="173"/>
      <c r="N566" s="174"/>
      <c r="O566" s="177"/>
      <c r="P566" s="173"/>
    </row>
    <row r="567" spans="1:16" ht="15" customHeight="1" x14ac:dyDescent="0.25">
      <c r="A567" s="74" t="s">
        <v>671</v>
      </c>
      <c r="B567" s="66" t="s">
        <v>62</v>
      </c>
      <c r="C567" s="78">
        <v>41.451000000000001</v>
      </c>
      <c r="D567" s="184"/>
      <c r="E567" s="76">
        <v>23.8017</v>
      </c>
      <c r="F567" s="76">
        <v>0</v>
      </c>
      <c r="G567" s="73"/>
      <c r="H567" s="76">
        <v>65.25269999999999</v>
      </c>
      <c r="I567" s="72"/>
      <c r="J567" s="185">
        <v>0</v>
      </c>
      <c r="K567" s="246"/>
      <c r="L567" s="246"/>
      <c r="M567" s="173"/>
      <c r="N567" s="174"/>
      <c r="O567" s="176"/>
      <c r="P567" s="173"/>
    </row>
    <row r="568" spans="1:16" ht="15" customHeight="1" x14ac:dyDescent="0.25">
      <c r="A568" s="74" t="s">
        <v>672</v>
      </c>
      <c r="B568" s="66" t="s">
        <v>62</v>
      </c>
      <c r="C568" s="78">
        <v>108.0296</v>
      </c>
      <c r="D568" s="184"/>
      <c r="E568" s="76">
        <v>28.405650000000001</v>
      </c>
      <c r="F568" s="76">
        <v>3.6309</v>
      </c>
      <c r="G568" s="73"/>
      <c r="H568" s="76">
        <v>132.80435</v>
      </c>
      <c r="I568" s="72"/>
      <c r="J568" s="185">
        <v>0</v>
      </c>
      <c r="K568" s="246"/>
      <c r="L568" s="246"/>
      <c r="M568" s="173"/>
      <c r="N568" s="173"/>
      <c r="O568" s="173"/>
      <c r="P568" s="173"/>
    </row>
    <row r="569" spans="1:16" ht="15" customHeight="1" x14ac:dyDescent="0.25">
      <c r="A569" s="74" t="s">
        <v>673</v>
      </c>
      <c r="B569" s="66" t="s">
        <v>62</v>
      </c>
      <c r="C569" s="78">
        <v>45.071400000000004</v>
      </c>
      <c r="D569" s="184"/>
      <c r="E569" s="76">
        <v>25.763400000000001</v>
      </c>
      <c r="F569" s="76">
        <v>33.069000000000003</v>
      </c>
      <c r="G569" s="73"/>
      <c r="H569" s="76">
        <v>37.765800000000006</v>
      </c>
      <c r="I569" s="72"/>
      <c r="J569" s="185">
        <v>0</v>
      </c>
      <c r="K569" s="246"/>
      <c r="L569" s="246"/>
      <c r="M569" s="173"/>
      <c r="N569" s="174"/>
      <c r="O569" s="173"/>
      <c r="P569" s="173"/>
    </row>
    <row r="570" spans="1:16" ht="15" customHeight="1" x14ac:dyDescent="0.25">
      <c r="A570" s="74" t="s">
        <v>674</v>
      </c>
      <c r="B570" s="66" t="s">
        <v>62</v>
      </c>
      <c r="C570" s="78">
        <v>298.96671999999995</v>
      </c>
      <c r="D570" s="184"/>
      <c r="E570" s="76">
        <v>109.13825</v>
      </c>
      <c r="F570" s="76">
        <v>94.798899999999989</v>
      </c>
      <c r="G570" s="73"/>
      <c r="H570" s="76">
        <v>293.67131999999998</v>
      </c>
      <c r="I570" s="72"/>
      <c r="J570" s="185">
        <v>0</v>
      </c>
      <c r="K570" s="246"/>
      <c r="L570" s="246"/>
      <c r="M570" s="173"/>
      <c r="N570" s="173"/>
      <c r="O570" s="173"/>
      <c r="P570" s="173"/>
    </row>
    <row r="571" spans="1:16" ht="15" customHeight="1" x14ac:dyDescent="0.25">
      <c r="A571" s="74" t="s">
        <v>675</v>
      </c>
      <c r="B571" s="66" t="s">
        <v>62</v>
      </c>
      <c r="C571" s="78">
        <v>261.24988000000002</v>
      </c>
      <c r="D571" s="184"/>
      <c r="E571" s="76">
        <v>119.55839999999999</v>
      </c>
      <c r="F571" s="76">
        <v>65.405550000000005</v>
      </c>
      <c r="G571" s="73"/>
      <c r="H571" s="76">
        <v>315.65053</v>
      </c>
      <c r="I571" s="72"/>
      <c r="J571" s="185">
        <v>0</v>
      </c>
      <c r="K571" s="246"/>
      <c r="L571" s="246"/>
      <c r="M571" s="173"/>
      <c r="N571" s="174"/>
      <c r="O571" s="173"/>
      <c r="P571" s="173"/>
    </row>
    <row r="572" spans="1:16" ht="15" customHeight="1" x14ac:dyDescent="0.25">
      <c r="A572" s="74" t="s">
        <v>3604</v>
      </c>
      <c r="B572" s="66" t="s">
        <v>62</v>
      </c>
      <c r="C572" s="78">
        <v>180.80185999999998</v>
      </c>
      <c r="D572" s="184"/>
      <c r="E572" s="76">
        <v>276.82524999999998</v>
      </c>
      <c r="F572" s="76">
        <v>236.62845000000002</v>
      </c>
      <c r="G572" s="73"/>
      <c r="H572" s="76">
        <v>222.04741000000001</v>
      </c>
      <c r="I572" s="72"/>
      <c r="J572" s="185">
        <v>0</v>
      </c>
      <c r="K572" s="246"/>
      <c r="L572" s="246"/>
      <c r="M572" s="173"/>
      <c r="N572" s="173"/>
      <c r="O572" s="173"/>
      <c r="P572" s="173"/>
    </row>
    <row r="573" spans="1:16" ht="15" customHeight="1" x14ac:dyDescent="0.25">
      <c r="A573" s="74" t="s">
        <v>3605</v>
      </c>
      <c r="B573" s="66" t="s">
        <v>62</v>
      </c>
      <c r="C573" s="78">
        <v>335.24036999999998</v>
      </c>
      <c r="D573" s="184"/>
      <c r="E573" s="76">
        <v>187.8561</v>
      </c>
      <c r="F573" s="76">
        <v>123.44712</v>
      </c>
      <c r="G573" s="73"/>
      <c r="H573" s="76">
        <v>378.10111000000001</v>
      </c>
      <c r="I573" s="72"/>
      <c r="J573" s="185">
        <v>0</v>
      </c>
      <c r="K573" s="246"/>
      <c r="L573" s="246"/>
      <c r="M573" s="173"/>
      <c r="N573" s="174"/>
      <c r="O573" s="173"/>
      <c r="P573" s="173"/>
    </row>
    <row r="574" spans="1:16" ht="15" customHeight="1" x14ac:dyDescent="0.25">
      <c r="A574" s="74" t="s">
        <v>3606</v>
      </c>
      <c r="B574" s="66" t="s">
        <v>62</v>
      </c>
      <c r="C574" s="78">
        <v>141.08270999999999</v>
      </c>
      <c r="D574" s="184"/>
      <c r="E574" s="76">
        <v>199.25360000000001</v>
      </c>
      <c r="F574" s="76">
        <v>171.30654999999999</v>
      </c>
      <c r="G574" s="73"/>
      <c r="H574" s="76">
        <v>170.18616</v>
      </c>
      <c r="I574" s="72"/>
      <c r="J574" s="185">
        <v>0</v>
      </c>
      <c r="K574" s="246"/>
      <c r="L574" s="246"/>
      <c r="M574" s="173"/>
      <c r="N574" s="174"/>
      <c r="O574" s="173"/>
      <c r="P574" s="173"/>
    </row>
    <row r="575" spans="1:16" ht="15" customHeight="1" x14ac:dyDescent="0.25">
      <c r="A575" s="74" t="s">
        <v>3607</v>
      </c>
      <c r="B575" s="66" t="s">
        <v>62</v>
      </c>
      <c r="C575" s="78">
        <v>254.50432000000001</v>
      </c>
      <c r="D575" s="184"/>
      <c r="E575" s="76">
        <v>422.87700000000001</v>
      </c>
      <c r="F575" s="76">
        <v>395.87332000000004</v>
      </c>
      <c r="G575" s="73"/>
      <c r="H575" s="76">
        <v>281.50799999999998</v>
      </c>
      <c r="I575" s="72"/>
      <c r="J575" s="185">
        <v>0</v>
      </c>
      <c r="K575" s="246"/>
      <c r="L575" s="246"/>
      <c r="M575" s="173"/>
      <c r="N575" s="175"/>
      <c r="O575" s="173"/>
      <c r="P575" s="173"/>
    </row>
    <row r="576" spans="1:16" ht="15" customHeight="1" x14ac:dyDescent="0.25">
      <c r="A576" s="74" t="s">
        <v>3608</v>
      </c>
      <c r="B576" s="66" t="s">
        <v>62</v>
      </c>
      <c r="C576" s="78">
        <v>80.033919999999995</v>
      </c>
      <c r="D576" s="184"/>
      <c r="E576" s="76">
        <v>138.8322</v>
      </c>
      <c r="F576" s="76">
        <v>110.77434</v>
      </c>
      <c r="G576" s="73"/>
      <c r="H576" s="76">
        <v>108.09178</v>
      </c>
      <c r="I576" s="72"/>
      <c r="J576" s="185">
        <v>0</v>
      </c>
      <c r="K576" s="246"/>
      <c r="L576" s="246"/>
      <c r="M576" s="173"/>
      <c r="N576" s="174"/>
      <c r="O576" s="173"/>
      <c r="P576" s="173"/>
    </row>
    <row r="577" spans="1:16" ht="15" customHeight="1" x14ac:dyDescent="0.25">
      <c r="A577" s="74" t="s">
        <v>3609</v>
      </c>
      <c r="B577" s="66" t="s">
        <v>62</v>
      </c>
      <c r="C577" s="78">
        <v>71.374380000000002</v>
      </c>
      <c r="D577" s="184"/>
      <c r="E577" s="76">
        <v>144.87720000000002</v>
      </c>
      <c r="F577" s="76">
        <v>119.56665</v>
      </c>
      <c r="G577" s="73"/>
      <c r="H577" s="76">
        <v>96.684929999999994</v>
      </c>
      <c r="I577" s="72"/>
      <c r="J577" s="185">
        <v>0</v>
      </c>
      <c r="K577" s="246"/>
      <c r="L577" s="246"/>
      <c r="M577" s="173"/>
      <c r="N577" s="174"/>
      <c r="O577" s="173"/>
      <c r="P577" s="173"/>
    </row>
    <row r="578" spans="1:16" ht="15" customHeight="1" x14ac:dyDescent="0.25">
      <c r="A578" s="74" t="s">
        <v>3610</v>
      </c>
      <c r="B578" s="66" t="s">
        <v>62</v>
      </c>
      <c r="C578" s="78">
        <v>139.69629</v>
      </c>
      <c r="D578" s="184"/>
      <c r="E578" s="76">
        <v>299.40300000000002</v>
      </c>
      <c r="F578" s="76">
        <v>242.55617000000001</v>
      </c>
      <c r="G578" s="73"/>
      <c r="H578" s="76">
        <v>171.70851999999999</v>
      </c>
      <c r="I578" s="72"/>
      <c r="J578" s="185">
        <v>0</v>
      </c>
      <c r="K578" s="246"/>
      <c r="L578" s="246"/>
      <c r="M578" s="173"/>
      <c r="N578" s="175"/>
      <c r="O578" s="173"/>
      <c r="P578" s="173"/>
    </row>
    <row r="579" spans="1:16" ht="15" customHeight="1" x14ac:dyDescent="0.25">
      <c r="A579" s="74" t="s">
        <v>676</v>
      </c>
      <c r="B579" s="66" t="s">
        <v>62</v>
      </c>
      <c r="C579" s="78">
        <v>218.68341000000001</v>
      </c>
      <c r="D579" s="184"/>
      <c r="E579" s="76">
        <v>364.59345000000002</v>
      </c>
      <c r="F579" s="76">
        <v>307.98142999999999</v>
      </c>
      <c r="G579" s="73"/>
      <c r="H579" s="76">
        <v>275.36922999999996</v>
      </c>
      <c r="I579" s="72"/>
      <c r="J579" s="185">
        <v>0</v>
      </c>
      <c r="K579" s="246"/>
      <c r="L579" s="246"/>
      <c r="M579" s="173"/>
      <c r="N579" s="173"/>
      <c r="O579" s="173"/>
      <c r="P579" s="173"/>
    </row>
    <row r="580" spans="1:16" ht="15" customHeight="1" x14ac:dyDescent="0.25">
      <c r="A580" s="74" t="s">
        <v>677</v>
      </c>
      <c r="B580" s="66" t="s">
        <v>62</v>
      </c>
      <c r="C580" s="78">
        <v>91.201850000000007</v>
      </c>
      <c r="D580" s="184"/>
      <c r="E580" s="76">
        <v>44.611449999999998</v>
      </c>
      <c r="F580" s="76">
        <v>36.286110000000001</v>
      </c>
      <c r="G580" s="73"/>
      <c r="H580" s="76">
        <v>92.265539999999987</v>
      </c>
      <c r="I580" s="72"/>
      <c r="J580" s="185">
        <v>0</v>
      </c>
      <c r="K580" s="246"/>
      <c r="L580" s="246"/>
      <c r="M580" s="173"/>
      <c r="N580" s="173"/>
      <c r="O580" s="173"/>
      <c r="P580" s="173"/>
    </row>
    <row r="581" spans="1:16" ht="15" customHeight="1" x14ac:dyDescent="0.25">
      <c r="A581" s="74" t="s">
        <v>678</v>
      </c>
      <c r="B581" s="66" t="s">
        <v>62</v>
      </c>
      <c r="C581" s="78">
        <v>773.91435000000001</v>
      </c>
      <c r="D581" s="184"/>
      <c r="E581" s="76">
        <v>298.95254999999997</v>
      </c>
      <c r="F581" s="76">
        <v>147.04510000000002</v>
      </c>
      <c r="G581" s="73"/>
      <c r="H581" s="76">
        <v>913.25869999999998</v>
      </c>
      <c r="I581" s="72"/>
      <c r="J581" s="185">
        <v>0</v>
      </c>
      <c r="K581" s="246"/>
      <c r="L581" s="246"/>
      <c r="M581" s="173"/>
      <c r="N581" s="173"/>
      <c r="O581" s="173"/>
      <c r="P581" s="173"/>
    </row>
    <row r="582" spans="1:16" ht="15" customHeight="1" x14ac:dyDescent="0.25">
      <c r="A582" s="74" t="s">
        <v>679</v>
      </c>
      <c r="B582" s="66" t="s">
        <v>62</v>
      </c>
      <c r="C582" s="78">
        <v>145.64667</v>
      </c>
      <c r="D582" s="184"/>
      <c r="E582" s="76">
        <v>145.10345999999998</v>
      </c>
      <c r="F582" s="76">
        <v>164.15556000000001</v>
      </c>
      <c r="G582" s="73"/>
      <c r="H582" s="76">
        <v>127.20007000000001</v>
      </c>
      <c r="I582" s="72"/>
      <c r="J582" s="185">
        <v>0</v>
      </c>
      <c r="K582" s="246"/>
      <c r="L582" s="246"/>
      <c r="M582" s="173"/>
      <c r="N582" s="173"/>
      <c r="O582" s="173"/>
      <c r="P582" s="173"/>
    </row>
    <row r="583" spans="1:16" ht="15" customHeight="1" x14ac:dyDescent="0.25">
      <c r="A583" s="74" t="s">
        <v>680</v>
      </c>
      <c r="B583" s="66" t="s">
        <v>62</v>
      </c>
      <c r="C583" s="78">
        <v>12.758799999999999</v>
      </c>
      <c r="D583" s="184"/>
      <c r="E583" s="76">
        <v>2.9796</v>
      </c>
      <c r="F583" s="76">
        <v>0</v>
      </c>
      <c r="G583" s="73"/>
      <c r="H583" s="76">
        <v>15.7384</v>
      </c>
      <c r="I583" s="72"/>
      <c r="J583" s="185">
        <v>0</v>
      </c>
      <c r="K583" s="246"/>
      <c r="L583" s="246"/>
      <c r="M583" s="173"/>
      <c r="N583" s="174"/>
      <c r="O583" s="176"/>
      <c r="P583" s="173"/>
    </row>
    <row r="584" spans="1:16" ht="15" customHeight="1" x14ac:dyDescent="0.25">
      <c r="A584" s="74" t="s">
        <v>681</v>
      </c>
      <c r="B584" s="66" t="s">
        <v>62</v>
      </c>
      <c r="C584" s="78">
        <v>201.084</v>
      </c>
      <c r="D584" s="184"/>
      <c r="E584" s="76">
        <v>252.65955</v>
      </c>
      <c r="F584" s="76">
        <v>296.2826</v>
      </c>
      <c r="G584" s="73"/>
      <c r="H584" s="76">
        <v>142.44305</v>
      </c>
      <c r="I584" s="72"/>
      <c r="J584" s="185">
        <v>0</v>
      </c>
      <c r="K584" s="246"/>
      <c r="L584" s="246"/>
      <c r="M584" s="173"/>
      <c r="N584" s="173"/>
      <c r="O584" s="173"/>
      <c r="P584" s="173"/>
    </row>
    <row r="585" spans="1:16" ht="15" customHeight="1" x14ac:dyDescent="0.25">
      <c r="A585" s="74" t="s">
        <v>682</v>
      </c>
      <c r="B585" s="66" t="s">
        <v>62</v>
      </c>
      <c r="C585" s="78">
        <v>1006.37531</v>
      </c>
      <c r="D585" s="184"/>
      <c r="E585" s="76">
        <v>569.64440000000002</v>
      </c>
      <c r="F585" s="76">
        <v>395.44018</v>
      </c>
      <c r="G585" s="73"/>
      <c r="H585" s="76">
        <v>1226.0574299999998</v>
      </c>
      <c r="I585" s="72"/>
      <c r="J585" s="185">
        <v>0</v>
      </c>
      <c r="K585" s="246"/>
      <c r="L585" s="246"/>
      <c r="M585" s="173"/>
      <c r="N585" s="174"/>
      <c r="O585" s="173"/>
      <c r="P585" s="173"/>
    </row>
    <row r="586" spans="1:16" ht="15" customHeight="1" x14ac:dyDescent="0.25">
      <c r="A586" s="74" t="s">
        <v>683</v>
      </c>
      <c r="B586" s="66" t="s">
        <v>62</v>
      </c>
      <c r="C586" s="78">
        <v>122.4529</v>
      </c>
      <c r="D586" s="184"/>
      <c r="E586" s="76">
        <v>29.207099999999997</v>
      </c>
      <c r="F586" s="76">
        <v>7.2065000000000001</v>
      </c>
      <c r="G586" s="73"/>
      <c r="H586" s="76">
        <v>144.45349999999999</v>
      </c>
      <c r="I586" s="72"/>
      <c r="J586" s="185">
        <v>0</v>
      </c>
      <c r="K586" s="246"/>
      <c r="L586" s="246"/>
      <c r="M586" s="173"/>
      <c r="N586" s="174"/>
      <c r="O586" s="173"/>
      <c r="P586" s="173"/>
    </row>
    <row r="587" spans="1:16" ht="15" customHeight="1" x14ac:dyDescent="0.25">
      <c r="A587" s="74" t="s">
        <v>684</v>
      </c>
      <c r="B587" s="66" t="s">
        <v>62</v>
      </c>
      <c r="C587" s="78">
        <v>207.93015</v>
      </c>
      <c r="D587" s="184"/>
      <c r="E587" s="76">
        <v>218.32329999999999</v>
      </c>
      <c r="F587" s="76">
        <v>187.55</v>
      </c>
      <c r="G587" s="73"/>
      <c r="H587" s="76">
        <v>226.00020000000001</v>
      </c>
      <c r="I587" s="72"/>
      <c r="J587" s="185">
        <v>0</v>
      </c>
      <c r="K587" s="246"/>
      <c r="L587" s="246"/>
      <c r="M587" s="173"/>
      <c r="N587" s="174"/>
      <c r="O587" s="173"/>
      <c r="P587" s="173"/>
    </row>
    <row r="588" spans="1:16" ht="15" customHeight="1" x14ac:dyDescent="0.25">
      <c r="A588" s="74" t="s">
        <v>685</v>
      </c>
      <c r="B588" s="66" t="s">
        <v>62</v>
      </c>
      <c r="C588" s="78">
        <v>116.29473</v>
      </c>
      <c r="D588" s="184"/>
      <c r="E588" s="76">
        <v>48.465360000000004</v>
      </c>
      <c r="F588" s="76">
        <v>20.705099999999998</v>
      </c>
      <c r="G588" s="73"/>
      <c r="H588" s="76">
        <v>144.05499</v>
      </c>
      <c r="I588" s="72"/>
      <c r="J588" s="185">
        <v>0</v>
      </c>
      <c r="K588" s="246"/>
      <c r="L588" s="246"/>
      <c r="M588" s="173"/>
      <c r="N588" s="173"/>
      <c r="O588" s="173"/>
      <c r="P588" s="173"/>
    </row>
    <row r="589" spans="1:16" ht="15" customHeight="1" x14ac:dyDescent="0.25">
      <c r="A589" s="74" t="s">
        <v>686</v>
      </c>
      <c r="B589" s="66" t="s">
        <v>62</v>
      </c>
      <c r="C589" s="78">
        <v>298.32220000000001</v>
      </c>
      <c r="D589" s="184"/>
      <c r="E589" s="76">
        <v>316.36734999999999</v>
      </c>
      <c r="F589" s="76">
        <v>309.54985999999997</v>
      </c>
      <c r="G589" s="73"/>
      <c r="H589" s="76">
        <v>324.85514000000001</v>
      </c>
      <c r="I589" s="72"/>
      <c r="J589" s="185">
        <v>0</v>
      </c>
      <c r="K589" s="246"/>
      <c r="L589" s="246"/>
      <c r="M589" s="173"/>
      <c r="N589" s="173"/>
      <c r="O589" s="173"/>
      <c r="P589" s="173"/>
    </row>
    <row r="590" spans="1:16" ht="15" customHeight="1" x14ac:dyDescent="0.25">
      <c r="A590" s="74" t="s">
        <v>687</v>
      </c>
      <c r="B590" s="66" t="s">
        <v>62</v>
      </c>
      <c r="C590" s="78">
        <v>63.641330000000004</v>
      </c>
      <c r="D590" s="184"/>
      <c r="E590" s="76">
        <v>68.569149999999993</v>
      </c>
      <c r="F590" s="76">
        <v>77.361720000000005</v>
      </c>
      <c r="G590" s="73"/>
      <c r="H590" s="76">
        <v>94.495609999999999</v>
      </c>
      <c r="I590" s="72"/>
      <c r="J590" s="185">
        <v>0</v>
      </c>
      <c r="K590" s="246"/>
      <c r="L590" s="246"/>
      <c r="M590" s="173"/>
      <c r="N590" s="173"/>
      <c r="O590" s="173"/>
      <c r="P590" s="173"/>
    </row>
    <row r="591" spans="1:16" ht="15" customHeight="1" x14ac:dyDescent="0.25">
      <c r="A591" s="74" t="s">
        <v>688</v>
      </c>
      <c r="B591" s="66" t="s">
        <v>62</v>
      </c>
      <c r="C591" s="78">
        <v>5.7222</v>
      </c>
      <c r="D591" s="184"/>
      <c r="E591" s="76">
        <v>2.3165999999999998</v>
      </c>
      <c r="F591" s="76">
        <v>0</v>
      </c>
      <c r="G591" s="73"/>
      <c r="H591" s="76">
        <v>8.0388000000000002</v>
      </c>
      <c r="I591" s="72"/>
      <c r="J591" s="185">
        <v>0</v>
      </c>
      <c r="K591" s="246"/>
      <c r="L591" s="246"/>
      <c r="M591" s="173"/>
      <c r="N591" s="174"/>
      <c r="O591" s="176"/>
      <c r="P591" s="173"/>
    </row>
    <row r="592" spans="1:16" ht="15" customHeight="1" x14ac:dyDescent="0.25">
      <c r="A592" s="74" t="s">
        <v>689</v>
      </c>
      <c r="B592" s="66" t="s">
        <v>62</v>
      </c>
      <c r="C592" s="78">
        <v>61.952199999999998</v>
      </c>
      <c r="D592" s="184"/>
      <c r="E592" s="76">
        <v>14.344200000000001</v>
      </c>
      <c r="F592" s="76">
        <v>23.080549999999999</v>
      </c>
      <c r="G592" s="73"/>
      <c r="H592" s="76">
        <v>53.215849999999996</v>
      </c>
      <c r="I592" s="72"/>
      <c r="J592" s="185">
        <v>0</v>
      </c>
      <c r="K592" s="246"/>
      <c r="L592" s="246"/>
      <c r="M592" s="173"/>
      <c r="N592" s="174"/>
      <c r="O592" s="173"/>
      <c r="P592" s="173"/>
    </row>
    <row r="593" spans="1:16" ht="15" customHeight="1" x14ac:dyDescent="0.25">
      <c r="A593" s="74" t="s">
        <v>690</v>
      </c>
      <c r="B593" s="66" t="s">
        <v>62</v>
      </c>
      <c r="C593" s="78">
        <v>26.349349999999998</v>
      </c>
      <c r="D593" s="184"/>
      <c r="E593" s="76">
        <v>27.666599999999999</v>
      </c>
      <c r="F593" s="76">
        <v>19.404799999999998</v>
      </c>
      <c r="G593" s="73"/>
      <c r="H593" s="76">
        <v>34.611150000000002</v>
      </c>
      <c r="I593" s="72"/>
      <c r="J593" s="185">
        <v>0</v>
      </c>
      <c r="K593" s="246"/>
      <c r="L593" s="246"/>
      <c r="M593" s="173"/>
      <c r="N593" s="174"/>
      <c r="O593" s="173"/>
      <c r="P593" s="173"/>
    </row>
    <row r="594" spans="1:16" ht="15" customHeight="1" x14ac:dyDescent="0.25">
      <c r="A594" s="74" t="s">
        <v>691</v>
      </c>
      <c r="B594" s="66" t="s">
        <v>62</v>
      </c>
      <c r="C594" s="78">
        <v>96.120550000000009</v>
      </c>
      <c r="D594" s="184"/>
      <c r="E594" s="76">
        <v>39.185250000000003</v>
      </c>
      <c r="F594" s="76">
        <v>16.725950000000001</v>
      </c>
      <c r="G594" s="73"/>
      <c r="H594" s="76">
        <v>118.57985000000001</v>
      </c>
      <c r="I594" s="72"/>
      <c r="J594" s="185">
        <v>0</v>
      </c>
      <c r="K594" s="246"/>
      <c r="L594" s="246"/>
      <c r="M594" s="173"/>
      <c r="N594" s="173"/>
      <c r="O594" s="173"/>
      <c r="P594" s="173"/>
    </row>
    <row r="595" spans="1:16" ht="15" customHeight="1" x14ac:dyDescent="0.25">
      <c r="A595" s="74" t="s">
        <v>3611</v>
      </c>
      <c r="B595" s="66" t="s">
        <v>62</v>
      </c>
      <c r="C595" s="78">
        <v>122.32095</v>
      </c>
      <c r="D595" s="184"/>
      <c r="E595" s="76">
        <v>27.223950000000002</v>
      </c>
      <c r="F595" s="76">
        <v>5.2646999999999995</v>
      </c>
      <c r="G595" s="73"/>
      <c r="H595" s="76">
        <v>116.26300000000001</v>
      </c>
      <c r="I595" s="72"/>
      <c r="J595" s="185">
        <v>0</v>
      </c>
      <c r="K595" s="246"/>
      <c r="L595" s="246"/>
      <c r="M595" s="173"/>
      <c r="N595" s="173"/>
      <c r="O595" s="173"/>
      <c r="P595" s="173"/>
    </row>
    <row r="596" spans="1:16" ht="15" customHeight="1" x14ac:dyDescent="0.25">
      <c r="A596" s="74" t="s">
        <v>3612</v>
      </c>
      <c r="B596" s="66" t="s">
        <v>62</v>
      </c>
      <c r="C596" s="78">
        <v>620.79160000000002</v>
      </c>
      <c r="D596" s="184"/>
      <c r="E596" s="76">
        <v>12.026950000000001</v>
      </c>
      <c r="F596" s="76">
        <v>16.797049999999999</v>
      </c>
      <c r="G596" s="73"/>
      <c r="H596" s="76">
        <v>616.02149999999995</v>
      </c>
      <c r="I596" s="72"/>
      <c r="J596" s="185">
        <v>0</v>
      </c>
      <c r="K596" s="246"/>
      <c r="L596" s="246"/>
      <c r="M596" s="173"/>
      <c r="N596" s="173"/>
      <c r="O596" s="173"/>
      <c r="P596" s="173"/>
    </row>
    <row r="597" spans="1:16" ht="15" customHeight="1" x14ac:dyDescent="0.25">
      <c r="A597" s="74" t="s">
        <v>692</v>
      </c>
      <c r="B597" s="66" t="s">
        <v>62</v>
      </c>
      <c r="C597" s="78">
        <v>43.981199999999994</v>
      </c>
      <c r="D597" s="184"/>
      <c r="E597" s="76">
        <v>10.108799999999999</v>
      </c>
      <c r="F597" s="76">
        <v>1</v>
      </c>
      <c r="G597" s="73"/>
      <c r="H597" s="76">
        <v>53.09</v>
      </c>
      <c r="I597" s="72"/>
      <c r="J597" s="185">
        <v>0</v>
      </c>
      <c r="K597" s="246"/>
      <c r="L597" s="246"/>
      <c r="M597" s="173"/>
      <c r="N597" s="174"/>
      <c r="O597" s="173"/>
      <c r="P597" s="173"/>
    </row>
    <row r="598" spans="1:16" ht="15" customHeight="1" x14ac:dyDescent="0.25">
      <c r="A598" s="74" t="s">
        <v>693</v>
      </c>
      <c r="B598" s="66" t="s">
        <v>62</v>
      </c>
      <c r="C598" s="78">
        <v>82.231449999999995</v>
      </c>
      <c r="D598" s="184"/>
      <c r="E598" s="76">
        <v>47.5124</v>
      </c>
      <c r="F598" s="76">
        <v>39.228199999999994</v>
      </c>
      <c r="G598" s="73"/>
      <c r="H598" s="76">
        <v>44.450949999999999</v>
      </c>
      <c r="I598" s="72"/>
      <c r="J598" s="185">
        <v>0</v>
      </c>
      <c r="K598" s="246"/>
      <c r="L598" s="246"/>
      <c r="M598" s="173"/>
      <c r="N598" s="174"/>
      <c r="O598" s="173"/>
      <c r="P598" s="173"/>
    </row>
    <row r="599" spans="1:16" ht="15" customHeight="1" x14ac:dyDescent="0.25">
      <c r="A599" s="74" t="s">
        <v>694</v>
      </c>
      <c r="B599" s="66" t="s">
        <v>62</v>
      </c>
      <c r="C599" s="78">
        <v>120.86245</v>
      </c>
      <c r="D599" s="184"/>
      <c r="E599" s="76">
        <v>46.304699999999997</v>
      </c>
      <c r="F599" s="76">
        <v>30.350849999999998</v>
      </c>
      <c r="G599" s="73"/>
      <c r="H599" s="76">
        <v>136.81629999999998</v>
      </c>
      <c r="I599" s="72"/>
      <c r="J599" s="185">
        <v>0</v>
      </c>
      <c r="K599" s="246"/>
      <c r="L599" s="246"/>
      <c r="M599" s="173"/>
      <c r="N599" s="174"/>
      <c r="O599" s="173"/>
      <c r="P599" s="173"/>
    </row>
    <row r="600" spans="1:16" ht="15" customHeight="1" x14ac:dyDescent="0.25">
      <c r="A600" s="74" t="s">
        <v>695</v>
      </c>
      <c r="B600" s="66" t="s">
        <v>62</v>
      </c>
      <c r="C600" s="78">
        <v>256.31304</v>
      </c>
      <c r="D600" s="184"/>
      <c r="E600" s="76">
        <v>212.71976999999998</v>
      </c>
      <c r="F600" s="76">
        <v>228.66139999999999</v>
      </c>
      <c r="G600" s="73"/>
      <c r="H600" s="76">
        <v>259.47075999999998</v>
      </c>
      <c r="I600" s="72"/>
      <c r="J600" s="185">
        <v>0</v>
      </c>
      <c r="K600" s="246"/>
      <c r="L600" s="246"/>
      <c r="M600" s="173"/>
      <c r="N600" s="173"/>
      <c r="O600" s="173"/>
      <c r="P600" s="173"/>
    </row>
    <row r="601" spans="1:16" ht="15" customHeight="1" x14ac:dyDescent="0.25">
      <c r="A601" s="74" t="s">
        <v>696</v>
      </c>
      <c r="B601" s="66" t="s">
        <v>62</v>
      </c>
      <c r="C601" s="78">
        <v>189.35229000000001</v>
      </c>
      <c r="D601" s="184"/>
      <c r="E601" s="76">
        <v>277.05795000000001</v>
      </c>
      <c r="F601" s="76">
        <v>235.66028</v>
      </c>
      <c r="G601" s="73"/>
      <c r="H601" s="76">
        <v>232.08001000000002</v>
      </c>
      <c r="I601" s="72"/>
      <c r="J601" s="185">
        <v>0</v>
      </c>
      <c r="K601" s="246"/>
      <c r="L601" s="246"/>
      <c r="M601" s="173"/>
      <c r="N601" s="173"/>
      <c r="O601" s="173"/>
      <c r="P601" s="173"/>
    </row>
    <row r="602" spans="1:16" ht="15" customHeight="1" x14ac:dyDescent="0.25">
      <c r="A602" s="74" t="s">
        <v>697</v>
      </c>
      <c r="B602" s="66" t="s">
        <v>62</v>
      </c>
      <c r="C602" s="78">
        <v>729.45799999999997</v>
      </c>
      <c r="D602" s="184"/>
      <c r="E602" s="76">
        <v>542.22155000000009</v>
      </c>
      <c r="F602" s="76">
        <v>597.64132999999993</v>
      </c>
      <c r="G602" s="73"/>
      <c r="H602" s="76">
        <v>673.21179000000006</v>
      </c>
      <c r="I602" s="72"/>
      <c r="J602" s="185">
        <v>0</v>
      </c>
      <c r="K602" s="246"/>
      <c r="L602" s="246"/>
      <c r="M602" s="173"/>
      <c r="N602" s="173"/>
      <c r="O602" s="173"/>
      <c r="P602" s="173"/>
    </row>
    <row r="603" spans="1:16" ht="15" customHeight="1" x14ac:dyDescent="0.25">
      <c r="A603" s="74" t="s">
        <v>698</v>
      </c>
      <c r="B603" s="66" t="s">
        <v>62</v>
      </c>
      <c r="C603" s="78">
        <v>105.9053</v>
      </c>
      <c r="D603" s="184"/>
      <c r="E603" s="76">
        <v>77.313600000000008</v>
      </c>
      <c r="F603" s="76">
        <v>34.455500000000001</v>
      </c>
      <c r="G603" s="73"/>
      <c r="H603" s="76">
        <v>148.76339999999999</v>
      </c>
      <c r="I603" s="72"/>
      <c r="J603" s="185">
        <v>0</v>
      </c>
      <c r="K603" s="246"/>
      <c r="L603" s="246"/>
      <c r="M603" s="173"/>
      <c r="N603" s="174"/>
      <c r="O603" s="173"/>
      <c r="P603" s="173"/>
    </row>
    <row r="604" spans="1:16" ht="15.75" customHeight="1" x14ac:dyDescent="0.25">
      <c r="A604" s="74" t="s">
        <v>699</v>
      </c>
      <c r="B604" s="66" t="s">
        <v>62</v>
      </c>
      <c r="C604" s="78">
        <v>181.84674999999999</v>
      </c>
      <c r="D604" s="184"/>
      <c r="E604" s="76">
        <v>262.4622</v>
      </c>
      <c r="F604" s="76">
        <v>234.96375</v>
      </c>
      <c r="G604" s="73"/>
      <c r="H604" s="76">
        <v>209.34520000000001</v>
      </c>
      <c r="I604" s="72"/>
      <c r="J604" s="185">
        <v>0</v>
      </c>
      <c r="K604" s="246"/>
      <c r="L604" s="246"/>
      <c r="M604" s="173"/>
      <c r="N604" s="174"/>
      <c r="O604" s="173"/>
      <c r="P604" s="173"/>
    </row>
    <row r="605" spans="1:16" ht="15" customHeight="1" x14ac:dyDescent="0.25">
      <c r="A605" s="74" t="s">
        <v>700</v>
      </c>
      <c r="B605" s="66" t="s">
        <v>62</v>
      </c>
      <c r="C605" s="78">
        <v>476.04354000000001</v>
      </c>
      <c r="D605" s="184"/>
      <c r="E605" s="76">
        <v>260.5616</v>
      </c>
      <c r="F605" s="76">
        <v>245.76949999999999</v>
      </c>
      <c r="G605" s="73"/>
      <c r="H605" s="76">
        <v>490.75044000000003</v>
      </c>
      <c r="I605" s="72"/>
      <c r="J605" s="185">
        <v>0</v>
      </c>
      <c r="K605" s="246"/>
      <c r="L605" s="246"/>
      <c r="M605" s="173"/>
      <c r="N605" s="174"/>
      <c r="O605" s="173"/>
      <c r="P605" s="173"/>
    </row>
    <row r="606" spans="1:16" ht="15" customHeight="1" x14ac:dyDescent="0.25">
      <c r="A606" s="74" t="s">
        <v>701</v>
      </c>
      <c r="B606" s="66" t="s">
        <v>62</v>
      </c>
      <c r="C606" s="78">
        <v>605.47275000000002</v>
      </c>
      <c r="D606" s="184"/>
      <c r="E606" s="76">
        <v>345.38607000000002</v>
      </c>
      <c r="F606" s="76">
        <v>308.71778</v>
      </c>
      <c r="G606" s="73"/>
      <c r="H606" s="76">
        <v>541.87473999999997</v>
      </c>
      <c r="I606" s="72"/>
      <c r="J606" s="185">
        <v>0</v>
      </c>
      <c r="K606" s="246"/>
      <c r="L606" s="246"/>
      <c r="M606" s="173"/>
      <c r="N606" s="173"/>
      <c r="O606" s="173"/>
      <c r="P606" s="173"/>
    </row>
    <row r="607" spans="1:16" ht="15" customHeight="1" x14ac:dyDescent="0.25">
      <c r="A607" s="74" t="s">
        <v>702</v>
      </c>
      <c r="B607" s="66" t="s">
        <v>62</v>
      </c>
      <c r="C607" s="78">
        <v>35.4863</v>
      </c>
      <c r="D607" s="184"/>
      <c r="E607" s="76">
        <v>76.069500000000005</v>
      </c>
      <c r="F607" s="76">
        <v>54.638400000000004</v>
      </c>
      <c r="G607" s="73"/>
      <c r="H607" s="76">
        <v>56.917400000000001</v>
      </c>
      <c r="I607" s="72"/>
      <c r="J607" s="185">
        <v>0</v>
      </c>
      <c r="K607" s="246"/>
      <c r="L607" s="246"/>
      <c r="M607" s="173"/>
      <c r="N607" s="174"/>
      <c r="O607" s="173"/>
      <c r="P607" s="173"/>
    </row>
    <row r="608" spans="1:16" ht="15" customHeight="1" x14ac:dyDescent="0.25">
      <c r="A608" s="74" t="s">
        <v>703</v>
      </c>
      <c r="B608" s="66" t="s">
        <v>62</v>
      </c>
      <c r="C608" s="78">
        <v>109.62046000000001</v>
      </c>
      <c r="D608" s="184"/>
      <c r="E608" s="76">
        <v>97.468800000000002</v>
      </c>
      <c r="F608" s="76">
        <v>88.620999999999995</v>
      </c>
      <c r="G608" s="73"/>
      <c r="H608" s="76">
        <v>118.46826</v>
      </c>
      <c r="I608" s="72"/>
      <c r="J608" s="185">
        <v>0</v>
      </c>
      <c r="K608" s="246"/>
      <c r="L608" s="246"/>
      <c r="M608" s="173"/>
      <c r="N608" s="174"/>
      <c r="O608" s="173"/>
      <c r="P608" s="173"/>
    </row>
    <row r="609" spans="1:16" ht="15" customHeight="1" x14ac:dyDescent="0.25">
      <c r="A609" s="74" t="s">
        <v>704</v>
      </c>
      <c r="B609" s="66" t="s">
        <v>62</v>
      </c>
      <c r="C609" s="78">
        <v>532.37702999999999</v>
      </c>
      <c r="D609" s="184"/>
      <c r="E609" s="76">
        <v>292.96019999999999</v>
      </c>
      <c r="F609" s="76">
        <v>199.01094000000001</v>
      </c>
      <c r="G609" s="73"/>
      <c r="H609" s="76">
        <v>625.13549</v>
      </c>
      <c r="I609" s="72"/>
      <c r="J609" s="185">
        <v>0</v>
      </c>
      <c r="K609" s="246"/>
      <c r="L609" s="246"/>
      <c r="M609" s="173"/>
      <c r="N609" s="174"/>
      <c r="O609" s="173"/>
      <c r="P609" s="173"/>
    </row>
    <row r="610" spans="1:16" ht="15" customHeight="1" x14ac:dyDescent="0.25">
      <c r="A610" s="74" t="s">
        <v>705</v>
      </c>
      <c r="B610" s="66" t="s">
        <v>62</v>
      </c>
      <c r="C610" s="78">
        <v>15.2958</v>
      </c>
      <c r="D610" s="184"/>
      <c r="E610" s="76">
        <v>3.7518000000000002</v>
      </c>
      <c r="F610" s="76">
        <v>0</v>
      </c>
      <c r="G610" s="73"/>
      <c r="H610" s="76">
        <v>19.047599999999999</v>
      </c>
      <c r="I610" s="72"/>
      <c r="J610" s="185">
        <v>0</v>
      </c>
      <c r="K610" s="246"/>
      <c r="L610" s="246"/>
      <c r="M610" s="173"/>
      <c r="N610" s="174"/>
      <c r="O610" s="176"/>
      <c r="P610" s="173"/>
    </row>
    <row r="611" spans="1:16" ht="15" customHeight="1" x14ac:dyDescent="0.25">
      <c r="A611" s="74" t="s">
        <v>706</v>
      </c>
      <c r="B611" s="66" t="s">
        <v>62</v>
      </c>
      <c r="C611" s="78">
        <v>474.39572999999996</v>
      </c>
      <c r="D611" s="184"/>
      <c r="E611" s="76">
        <v>356.53409999999997</v>
      </c>
      <c r="F611" s="76">
        <v>348.20274999999998</v>
      </c>
      <c r="G611" s="73"/>
      <c r="H611" s="76">
        <v>482.76837999999998</v>
      </c>
      <c r="I611" s="72"/>
      <c r="J611" s="185">
        <v>0</v>
      </c>
      <c r="K611" s="246"/>
      <c r="L611" s="246"/>
      <c r="M611" s="173"/>
      <c r="N611" s="174"/>
      <c r="O611" s="173"/>
      <c r="P611" s="173"/>
    </row>
    <row r="612" spans="1:16" ht="15" customHeight="1" x14ac:dyDescent="0.25">
      <c r="A612" s="74" t="s">
        <v>3613</v>
      </c>
      <c r="B612" s="66" t="s">
        <v>62</v>
      </c>
      <c r="C612" s="78">
        <v>667.07432999999992</v>
      </c>
      <c r="D612" s="184"/>
      <c r="E612" s="76">
        <v>355.78919999999999</v>
      </c>
      <c r="F612" s="76">
        <v>274.39436999999998</v>
      </c>
      <c r="G612" s="73"/>
      <c r="H612" s="76">
        <v>748.48837000000003</v>
      </c>
      <c r="I612" s="72"/>
      <c r="J612" s="185">
        <v>0</v>
      </c>
      <c r="K612" s="246"/>
      <c r="L612" s="246"/>
      <c r="M612" s="173"/>
      <c r="N612" s="174"/>
      <c r="O612" s="173"/>
      <c r="P612" s="173"/>
    </row>
    <row r="613" spans="1:16" ht="15" customHeight="1" x14ac:dyDescent="0.25">
      <c r="A613" s="74" t="s">
        <v>3614</v>
      </c>
      <c r="B613" s="66" t="s">
        <v>62</v>
      </c>
      <c r="C613" s="78">
        <v>383.30559000000005</v>
      </c>
      <c r="D613" s="184"/>
      <c r="E613" s="76">
        <v>259.3227</v>
      </c>
      <c r="F613" s="76">
        <v>192.90058999999999</v>
      </c>
      <c r="G613" s="73"/>
      <c r="H613" s="76">
        <v>449.36369999999999</v>
      </c>
      <c r="I613" s="72"/>
      <c r="J613" s="185">
        <v>0</v>
      </c>
      <c r="K613" s="246"/>
      <c r="L613" s="246"/>
      <c r="M613" s="173"/>
      <c r="N613" s="174"/>
      <c r="O613" s="173"/>
      <c r="P613" s="173"/>
    </row>
    <row r="614" spans="1:16" ht="15" customHeight="1" x14ac:dyDescent="0.25">
      <c r="A614" s="74" t="s">
        <v>3615</v>
      </c>
      <c r="B614" s="66" t="s">
        <v>62</v>
      </c>
      <c r="C614" s="78">
        <v>295.00584000000003</v>
      </c>
      <c r="D614" s="184"/>
      <c r="E614" s="76">
        <v>257.94405</v>
      </c>
      <c r="F614" s="76">
        <v>236.35319000000001</v>
      </c>
      <c r="G614" s="73"/>
      <c r="H614" s="76">
        <v>316.25425000000001</v>
      </c>
      <c r="I614" s="72"/>
      <c r="J614" s="185">
        <v>0</v>
      </c>
      <c r="K614" s="246"/>
      <c r="L614" s="246"/>
      <c r="M614" s="173"/>
      <c r="N614" s="173"/>
      <c r="O614" s="173"/>
      <c r="P614" s="173"/>
    </row>
    <row r="615" spans="1:16" ht="15" customHeight="1" x14ac:dyDescent="0.25">
      <c r="A615" s="74" t="s">
        <v>707</v>
      </c>
      <c r="B615" s="66" t="s">
        <v>62</v>
      </c>
      <c r="C615" s="78">
        <v>227.1422</v>
      </c>
      <c r="D615" s="184"/>
      <c r="E615" s="76">
        <v>264.42779999999999</v>
      </c>
      <c r="F615" s="76">
        <v>232.19082999999998</v>
      </c>
      <c r="G615" s="73"/>
      <c r="H615" s="76">
        <v>259.37916999999999</v>
      </c>
      <c r="I615" s="72"/>
      <c r="J615" s="185">
        <v>0</v>
      </c>
      <c r="K615" s="246"/>
      <c r="L615" s="246"/>
      <c r="M615" s="173"/>
      <c r="N615" s="174"/>
      <c r="O615" s="173"/>
      <c r="P615" s="173"/>
    </row>
    <row r="616" spans="1:16" ht="15" customHeight="1" x14ac:dyDescent="0.25">
      <c r="A616" s="74" t="s">
        <v>708</v>
      </c>
      <c r="B616" s="66" t="s">
        <v>62</v>
      </c>
      <c r="C616" s="78">
        <v>927.52829000000008</v>
      </c>
      <c r="D616" s="184"/>
      <c r="E616" s="76">
        <v>284.32040000000001</v>
      </c>
      <c r="F616" s="76">
        <v>463.60449999999997</v>
      </c>
      <c r="G616" s="73"/>
      <c r="H616" s="76">
        <v>761.87979000000007</v>
      </c>
      <c r="I616" s="72"/>
      <c r="J616" s="185">
        <v>0</v>
      </c>
      <c r="K616" s="246"/>
      <c r="L616" s="246"/>
      <c r="M616" s="173"/>
      <c r="N616" s="174"/>
      <c r="O616" s="173"/>
      <c r="P616" s="173"/>
    </row>
    <row r="617" spans="1:16" ht="15" customHeight="1" x14ac:dyDescent="0.25">
      <c r="A617" s="74" t="s">
        <v>709</v>
      </c>
      <c r="B617" s="66" t="s">
        <v>62</v>
      </c>
      <c r="C617" s="78">
        <v>307.66804999999999</v>
      </c>
      <c r="D617" s="184"/>
      <c r="E617" s="76">
        <v>454.2552</v>
      </c>
      <c r="F617" s="76">
        <v>346.48642999999998</v>
      </c>
      <c r="G617" s="73"/>
      <c r="H617" s="76">
        <v>417.47338999999999</v>
      </c>
      <c r="I617" s="72"/>
      <c r="J617" s="185">
        <v>0</v>
      </c>
      <c r="K617" s="246"/>
      <c r="L617" s="246"/>
      <c r="M617" s="173"/>
      <c r="N617" s="174"/>
      <c r="O617" s="173"/>
      <c r="P617" s="173"/>
    </row>
    <row r="618" spans="1:16" ht="15" customHeight="1" x14ac:dyDescent="0.25">
      <c r="A618" s="74" t="s">
        <v>710</v>
      </c>
      <c r="B618" s="66" t="s">
        <v>62</v>
      </c>
      <c r="C618" s="78">
        <v>337.1413</v>
      </c>
      <c r="D618" s="184"/>
      <c r="E618" s="76">
        <v>419.34879999999998</v>
      </c>
      <c r="F618" s="76">
        <v>383.19297999999998</v>
      </c>
      <c r="G618" s="73"/>
      <c r="H618" s="76">
        <v>371.59312</v>
      </c>
      <c r="I618" s="72"/>
      <c r="J618" s="185">
        <v>0</v>
      </c>
      <c r="K618" s="246"/>
      <c r="L618" s="246"/>
      <c r="M618" s="173"/>
      <c r="N618" s="174"/>
      <c r="O618" s="173"/>
      <c r="P618" s="173"/>
    </row>
    <row r="619" spans="1:16" ht="15" customHeight="1" x14ac:dyDescent="0.25">
      <c r="A619" s="74" t="s">
        <v>711</v>
      </c>
      <c r="B619" s="66" t="s">
        <v>62</v>
      </c>
      <c r="C619" s="78">
        <v>107.2206</v>
      </c>
      <c r="D619" s="184"/>
      <c r="E619" s="76">
        <v>196.36175</v>
      </c>
      <c r="F619" s="76">
        <v>205.1591</v>
      </c>
      <c r="G619" s="73"/>
      <c r="H619" s="76">
        <v>116.22355</v>
      </c>
      <c r="I619" s="72"/>
      <c r="J619" s="185">
        <v>0</v>
      </c>
      <c r="K619" s="246"/>
      <c r="L619" s="246"/>
      <c r="M619" s="173"/>
      <c r="N619" s="173"/>
      <c r="O619" s="173"/>
      <c r="P619" s="173"/>
    </row>
    <row r="620" spans="1:16" ht="15" customHeight="1" x14ac:dyDescent="0.25">
      <c r="A620" s="74" t="s">
        <v>712</v>
      </c>
      <c r="B620" s="66" t="s">
        <v>62</v>
      </c>
      <c r="C620" s="78">
        <v>225.33982999999998</v>
      </c>
      <c r="D620" s="184"/>
      <c r="E620" s="76">
        <v>181.58595000000003</v>
      </c>
      <c r="F620" s="76">
        <v>124.8994</v>
      </c>
      <c r="G620" s="73"/>
      <c r="H620" s="76">
        <v>282.02638000000002</v>
      </c>
      <c r="I620" s="72"/>
      <c r="J620" s="185">
        <v>0</v>
      </c>
      <c r="K620" s="246"/>
      <c r="L620" s="246"/>
      <c r="M620" s="173"/>
      <c r="N620" s="173"/>
      <c r="O620" s="173"/>
      <c r="P620" s="173"/>
    </row>
    <row r="621" spans="1:16" ht="15" customHeight="1" x14ac:dyDescent="0.25">
      <c r="A621" s="74" t="s">
        <v>713</v>
      </c>
      <c r="B621" s="66" t="s">
        <v>62</v>
      </c>
      <c r="C621" s="78">
        <v>156.15365</v>
      </c>
      <c r="D621" s="184"/>
      <c r="E621" s="76">
        <v>190.9752</v>
      </c>
      <c r="F621" s="76">
        <v>181.81841</v>
      </c>
      <c r="G621" s="73"/>
      <c r="H621" s="76">
        <v>165.31044</v>
      </c>
      <c r="I621" s="72"/>
      <c r="J621" s="185">
        <v>0</v>
      </c>
      <c r="K621" s="246"/>
      <c r="L621" s="246"/>
      <c r="M621" s="173"/>
      <c r="N621" s="174"/>
      <c r="O621" s="173"/>
      <c r="P621" s="173"/>
    </row>
    <row r="622" spans="1:16" ht="15" customHeight="1" x14ac:dyDescent="0.25">
      <c r="A622" s="74" t="s">
        <v>714</v>
      </c>
      <c r="B622" s="66" t="s">
        <v>62</v>
      </c>
      <c r="C622" s="78">
        <v>288.31488999999999</v>
      </c>
      <c r="D622" s="184"/>
      <c r="E622" s="76">
        <v>194.51835</v>
      </c>
      <c r="F622" s="76">
        <v>185.79520000000002</v>
      </c>
      <c r="G622" s="73"/>
      <c r="H622" s="76">
        <v>320.33123999999998</v>
      </c>
      <c r="I622" s="72"/>
      <c r="J622" s="185">
        <v>0</v>
      </c>
      <c r="K622" s="246"/>
      <c r="L622" s="246"/>
      <c r="M622" s="173"/>
      <c r="N622" s="173"/>
      <c r="O622" s="173"/>
      <c r="P622" s="173"/>
    </row>
    <row r="623" spans="1:16" ht="15" customHeight="1" x14ac:dyDescent="0.25">
      <c r="A623" s="74" t="s">
        <v>715</v>
      </c>
      <c r="B623" s="66" t="s">
        <v>62</v>
      </c>
      <c r="C623" s="78">
        <v>112.46664</v>
      </c>
      <c r="D623" s="184"/>
      <c r="E623" s="76">
        <v>132.14760000000001</v>
      </c>
      <c r="F623" s="76">
        <v>109.07629</v>
      </c>
      <c r="G623" s="73"/>
      <c r="H623" s="76">
        <v>135.53795000000002</v>
      </c>
      <c r="I623" s="72"/>
      <c r="J623" s="185">
        <v>0</v>
      </c>
      <c r="K623" s="246"/>
      <c r="L623" s="246"/>
      <c r="M623" s="173"/>
      <c r="N623" s="174"/>
      <c r="O623" s="173"/>
      <c r="P623" s="173"/>
    </row>
    <row r="624" spans="1:16" ht="15" customHeight="1" x14ac:dyDescent="0.25">
      <c r="A624" s="74" t="s">
        <v>716</v>
      </c>
      <c r="B624" s="66" t="s">
        <v>62</v>
      </c>
      <c r="C624" s="78">
        <v>181.20885000000001</v>
      </c>
      <c r="D624" s="184"/>
      <c r="E624" s="76">
        <v>209.00815</v>
      </c>
      <c r="F624" s="76">
        <v>202.34429999999998</v>
      </c>
      <c r="G624" s="73"/>
      <c r="H624" s="76">
        <v>187.88310000000001</v>
      </c>
      <c r="I624" s="72"/>
      <c r="J624" s="185">
        <v>0</v>
      </c>
      <c r="K624" s="246"/>
      <c r="L624" s="246"/>
      <c r="M624" s="173"/>
      <c r="N624" s="173"/>
      <c r="O624" s="173"/>
      <c r="P624" s="173"/>
    </row>
    <row r="625" spans="1:16" ht="15" customHeight="1" x14ac:dyDescent="0.25">
      <c r="A625" s="74" t="s">
        <v>717</v>
      </c>
      <c r="B625" s="66" t="s">
        <v>62</v>
      </c>
      <c r="C625" s="78">
        <v>201.61520000000002</v>
      </c>
      <c r="D625" s="184"/>
      <c r="E625" s="76">
        <v>152.52314999999999</v>
      </c>
      <c r="F625" s="76">
        <v>140.97789</v>
      </c>
      <c r="G625" s="73"/>
      <c r="H625" s="76">
        <v>213.57185999999999</v>
      </c>
      <c r="I625" s="72"/>
      <c r="J625" s="185">
        <v>0</v>
      </c>
      <c r="K625" s="246"/>
      <c r="L625" s="246"/>
      <c r="M625" s="173"/>
      <c r="N625" s="173"/>
      <c r="O625" s="173"/>
      <c r="P625" s="173"/>
    </row>
    <row r="626" spans="1:16" ht="15" customHeight="1" x14ac:dyDescent="0.25">
      <c r="A626" s="74" t="s">
        <v>718</v>
      </c>
      <c r="B626" s="66" t="s">
        <v>62</v>
      </c>
      <c r="C626" s="78">
        <v>216.2963</v>
      </c>
      <c r="D626" s="184"/>
      <c r="E626" s="76">
        <v>241.94879999999998</v>
      </c>
      <c r="F626" s="76">
        <v>191.95679999999999</v>
      </c>
      <c r="G626" s="73"/>
      <c r="H626" s="76">
        <v>266.28829999999999</v>
      </c>
      <c r="I626" s="72"/>
      <c r="J626" s="185">
        <v>0</v>
      </c>
      <c r="K626" s="246"/>
      <c r="L626" s="246"/>
      <c r="M626" s="173"/>
      <c r="N626" s="174"/>
      <c r="O626" s="173"/>
      <c r="P626" s="173"/>
    </row>
    <row r="627" spans="1:16" ht="15" customHeight="1" x14ac:dyDescent="0.25">
      <c r="A627" s="74" t="s">
        <v>719</v>
      </c>
      <c r="B627" s="66" t="s">
        <v>62</v>
      </c>
      <c r="C627" s="78">
        <v>692.32213999999999</v>
      </c>
      <c r="D627" s="184"/>
      <c r="E627" s="76">
        <v>965.00400000000002</v>
      </c>
      <c r="F627" s="76">
        <v>835.18759</v>
      </c>
      <c r="G627" s="73"/>
      <c r="H627" s="76">
        <v>809.8596</v>
      </c>
      <c r="I627" s="72"/>
      <c r="J627" s="185">
        <v>0</v>
      </c>
      <c r="K627" s="246"/>
      <c r="L627" s="246"/>
      <c r="M627" s="173"/>
      <c r="N627" s="175"/>
      <c r="O627" s="173"/>
      <c r="P627" s="173"/>
    </row>
    <row r="628" spans="1:16" ht="15" customHeight="1" x14ac:dyDescent="0.25">
      <c r="A628" s="74" t="s">
        <v>720</v>
      </c>
      <c r="B628" s="66" t="s">
        <v>62</v>
      </c>
      <c r="C628" s="78">
        <v>165.43195</v>
      </c>
      <c r="D628" s="184"/>
      <c r="E628" s="76">
        <v>243.80099999999999</v>
      </c>
      <c r="F628" s="76">
        <v>221.54160000000002</v>
      </c>
      <c r="G628" s="73"/>
      <c r="H628" s="76">
        <v>187.69135</v>
      </c>
      <c r="I628" s="72"/>
      <c r="J628" s="185">
        <v>0</v>
      </c>
      <c r="K628" s="246"/>
      <c r="L628" s="246"/>
      <c r="M628" s="173"/>
      <c r="N628" s="175"/>
      <c r="O628" s="173"/>
      <c r="P628" s="173"/>
    </row>
    <row r="629" spans="1:16" ht="15" customHeight="1" x14ac:dyDescent="0.25">
      <c r="A629" s="74" t="s">
        <v>721</v>
      </c>
      <c r="B629" s="66" t="s">
        <v>62</v>
      </c>
      <c r="C629" s="78">
        <v>210.26895000000002</v>
      </c>
      <c r="D629" s="184"/>
      <c r="E629" s="76">
        <v>237.77600000000001</v>
      </c>
      <c r="F629" s="76">
        <v>260.78719999999998</v>
      </c>
      <c r="G629" s="73"/>
      <c r="H629" s="76">
        <v>204.48665</v>
      </c>
      <c r="I629" s="72"/>
      <c r="J629" s="185">
        <v>0</v>
      </c>
      <c r="K629" s="246"/>
      <c r="L629" s="246"/>
      <c r="M629" s="173"/>
      <c r="N629" s="175"/>
      <c r="O629" s="173"/>
      <c r="P629" s="173"/>
    </row>
    <row r="630" spans="1:16" ht="15" customHeight="1" x14ac:dyDescent="0.25">
      <c r="A630" s="74" t="s">
        <v>722</v>
      </c>
      <c r="B630" s="66" t="s">
        <v>62</v>
      </c>
      <c r="C630" s="78">
        <v>196.15135000000001</v>
      </c>
      <c r="D630" s="184"/>
      <c r="E630" s="76">
        <v>243.56639999999999</v>
      </c>
      <c r="F630" s="76">
        <v>252.09470000000002</v>
      </c>
      <c r="G630" s="73"/>
      <c r="H630" s="76">
        <v>187.40125</v>
      </c>
      <c r="I630" s="72"/>
      <c r="J630" s="185">
        <v>0</v>
      </c>
      <c r="K630" s="246"/>
      <c r="L630" s="246"/>
      <c r="M630" s="173"/>
      <c r="N630" s="174"/>
      <c r="O630" s="173"/>
      <c r="P630" s="173"/>
    </row>
    <row r="631" spans="1:16" ht="15" customHeight="1" x14ac:dyDescent="0.25">
      <c r="A631" s="74" t="s">
        <v>723</v>
      </c>
      <c r="B631" s="66" t="s">
        <v>62</v>
      </c>
      <c r="C631" s="78">
        <v>307.86834000000005</v>
      </c>
      <c r="D631" s="184"/>
      <c r="E631" s="76">
        <v>156.4264</v>
      </c>
      <c r="F631" s="76">
        <v>170.37389000000002</v>
      </c>
      <c r="G631" s="73"/>
      <c r="H631" s="76">
        <v>458.69309999999996</v>
      </c>
      <c r="I631" s="72"/>
      <c r="J631" s="185">
        <v>0</v>
      </c>
      <c r="K631" s="246"/>
      <c r="L631" s="246"/>
      <c r="M631" s="173"/>
      <c r="N631" s="174"/>
      <c r="O631" s="173"/>
      <c r="P631" s="173"/>
    </row>
    <row r="632" spans="1:16" ht="15" customHeight="1" x14ac:dyDescent="0.25">
      <c r="A632" s="74" t="s">
        <v>724</v>
      </c>
      <c r="B632" s="66" t="s">
        <v>62</v>
      </c>
      <c r="C632" s="78">
        <v>249.37125</v>
      </c>
      <c r="D632" s="184"/>
      <c r="E632" s="76">
        <v>404.50640000000004</v>
      </c>
      <c r="F632" s="76">
        <v>353.41669000000002</v>
      </c>
      <c r="G632" s="73"/>
      <c r="H632" s="76">
        <v>301.81236000000001</v>
      </c>
      <c r="I632" s="72"/>
      <c r="J632" s="185">
        <v>0</v>
      </c>
      <c r="K632" s="246"/>
      <c r="L632" s="246"/>
      <c r="M632" s="173"/>
      <c r="N632" s="174"/>
      <c r="O632" s="173"/>
      <c r="P632" s="173"/>
    </row>
    <row r="633" spans="1:16" ht="15" customHeight="1" x14ac:dyDescent="0.25">
      <c r="A633" s="74" t="s">
        <v>3616</v>
      </c>
      <c r="B633" s="66" t="s">
        <v>62</v>
      </c>
      <c r="C633" s="78">
        <v>133.26395000000002</v>
      </c>
      <c r="D633" s="184"/>
      <c r="E633" s="76">
        <v>171.405</v>
      </c>
      <c r="F633" s="76">
        <v>152.67155</v>
      </c>
      <c r="G633" s="73"/>
      <c r="H633" s="76">
        <v>152.01259999999999</v>
      </c>
      <c r="I633" s="72"/>
      <c r="J633" s="185">
        <v>0</v>
      </c>
      <c r="K633" s="246"/>
      <c r="L633" s="246"/>
      <c r="M633" s="173"/>
      <c r="N633" s="175"/>
      <c r="O633" s="173"/>
      <c r="P633" s="173"/>
    </row>
    <row r="634" spans="1:16" ht="15" customHeight="1" x14ac:dyDescent="0.25">
      <c r="A634" s="74" t="s">
        <v>725</v>
      </c>
      <c r="B634" s="66" t="s">
        <v>62</v>
      </c>
      <c r="C634" s="78">
        <v>395.93953000000005</v>
      </c>
      <c r="D634" s="184"/>
      <c r="E634" s="76">
        <v>531.76559999999995</v>
      </c>
      <c r="F634" s="76">
        <v>495.59771999999998</v>
      </c>
      <c r="G634" s="73"/>
      <c r="H634" s="76">
        <v>431.78661</v>
      </c>
      <c r="I634" s="72"/>
      <c r="J634" s="185">
        <v>0</v>
      </c>
      <c r="K634" s="246"/>
      <c r="L634" s="246"/>
      <c r="M634" s="173"/>
      <c r="N634" s="174"/>
      <c r="O634" s="173"/>
      <c r="P634" s="173"/>
    </row>
    <row r="635" spans="1:16" ht="15" customHeight="1" x14ac:dyDescent="0.25">
      <c r="A635" s="74" t="s">
        <v>726</v>
      </c>
      <c r="B635" s="66" t="s">
        <v>62</v>
      </c>
      <c r="C635" s="78">
        <v>415.59474999999998</v>
      </c>
      <c r="D635" s="184"/>
      <c r="E635" s="76">
        <v>927.36</v>
      </c>
      <c r="F635" s="76">
        <v>839.24808999999993</v>
      </c>
      <c r="G635" s="73"/>
      <c r="H635" s="76">
        <v>508.58065000000005</v>
      </c>
      <c r="I635" s="72"/>
      <c r="J635" s="185">
        <v>0</v>
      </c>
      <c r="K635" s="246"/>
      <c r="L635" s="246"/>
      <c r="M635" s="173"/>
      <c r="N635" s="175"/>
      <c r="O635" s="173"/>
      <c r="P635" s="173"/>
    </row>
    <row r="636" spans="1:16" ht="15" customHeight="1" x14ac:dyDescent="0.25">
      <c r="A636" s="74" t="s">
        <v>727</v>
      </c>
      <c r="B636" s="66" t="s">
        <v>62</v>
      </c>
      <c r="C636" s="78">
        <v>525.6621899999999</v>
      </c>
      <c r="D636" s="184"/>
      <c r="E636" s="76">
        <v>774.76319999999998</v>
      </c>
      <c r="F636" s="76">
        <v>787.70060000000001</v>
      </c>
      <c r="G636" s="73"/>
      <c r="H636" s="76">
        <v>513.66365999999994</v>
      </c>
      <c r="I636" s="72"/>
      <c r="J636" s="185">
        <v>0</v>
      </c>
      <c r="K636" s="246"/>
      <c r="L636" s="246"/>
      <c r="M636" s="173"/>
      <c r="N636" s="174"/>
      <c r="O636" s="173"/>
      <c r="P636" s="173"/>
    </row>
    <row r="637" spans="1:16" ht="15" customHeight="1" x14ac:dyDescent="0.25">
      <c r="A637" s="74" t="s">
        <v>3617</v>
      </c>
      <c r="B637" s="66" t="s">
        <v>62</v>
      </c>
      <c r="C637" s="78">
        <v>308.07413000000003</v>
      </c>
      <c r="D637" s="184"/>
      <c r="E637" s="76">
        <v>332.87279999999998</v>
      </c>
      <c r="F637" s="76">
        <v>336.16361000000001</v>
      </c>
      <c r="G637" s="73"/>
      <c r="H637" s="76">
        <v>304.78332</v>
      </c>
      <c r="I637" s="72"/>
      <c r="J637" s="185">
        <v>0</v>
      </c>
      <c r="K637" s="246"/>
      <c r="L637" s="246"/>
      <c r="M637" s="173"/>
      <c r="N637" s="174"/>
      <c r="O637" s="173"/>
      <c r="P637" s="173"/>
    </row>
    <row r="638" spans="1:16" ht="15" customHeight="1" x14ac:dyDescent="0.25">
      <c r="A638" s="74" t="s">
        <v>3618</v>
      </c>
      <c r="B638" s="66" t="s">
        <v>62</v>
      </c>
      <c r="C638" s="78">
        <v>225.66663</v>
      </c>
      <c r="D638" s="184"/>
      <c r="E638" s="76">
        <v>238.43820000000002</v>
      </c>
      <c r="F638" s="76">
        <v>204.27404999999999</v>
      </c>
      <c r="G638" s="73"/>
      <c r="H638" s="76">
        <v>273.79018000000002</v>
      </c>
      <c r="I638" s="72"/>
      <c r="J638" s="185">
        <v>0</v>
      </c>
      <c r="K638" s="246"/>
      <c r="L638" s="246"/>
      <c r="M638" s="173"/>
      <c r="N638" s="174"/>
      <c r="O638" s="173"/>
      <c r="P638" s="173"/>
    </row>
    <row r="639" spans="1:16" ht="15" customHeight="1" x14ac:dyDescent="0.25">
      <c r="A639" s="74" t="s">
        <v>3619</v>
      </c>
      <c r="B639" s="66" t="s">
        <v>62</v>
      </c>
      <c r="C639" s="78">
        <v>167.94373000000002</v>
      </c>
      <c r="D639" s="184"/>
      <c r="E639" s="76">
        <v>343.16944999999998</v>
      </c>
      <c r="F639" s="76">
        <v>260.11750000000001</v>
      </c>
      <c r="G639" s="73"/>
      <c r="H639" s="76">
        <v>243.79525000000001</v>
      </c>
      <c r="I639" s="72"/>
      <c r="J639" s="185">
        <v>0</v>
      </c>
      <c r="K639" s="246"/>
      <c r="L639" s="246"/>
      <c r="M639" s="173"/>
      <c r="N639" s="173"/>
      <c r="O639" s="173"/>
      <c r="P639" s="173"/>
    </row>
    <row r="640" spans="1:16" ht="15" customHeight="1" x14ac:dyDescent="0.25">
      <c r="A640" s="74" t="s">
        <v>728</v>
      </c>
      <c r="B640" s="66" t="s">
        <v>62</v>
      </c>
      <c r="C640" s="78">
        <v>378.74728999999996</v>
      </c>
      <c r="D640" s="184"/>
      <c r="E640" s="76">
        <v>214.74115</v>
      </c>
      <c r="F640" s="76">
        <v>210.62985999999998</v>
      </c>
      <c r="G640" s="73"/>
      <c r="H640" s="76">
        <v>366.89679999999998</v>
      </c>
      <c r="I640" s="72"/>
      <c r="J640" s="185">
        <v>0</v>
      </c>
      <c r="K640" s="246"/>
      <c r="L640" s="246"/>
      <c r="M640" s="173"/>
      <c r="N640" s="173"/>
      <c r="O640" s="173"/>
      <c r="P640" s="173"/>
    </row>
    <row r="641" spans="1:16" ht="15" customHeight="1" x14ac:dyDescent="0.25">
      <c r="A641" s="74" t="s">
        <v>729</v>
      </c>
      <c r="B641" s="66" t="s">
        <v>62</v>
      </c>
      <c r="C641" s="78">
        <v>319.30634999999995</v>
      </c>
      <c r="D641" s="184"/>
      <c r="E641" s="76">
        <v>222.98781</v>
      </c>
      <c r="F641" s="76">
        <v>95.110960000000006</v>
      </c>
      <c r="G641" s="73"/>
      <c r="H641" s="76">
        <v>434.04118</v>
      </c>
      <c r="I641" s="72"/>
      <c r="J641" s="185">
        <v>0</v>
      </c>
      <c r="K641" s="246"/>
      <c r="L641" s="246"/>
      <c r="M641" s="173"/>
      <c r="N641" s="173"/>
      <c r="O641" s="173"/>
      <c r="P641" s="173"/>
    </row>
    <row r="642" spans="1:16" ht="15" customHeight="1" x14ac:dyDescent="0.25">
      <c r="A642" s="74" t="s">
        <v>3620</v>
      </c>
      <c r="B642" s="66" t="s">
        <v>62</v>
      </c>
      <c r="C642" s="78">
        <v>556.98552000000007</v>
      </c>
      <c r="D642" s="184"/>
      <c r="E642" s="76">
        <v>361.68599999999998</v>
      </c>
      <c r="F642" s="76">
        <v>236.49966000000001</v>
      </c>
      <c r="G642" s="73"/>
      <c r="H642" s="76">
        <v>682.52549999999997</v>
      </c>
      <c r="I642" s="72"/>
      <c r="J642" s="185">
        <v>0</v>
      </c>
      <c r="K642" s="246"/>
      <c r="L642" s="246"/>
      <c r="M642" s="173"/>
      <c r="N642" s="175"/>
      <c r="O642" s="173"/>
      <c r="P642" s="173"/>
    </row>
    <row r="643" spans="1:16" ht="15" customHeight="1" x14ac:dyDescent="0.25">
      <c r="A643" s="74" t="s">
        <v>730</v>
      </c>
      <c r="B643" s="66" t="s">
        <v>62</v>
      </c>
      <c r="C643" s="78">
        <v>303.20927</v>
      </c>
      <c r="D643" s="184"/>
      <c r="E643" s="76">
        <v>361.42470000000003</v>
      </c>
      <c r="F643" s="76">
        <v>296.36750000000001</v>
      </c>
      <c r="G643" s="73"/>
      <c r="H643" s="76">
        <v>368.26646999999997</v>
      </c>
      <c r="I643" s="72"/>
      <c r="J643" s="185">
        <v>0</v>
      </c>
      <c r="K643" s="246"/>
      <c r="L643" s="246"/>
      <c r="M643" s="173"/>
      <c r="N643" s="174"/>
      <c r="O643" s="173"/>
      <c r="P643" s="173"/>
    </row>
    <row r="644" spans="1:16" ht="15" customHeight="1" x14ac:dyDescent="0.25">
      <c r="A644" s="74" t="s">
        <v>731</v>
      </c>
      <c r="B644" s="66" t="s">
        <v>62</v>
      </c>
      <c r="C644" s="78">
        <v>264.64259999999996</v>
      </c>
      <c r="D644" s="184"/>
      <c r="E644" s="76">
        <v>55.528199999999998</v>
      </c>
      <c r="F644" s="76">
        <v>0</v>
      </c>
      <c r="G644" s="73"/>
      <c r="H644" s="76">
        <v>320.17079999999999</v>
      </c>
      <c r="I644" s="72"/>
      <c r="J644" s="185">
        <v>0</v>
      </c>
      <c r="K644" s="251"/>
      <c r="L644" s="252"/>
      <c r="M644" s="173"/>
      <c r="N644" s="174"/>
      <c r="O644" s="176"/>
      <c r="P644" s="173"/>
    </row>
    <row r="645" spans="1:16" ht="15" customHeight="1" x14ac:dyDescent="0.25">
      <c r="A645" s="74" t="s">
        <v>3621</v>
      </c>
      <c r="B645" s="66" t="s">
        <v>62</v>
      </c>
      <c r="C645" s="78">
        <v>201.60988</v>
      </c>
      <c r="D645" s="184"/>
      <c r="E645" s="76">
        <v>158.27760000000001</v>
      </c>
      <c r="F645" s="76">
        <v>119.38491</v>
      </c>
      <c r="G645" s="73"/>
      <c r="H645" s="76">
        <v>240.50257000000002</v>
      </c>
      <c r="I645" s="72"/>
      <c r="J645" s="185">
        <v>0</v>
      </c>
      <c r="K645" s="246"/>
      <c r="L645" s="246"/>
      <c r="M645" s="173"/>
      <c r="N645" s="174"/>
      <c r="O645" s="173"/>
      <c r="P645" s="173"/>
    </row>
    <row r="646" spans="1:16" ht="15" customHeight="1" x14ac:dyDescent="0.25">
      <c r="A646" s="74" t="s">
        <v>3622</v>
      </c>
      <c r="B646" s="66" t="s">
        <v>62</v>
      </c>
      <c r="C646" s="78">
        <v>93.669350000000009</v>
      </c>
      <c r="D646" s="184"/>
      <c r="E646" s="76">
        <v>25.383800000000001</v>
      </c>
      <c r="F646" s="76">
        <v>4.5541499999999999</v>
      </c>
      <c r="G646" s="73"/>
      <c r="H646" s="76">
        <v>62.517699999999998</v>
      </c>
      <c r="I646" s="72"/>
      <c r="J646" s="185">
        <v>0</v>
      </c>
      <c r="K646" s="246"/>
      <c r="L646" s="246"/>
      <c r="M646" s="173"/>
      <c r="N646" s="174"/>
      <c r="O646" s="173"/>
      <c r="P646" s="173"/>
    </row>
    <row r="647" spans="1:16" ht="15" customHeight="1" x14ac:dyDescent="0.25">
      <c r="A647" s="74" t="s">
        <v>732</v>
      </c>
      <c r="B647" s="66" t="s">
        <v>62</v>
      </c>
      <c r="C647" s="78"/>
      <c r="D647" s="78"/>
      <c r="E647" s="76">
        <v>58.529249999999998</v>
      </c>
      <c r="F647" s="76">
        <v>50.620400000000004</v>
      </c>
      <c r="G647" s="73"/>
      <c r="H647" s="76">
        <v>401.60559999999998</v>
      </c>
      <c r="I647" s="72"/>
      <c r="J647" s="185">
        <v>0</v>
      </c>
      <c r="K647" s="246"/>
      <c r="L647" s="246"/>
      <c r="M647" s="178"/>
      <c r="N647" s="173"/>
      <c r="O647" s="173"/>
      <c r="P647" s="173"/>
    </row>
    <row r="648" spans="1:16" ht="15" customHeight="1" x14ac:dyDescent="0.25">
      <c r="A648" s="74" t="s">
        <v>733</v>
      </c>
      <c r="B648" s="66" t="s">
        <v>62</v>
      </c>
      <c r="C648" s="78">
        <v>22.547900000000002</v>
      </c>
      <c r="D648" s="184"/>
      <c r="E648" s="76">
        <v>23.0412</v>
      </c>
      <c r="F648" s="76">
        <v>17.053650000000001</v>
      </c>
      <c r="G648" s="73"/>
      <c r="H648" s="76">
        <v>28.535450000000001</v>
      </c>
      <c r="I648" s="72"/>
      <c r="J648" s="185">
        <v>0</v>
      </c>
      <c r="K648" s="246"/>
      <c r="L648" s="246"/>
      <c r="M648" s="173"/>
      <c r="N648" s="174"/>
      <c r="O648" s="173"/>
      <c r="P648" s="173"/>
    </row>
    <row r="649" spans="1:16" ht="15" customHeight="1" x14ac:dyDescent="0.25">
      <c r="A649" s="74" t="s">
        <v>735</v>
      </c>
      <c r="B649" s="66" t="s">
        <v>62</v>
      </c>
      <c r="C649" s="78">
        <v>87.388750000000002</v>
      </c>
      <c r="D649" s="184"/>
      <c r="E649" s="76">
        <v>24.696750000000002</v>
      </c>
      <c r="F649" s="76">
        <v>4.9718</v>
      </c>
      <c r="G649" s="73"/>
      <c r="H649" s="76">
        <v>84.794149999999988</v>
      </c>
      <c r="I649" s="72"/>
      <c r="J649" s="185">
        <v>0</v>
      </c>
      <c r="K649" s="246"/>
      <c r="L649" s="246"/>
      <c r="M649" s="173"/>
      <c r="N649" s="173"/>
      <c r="O649" s="173"/>
      <c r="P649" s="173"/>
    </row>
    <row r="650" spans="1:16" ht="15" customHeight="1" x14ac:dyDescent="0.25">
      <c r="A650" s="74" t="s">
        <v>736</v>
      </c>
      <c r="B650" s="66" t="s">
        <v>62</v>
      </c>
      <c r="C650" s="78">
        <v>74.800409999999999</v>
      </c>
      <c r="D650" s="184"/>
      <c r="E650" s="76">
        <v>34.678800000000003</v>
      </c>
      <c r="F650" s="76">
        <v>17.515099999999997</v>
      </c>
      <c r="G650" s="73"/>
      <c r="H650" s="76">
        <v>91.964110000000005</v>
      </c>
      <c r="I650" s="72"/>
      <c r="J650" s="185">
        <v>0</v>
      </c>
      <c r="K650" s="246"/>
      <c r="L650" s="246"/>
      <c r="M650" s="173"/>
      <c r="N650" s="174"/>
      <c r="O650" s="173"/>
      <c r="P650" s="173"/>
    </row>
    <row r="651" spans="1:16" ht="15" customHeight="1" x14ac:dyDescent="0.25">
      <c r="A651" s="74" t="s">
        <v>738</v>
      </c>
      <c r="B651" s="66" t="s">
        <v>62</v>
      </c>
      <c r="C651" s="78">
        <v>81.141999999999996</v>
      </c>
      <c r="D651" s="184"/>
      <c r="E651" s="76">
        <v>100.75064999999999</v>
      </c>
      <c r="F651" s="76">
        <v>108.6718</v>
      </c>
      <c r="G651" s="73"/>
      <c r="H651" s="76">
        <v>73.220850000000013</v>
      </c>
      <c r="I651" s="72"/>
      <c r="J651" s="185">
        <v>0</v>
      </c>
      <c r="K651" s="246"/>
      <c r="L651" s="246"/>
      <c r="M651" s="173"/>
      <c r="N651" s="173"/>
      <c r="O651" s="173"/>
      <c r="P651" s="173"/>
    </row>
    <row r="652" spans="1:16" ht="15" customHeight="1" x14ac:dyDescent="0.25">
      <c r="A652" s="74" t="s">
        <v>739</v>
      </c>
      <c r="B652" s="66" t="s">
        <v>62</v>
      </c>
      <c r="C652" s="78">
        <v>61.334000000000003</v>
      </c>
      <c r="D652" s="184"/>
      <c r="E652" s="76">
        <v>101.45655000000001</v>
      </c>
      <c r="F652" s="76">
        <v>90.814920000000001</v>
      </c>
      <c r="G652" s="73"/>
      <c r="H652" s="76">
        <v>71.97563000000001</v>
      </c>
      <c r="I652" s="72"/>
      <c r="J652" s="185">
        <v>0</v>
      </c>
      <c r="K652" s="246"/>
      <c r="L652" s="246"/>
      <c r="M652" s="173"/>
      <c r="N652" s="173"/>
      <c r="O652" s="173"/>
      <c r="P652" s="173"/>
    </row>
    <row r="653" spans="1:16" ht="15" customHeight="1" x14ac:dyDescent="0.25">
      <c r="A653" s="74" t="s">
        <v>3623</v>
      </c>
      <c r="B653" s="66" t="s">
        <v>62</v>
      </c>
      <c r="C653" s="78">
        <v>80.538579999999996</v>
      </c>
      <c r="D653" s="184"/>
      <c r="E653" s="76">
        <v>128.34119999999999</v>
      </c>
      <c r="F653" s="76">
        <v>136.73728</v>
      </c>
      <c r="G653" s="73"/>
      <c r="H653" s="76">
        <v>72.172200000000004</v>
      </c>
      <c r="I653" s="72"/>
      <c r="J653" s="185">
        <v>0</v>
      </c>
      <c r="K653" s="246"/>
      <c r="L653" s="246"/>
      <c r="M653" s="173"/>
      <c r="N653" s="174"/>
      <c r="O653" s="173"/>
      <c r="P653" s="173"/>
    </row>
    <row r="654" spans="1:16" ht="15" customHeight="1" x14ac:dyDescent="0.25">
      <c r="A654" s="74" t="s">
        <v>3624</v>
      </c>
      <c r="B654" s="66" t="s">
        <v>62</v>
      </c>
      <c r="C654" s="78">
        <v>77.563289999999995</v>
      </c>
      <c r="D654" s="184"/>
      <c r="E654" s="76">
        <v>15.36483</v>
      </c>
      <c r="F654" s="76">
        <v>1.03545</v>
      </c>
      <c r="G654" s="73"/>
      <c r="H654" s="76">
        <v>58.728769999999997</v>
      </c>
      <c r="I654" s="72"/>
      <c r="J654" s="185">
        <v>0</v>
      </c>
      <c r="K654" s="246"/>
      <c r="L654" s="246"/>
      <c r="M654" s="173"/>
      <c r="N654" s="173"/>
      <c r="O654" s="173"/>
      <c r="P654" s="173"/>
    </row>
    <row r="655" spans="1:16" ht="15" customHeight="1" x14ac:dyDescent="0.25">
      <c r="A655" s="74" t="s">
        <v>3625</v>
      </c>
      <c r="B655" s="66" t="s">
        <v>62</v>
      </c>
      <c r="C655" s="78">
        <v>109.96831</v>
      </c>
      <c r="D655" s="184"/>
      <c r="E655" s="76">
        <v>367.35659999999996</v>
      </c>
      <c r="F655" s="76">
        <v>354.23146999999994</v>
      </c>
      <c r="G655" s="73"/>
      <c r="H655" s="76">
        <v>123.09344</v>
      </c>
      <c r="I655" s="72"/>
      <c r="J655" s="185">
        <v>0</v>
      </c>
      <c r="K655" s="246"/>
      <c r="L655" s="246"/>
      <c r="M655" s="173"/>
      <c r="N655" s="174"/>
      <c r="O655" s="173"/>
      <c r="P655" s="173"/>
    </row>
    <row r="656" spans="1:16" ht="15" customHeight="1" x14ac:dyDescent="0.25">
      <c r="A656" s="74" t="s">
        <v>3626</v>
      </c>
      <c r="B656" s="66" t="s">
        <v>62</v>
      </c>
      <c r="C656" s="78">
        <v>287.74134999999995</v>
      </c>
      <c r="D656" s="184"/>
      <c r="E656" s="76">
        <v>312.20840000000004</v>
      </c>
      <c r="F656" s="76">
        <v>261.21449999999999</v>
      </c>
      <c r="G656" s="73"/>
      <c r="H656" s="76">
        <v>326.77028999999999</v>
      </c>
      <c r="I656" s="72"/>
      <c r="J656" s="185">
        <v>0</v>
      </c>
      <c r="K656" s="246"/>
      <c r="L656" s="246"/>
      <c r="M656" s="173"/>
      <c r="N656" s="174"/>
      <c r="O656" s="173"/>
      <c r="P656" s="173"/>
    </row>
    <row r="657" spans="1:16" ht="15" customHeight="1" x14ac:dyDescent="0.25">
      <c r="A657" s="74" t="s">
        <v>740</v>
      </c>
      <c r="B657" s="66" t="s">
        <v>62</v>
      </c>
      <c r="C657" s="78">
        <v>77.714500000000001</v>
      </c>
      <c r="D657" s="184"/>
      <c r="E657" s="76">
        <v>26.746200000000002</v>
      </c>
      <c r="F657" s="76">
        <v>11.052350000000001</v>
      </c>
      <c r="G657" s="73"/>
      <c r="H657" s="76">
        <v>93.408350000000013</v>
      </c>
      <c r="I657" s="72"/>
      <c r="J657" s="185">
        <v>0</v>
      </c>
      <c r="K657" s="246"/>
      <c r="L657" s="246"/>
      <c r="M657" s="173"/>
      <c r="N657" s="174"/>
      <c r="O657" s="173"/>
      <c r="P657" s="173"/>
    </row>
    <row r="658" spans="1:16" ht="15" customHeight="1" x14ac:dyDescent="0.25">
      <c r="A658" s="74" t="s">
        <v>741</v>
      </c>
      <c r="B658" s="66" t="s">
        <v>62</v>
      </c>
      <c r="C658" s="78">
        <v>306.23946999999998</v>
      </c>
      <c r="D658" s="184"/>
      <c r="E658" s="76">
        <v>72.901399999999995</v>
      </c>
      <c r="F658" s="76">
        <v>12.2171</v>
      </c>
      <c r="G658" s="73"/>
      <c r="H658" s="76">
        <v>349.01042000000001</v>
      </c>
      <c r="I658" s="72"/>
      <c r="J658" s="185">
        <v>0</v>
      </c>
      <c r="K658" s="246"/>
      <c r="L658" s="246"/>
      <c r="M658" s="173"/>
      <c r="N658" s="174"/>
      <c r="O658" s="173"/>
      <c r="P658" s="173"/>
    </row>
    <row r="659" spans="1:16" ht="15" customHeight="1" x14ac:dyDescent="0.25">
      <c r="A659" s="74" t="s">
        <v>742</v>
      </c>
      <c r="B659" s="66" t="s">
        <v>62</v>
      </c>
      <c r="C659" s="78">
        <v>416.57779999999997</v>
      </c>
      <c r="D659" s="184"/>
      <c r="E659" s="76">
        <v>202.91089000000002</v>
      </c>
      <c r="F659" s="76">
        <v>114.49247</v>
      </c>
      <c r="G659" s="73"/>
      <c r="H659" s="76">
        <v>612.59541999999999</v>
      </c>
      <c r="I659" s="72"/>
      <c r="J659" s="185">
        <v>0</v>
      </c>
      <c r="K659" s="246"/>
      <c r="L659" s="246"/>
      <c r="M659" s="173"/>
      <c r="N659" s="173"/>
      <c r="O659" s="173"/>
      <c r="P659" s="173"/>
    </row>
    <row r="660" spans="1:16" ht="15" customHeight="1" x14ac:dyDescent="0.25">
      <c r="A660" s="74" t="s">
        <v>3627</v>
      </c>
      <c r="B660" s="66" t="s">
        <v>62</v>
      </c>
      <c r="C660" s="78">
        <v>270.38866999999999</v>
      </c>
      <c r="D660" s="184"/>
      <c r="E660" s="76">
        <v>108.45122000000001</v>
      </c>
      <c r="F660" s="76">
        <v>85.657610000000005</v>
      </c>
      <c r="G660" s="73"/>
      <c r="H660" s="76">
        <v>93.61215</v>
      </c>
      <c r="I660" s="72"/>
      <c r="J660" s="185">
        <v>0</v>
      </c>
      <c r="K660" s="246"/>
      <c r="L660" s="246"/>
      <c r="M660" s="173"/>
      <c r="N660" s="173"/>
      <c r="O660" s="173"/>
      <c r="P660" s="173"/>
    </row>
    <row r="661" spans="1:16" ht="15" customHeight="1" x14ac:dyDescent="0.25">
      <c r="A661" s="74" t="s">
        <v>743</v>
      </c>
      <c r="B661" s="66" t="s">
        <v>62</v>
      </c>
      <c r="C661" s="78">
        <v>0.18265000000000001</v>
      </c>
      <c r="D661" s="184"/>
      <c r="E661" s="76">
        <v>18.885099999999998</v>
      </c>
      <c r="F661" s="76">
        <v>6.0866000000000007</v>
      </c>
      <c r="G661" s="73"/>
      <c r="H661" s="76">
        <v>124.28085</v>
      </c>
      <c r="I661" s="72"/>
      <c r="J661" s="185">
        <v>0</v>
      </c>
      <c r="K661" s="246"/>
      <c r="L661" s="246"/>
      <c r="M661" s="177"/>
      <c r="N661" s="174"/>
      <c r="O661" s="173"/>
      <c r="P661" s="173"/>
    </row>
    <row r="662" spans="1:16" ht="15" customHeight="1" x14ac:dyDescent="0.25">
      <c r="A662" s="74" t="s">
        <v>744</v>
      </c>
      <c r="B662" s="66" t="s">
        <v>62</v>
      </c>
      <c r="C662" s="78">
        <v>126.40348</v>
      </c>
      <c r="D662" s="184"/>
      <c r="E662" s="76">
        <v>60.02496</v>
      </c>
      <c r="F662" s="76">
        <v>49.8491</v>
      </c>
      <c r="G662" s="73"/>
      <c r="H662" s="76">
        <v>127.74114</v>
      </c>
      <c r="I662" s="72"/>
      <c r="J662" s="185">
        <v>0</v>
      </c>
      <c r="K662" s="246"/>
      <c r="L662" s="246"/>
      <c r="M662" s="173"/>
      <c r="N662" s="173"/>
      <c r="O662" s="173"/>
      <c r="P662" s="173"/>
    </row>
    <row r="663" spans="1:16" ht="15" customHeight="1" x14ac:dyDescent="0.25">
      <c r="A663" s="74" t="s">
        <v>745</v>
      </c>
      <c r="B663" s="66" t="s">
        <v>62</v>
      </c>
      <c r="C663" s="78">
        <v>22.181450000000002</v>
      </c>
      <c r="D663" s="184"/>
      <c r="E663" s="76">
        <v>18.296849999999999</v>
      </c>
      <c r="F663" s="76">
        <v>19.029599999999999</v>
      </c>
      <c r="G663" s="73"/>
      <c r="H663" s="76">
        <v>21.448700000000002</v>
      </c>
      <c r="I663" s="72"/>
      <c r="J663" s="185">
        <v>0</v>
      </c>
      <c r="K663" s="246"/>
      <c r="L663" s="246"/>
      <c r="M663" s="173"/>
      <c r="N663" s="173"/>
      <c r="O663" s="173"/>
      <c r="P663" s="173"/>
    </row>
    <row r="664" spans="1:16" ht="15" customHeight="1" x14ac:dyDescent="0.25">
      <c r="A664" s="74" t="s">
        <v>746</v>
      </c>
      <c r="B664" s="66" t="s">
        <v>62</v>
      </c>
      <c r="C664" s="78">
        <v>125.68545</v>
      </c>
      <c r="D664" s="184"/>
      <c r="E664" s="76">
        <v>41.080649999999999</v>
      </c>
      <c r="F664" s="76">
        <v>27.3523</v>
      </c>
      <c r="G664" s="73"/>
      <c r="H664" s="76">
        <v>139.54939999999999</v>
      </c>
      <c r="I664" s="72"/>
      <c r="J664" s="185">
        <v>0</v>
      </c>
      <c r="K664" s="246"/>
      <c r="L664" s="246"/>
      <c r="M664" s="173"/>
      <c r="N664" s="173"/>
      <c r="O664" s="173"/>
      <c r="P664" s="173"/>
    </row>
    <row r="665" spans="1:16" ht="15" customHeight="1" x14ac:dyDescent="0.25">
      <c r="A665" s="74" t="s">
        <v>747</v>
      </c>
      <c r="B665" s="66" t="s">
        <v>62</v>
      </c>
      <c r="C665" s="78">
        <v>65.425399999999996</v>
      </c>
      <c r="D665" s="184"/>
      <c r="E665" s="76">
        <v>33.94755</v>
      </c>
      <c r="F665" s="76">
        <v>13.296100000000001</v>
      </c>
      <c r="G665" s="73"/>
      <c r="H665" s="76">
        <v>86.076850000000007</v>
      </c>
      <c r="I665" s="72"/>
      <c r="J665" s="185">
        <v>0</v>
      </c>
      <c r="K665" s="246"/>
      <c r="L665" s="246"/>
      <c r="M665" s="173"/>
      <c r="N665" s="173"/>
      <c r="O665" s="173"/>
      <c r="P665" s="173"/>
    </row>
    <row r="666" spans="1:16" ht="15" customHeight="1" x14ac:dyDescent="0.25">
      <c r="A666" s="74" t="s">
        <v>3628</v>
      </c>
      <c r="B666" s="66" t="s">
        <v>62</v>
      </c>
      <c r="C666" s="78">
        <v>107.09935</v>
      </c>
      <c r="D666" s="184"/>
      <c r="E666" s="76">
        <v>30.9192</v>
      </c>
      <c r="F666" s="76">
        <v>47.747599999999998</v>
      </c>
      <c r="G666" s="73"/>
      <c r="H666" s="76">
        <v>57.593499999999999</v>
      </c>
      <c r="I666" s="72"/>
      <c r="J666" s="185">
        <v>0</v>
      </c>
      <c r="K666" s="246"/>
      <c r="L666" s="246"/>
      <c r="M666" s="173"/>
      <c r="N666" s="174"/>
      <c r="O666" s="173"/>
      <c r="P666" s="173"/>
    </row>
    <row r="667" spans="1:16" ht="15" customHeight="1" x14ac:dyDescent="0.25">
      <c r="A667" s="74" t="s">
        <v>748</v>
      </c>
      <c r="B667" s="66" t="s">
        <v>62</v>
      </c>
      <c r="C667" s="78">
        <v>185.00901999999999</v>
      </c>
      <c r="D667" s="184"/>
      <c r="E667" s="76">
        <v>85.08175</v>
      </c>
      <c r="F667" s="76">
        <v>57.842419999999997</v>
      </c>
      <c r="G667" s="73"/>
      <c r="H667" s="76">
        <v>183.06810000000002</v>
      </c>
      <c r="I667" s="72"/>
      <c r="J667" s="185">
        <v>0</v>
      </c>
      <c r="K667" s="246"/>
      <c r="L667" s="246"/>
      <c r="M667" s="173"/>
      <c r="N667" s="173"/>
      <c r="O667" s="173"/>
      <c r="P667" s="173"/>
    </row>
    <row r="668" spans="1:16" ht="15" customHeight="1" x14ac:dyDescent="0.25">
      <c r="A668" s="74" t="s">
        <v>749</v>
      </c>
      <c r="B668" s="66" t="s">
        <v>62</v>
      </c>
      <c r="C668" s="78">
        <v>63.753800000000005</v>
      </c>
      <c r="D668" s="184"/>
      <c r="E668" s="76">
        <v>16.551599999999997</v>
      </c>
      <c r="F668" s="76">
        <v>0</v>
      </c>
      <c r="G668" s="73"/>
      <c r="H668" s="76">
        <v>80.305399999999992</v>
      </c>
      <c r="I668" s="72"/>
      <c r="J668" s="185">
        <v>0</v>
      </c>
      <c r="K668" s="246"/>
      <c r="L668" s="246"/>
      <c r="M668" s="173"/>
      <c r="N668" s="174"/>
      <c r="O668" s="176"/>
      <c r="P668" s="173"/>
    </row>
    <row r="669" spans="1:16" ht="15" customHeight="1" x14ac:dyDescent="0.25">
      <c r="A669" s="74" t="s">
        <v>750</v>
      </c>
      <c r="B669" s="66" t="s">
        <v>62</v>
      </c>
      <c r="C669" s="78">
        <v>132.62544</v>
      </c>
      <c r="D669" s="184"/>
      <c r="E669" s="76">
        <v>47.205269999999999</v>
      </c>
      <c r="F669" s="76">
        <v>13.781750000000001</v>
      </c>
      <c r="G669" s="73"/>
      <c r="H669" s="76">
        <v>166.04895999999999</v>
      </c>
      <c r="I669" s="72"/>
      <c r="J669" s="185">
        <v>0</v>
      </c>
      <c r="K669" s="246"/>
      <c r="L669" s="246"/>
      <c r="M669" s="173"/>
      <c r="N669" s="173"/>
      <c r="O669" s="173"/>
      <c r="P669" s="173"/>
    </row>
    <row r="670" spans="1:16" ht="15" customHeight="1" x14ac:dyDescent="0.25">
      <c r="A670" s="74" t="s">
        <v>751</v>
      </c>
      <c r="B670" s="66" t="s">
        <v>62</v>
      </c>
      <c r="C670" s="78">
        <v>92.270009999999999</v>
      </c>
      <c r="D670" s="184"/>
      <c r="E670" s="76">
        <v>26.399099999999997</v>
      </c>
      <c r="F670" s="76">
        <v>9.6200000000000008E-2</v>
      </c>
      <c r="G670" s="73"/>
      <c r="H670" s="76">
        <v>112.44251</v>
      </c>
      <c r="I670" s="72"/>
      <c r="J670" s="185">
        <v>0</v>
      </c>
      <c r="K670" s="246"/>
      <c r="L670" s="246"/>
      <c r="M670" s="173"/>
      <c r="N670" s="174"/>
      <c r="O670" s="177"/>
      <c r="P670" s="173"/>
    </row>
    <row r="671" spans="1:16" ht="15" customHeight="1" x14ac:dyDescent="0.25">
      <c r="A671" s="74" t="s">
        <v>752</v>
      </c>
      <c r="B671" s="66" t="s">
        <v>62</v>
      </c>
      <c r="C671" s="78">
        <v>36.459269999999997</v>
      </c>
      <c r="D671" s="184"/>
      <c r="E671" s="76">
        <v>25.669799999999999</v>
      </c>
      <c r="F671" s="76">
        <v>16.478770000000001</v>
      </c>
      <c r="G671" s="73"/>
      <c r="H671" s="76">
        <v>45.650300000000001</v>
      </c>
      <c r="I671" s="72"/>
      <c r="J671" s="185">
        <v>0</v>
      </c>
      <c r="K671" s="246"/>
      <c r="L671" s="246"/>
      <c r="M671" s="173"/>
      <c r="N671" s="174"/>
      <c r="O671" s="173"/>
      <c r="P671" s="173"/>
    </row>
    <row r="672" spans="1:16" ht="15" customHeight="1" x14ac:dyDescent="0.25">
      <c r="A672" s="74" t="s">
        <v>753</v>
      </c>
      <c r="B672" s="66" t="s">
        <v>62</v>
      </c>
      <c r="C672" s="78">
        <v>59.509099999999997</v>
      </c>
      <c r="D672" s="184"/>
      <c r="E672" s="76">
        <v>29.316299999999998</v>
      </c>
      <c r="F672" s="76">
        <v>13.90865</v>
      </c>
      <c r="G672" s="73"/>
      <c r="H672" s="76">
        <v>74.916749999999993</v>
      </c>
      <c r="I672" s="72"/>
      <c r="J672" s="185">
        <v>0</v>
      </c>
      <c r="K672" s="246"/>
      <c r="L672" s="246"/>
      <c r="M672" s="173"/>
      <c r="N672" s="174"/>
      <c r="O672" s="173"/>
      <c r="P672" s="173"/>
    </row>
    <row r="673" spans="1:16" ht="15" customHeight="1" x14ac:dyDescent="0.25">
      <c r="A673" s="74" t="s">
        <v>754</v>
      </c>
      <c r="B673" s="66" t="s">
        <v>62</v>
      </c>
      <c r="C673" s="78">
        <v>24.406759999999998</v>
      </c>
      <c r="D673" s="184"/>
      <c r="E673" s="76">
        <v>7.3671600000000002</v>
      </c>
      <c r="F673" s="76">
        <v>3.6204999999999998</v>
      </c>
      <c r="G673" s="73"/>
      <c r="H673" s="76">
        <v>28.153419999999997</v>
      </c>
      <c r="I673" s="72"/>
      <c r="J673" s="185">
        <v>0</v>
      </c>
      <c r="K673" s="246"/>
      <c r="L673" s="246"/>
      <c r="M673" s="173"/>
      <c r="N673" s="173"/>
      <c r="O673" s="173"/>
      <c r="P673" s="173"/>
    </row>
    <row r="674" spans="1:16" ht="15" customHeight="1" x14ac:dyDescent="0.25">
      <c r="A674" s="74" t="s">
        <v>755</v>
      </c>
      <c r="B674" s="66" t="s">
        <v>62</v>
      </c>
      <c r="C674" s="78">
        <v>92.926299999999998</v>
      </c>
      <c r="D674" s="184"/>
      <c r="E674" s="76">
        <v>23.620349999999998</v>
      </c>
      <c r="F674" s="76">
        <v>0</v>
      </c>
      <c r="G674" s="73"/>
      <c r="H674" s="76">
        <v>72.843100000000007</v>
      </c>
      <c r="I674" s="72"/>
      <c r="J674" s="185">
        <v>0</v>
      </c>
      <c r="K674" s="246"/>
      <c r="L674" s="246"/>
      <c r="M674" s="173"/>
      <c r="N674" s="173"/>
      <c r="O674" s="176"/>
      <c r="P674" s="173"/>
    </row>
    <row r="675" spans="1:16" ht="15" customHeight="1" x14ac:dyDescent="0.25">
      <c r="A675" s="74" t="s">
        <v>756</v>
      </c>
      <c r="B675" s="66" t="s">
        <v>62</v>
      </c>
      <c r="C675" s="78">
        <v>59.391199999999998</v>
      </c>
      <c r="D675" s="184"/>
      <c r="E675" s="76">
        <v>12.3864</v>
      </c>
      <c r="F675" s="76">
        <v>0</v>
      </c>
      <c r="G675" s="73"/>
      <c r="H675" s="76">
        <v>71.777600000000007</v>
      </c>
      <c r="I675" s="72"/>
      <c r="J675" s="185">
        <v>0</v>
      </c>
      <c r="K675" s="246"/>
      <c r="L675" s="246"/>
      <c r="M675" s="173"/>
      <c r="N675" s="174"/>
      <c r="O675" s="176"/>
      <c r="P675" s="173"/>
    </row>
    <row r="676" spans="1:16" ht="15" customHeight="1" x14ac:dyDescent="0.25">
      <c r="A676" s="74" t="s">
        <v>757</v>
      </c>
      <c r="B676" s="66" t="s">
        <v>62</v>
      </c>
      <c r="C676" s="78">
        <v>310.18079999999998</v>
      </c>
      <c r="D676" s="184"/>
      <c r="E676" s="76">
        <v>378.08640000000003</v>
      </c>
      <c r="F676" s="76">
        <v>304.8236</v>
      </c>
      <c r="G676" s="73"/>
      <c r="H676" s="76">
        <v>383.4436</v>
      </c>
      <c r="I676" s="72"/>
      <c r="J676" s="185">
        <v>0</v>
      </c>
      <c r="K676" s="246"/>
      <c r="L676" s="246"/>
      <c r="M676" s="173"/>
      <c r="N676" s="174"/>
      <c r="O676" s="173"/>
      <c r="P676" s="173"/>
    </row>
    <row r="677" spans="1:16" ht="15" customHeight="1" x14ac:dyDescent="0.25">
      <c r="A677" s="74" t="s">
        <v>758</v>
      </c>
      <c r="B677" s="66" t="s">
        <v>62</v>
      </c>
      <c r="C677" s="78">
        <v>90.783199999999994</v>
      </c>
      <c r="D677" s="184"/>
      <c r="E677" s="76">
        <v>19.99335</v>
      </c>
      <c r="F677" s="76">
        <v>0</v>
      </c>
      <c r="G677" s="73"/>
      <c r="H677" s="76">
        <v>110.77655</v>
      </c>
      <c r="I677" s="72"/>
      <c r="J677" s="185">
        <v>0</v>
      </c>
      <c r="K677" s="246"/>
      <c r="L677" s="246"/>
      <c r="M677" s="173"/>
      <c r="N677" s="173"/>
      <c r="O677" s="176"/>
      <c r="P677" s="173"/>
    </row>
    <row r="678" spans="1:16" ht="15" customHeight="1" x14ac:dyDescent="0.25">
      <c r="A678" s="74" t="s">
        <v>759</v>
      </c>
      <c r="B678" s="66" t="s">
        <v>62</v>
      </c>
      <c r="C678" s="78">
        <v>15.495899999999999</v>
      </c>
      <c r="D678" s="184"/>
      <c r="E678" s="76">
        <v>14.2974</v>
      </c>
      <c r="F678" s="76">
        <v>13.1492</v>
      </c>
      <c r="G678" s="73"/>
      <c r="H678" s="76">
        <v>31.332099999999997</v>
      </c>
      <c r="I678" s="72"/>
      <c r="J678" s="185">
        <v>0</v>
      </c>
      <c r="K678" s="246"/>
      <c r="L678" s="246"/>
      <c r="M678" s="173"/>
      <c r="N678" s="174"/>
      <c r="O678" s="173"/>
      <c r="P678" s="173"/>
    </row>
    <row r="679" spans="1:16" ht="15" customHeight="1" x14ac:dyDescent="0.25">
      <c r="A679" s="74" t="s">
        <v>760</v>
      </c>
      <c r="B679" s="66" t="s">
        <v>62</v>
      </c>
      <c r="C679" s="78">
        <v>217.79931999999999</v>
      </c>
      <c r="D679" s="184"/>
      <c r="E679" s="76">
        <v>57.101910000000004</v>
      </c>
      <c r="F679" s="76">
        <v>5.4352</v>
      </c>
      <c r="G679" s="73"/>
      <c r="H679" s="76">
        <v>269.46603000000005</v>
      </c>
      <c r="I679" s="72"/>
      <c r="J679" s="185">
        <v>0</v>
      </c>
      <c r="K679" s="246"/>
      <c r="L679" s="246"/>
      <c r="M679" s="173"/>
      <c r="N679" s="173"/>
      <c r="O679" s="173"/>
      <c r="P679" s="173"/>
    </row>
    <row r="680" spans="1:16" ht="15" customHeight="1" x14ac:dyDescent="0.25">
      <c r="A680" s="74" t="s">
        <v>761</v>
      </c>
      <c r="B680" s="66" t="s">
        <v>62</v>
      </c>
      <c r="C680" s="78">
        <v>34.72025</v>
      </c>
      <c r="D680" s="184"/>
      <c r="E680" s="76">
        <v>31.968299999999999</v>
      </c>
      <c r="F680" s="76">
        <v>23.210650000000001</v>
      </c>
      <c r="G680" s="73"/>
      <c r="H680" s="76">
        <v>43.477899999999998</v>
      </c>
      <c r="I680" s="72"/>
      <c r="J680" s="185">
        <v>0</v>
      </c>
      <c r="K680" s="246"/>
      <c r="L680" s="246"/>
      <c r="M680" s="173"/>
      <c r="N680" s="174"/>
      <c r="O680" s="173"/>
      <c r="P680" s="173"/>
    </row>
    <row r="681" spans="1:16" ht="15" customHeight="1" x14ac:dyDescent="0.25">
      <c r="A681" s="74" t="s">
        <v>762</v>
      </c>
      <c r="B681" s="66" t="s">
        <v>62</v>
      </c>
      <c r="C681" s="78">
        <v>17.086539999999999</v>
      </c>
      <c r="D681" s="184"/>
      <c r="E681" s="76">
        <v>20.760480000000001</v>
      </c>
      <c r="F681" s="76">
        <v>12.018979999999999</v>
      </c>
      <c r="G681" s="73"/>
      <c r="H681" s="76">
        <v>25.828040000000001</v>
      </c>
      <c r="I681" s="72"/>
      <c r="J681" s="185">
        <v>0</v>
      </c>
      <c r="K681" s="246"/>
      <c r="L681" s="246"/>
      <c r="M681" s="173"/>
      <c r="N681" s="173"/>
      <c r="O681" s="173"/>
      <c r="P681" s="173"/>
    </row>
    <row r="682" spans="1:16" ht="15" customHeight="1" x14ac:dyDescent="0.25">
      <c r="A682" s="74" t="s">
        <v>763</v>
      </c>
      <c r="B682" s="66" t="s">
        <v>62</v>
      </c>
      <c r="C682" s="78">
        <v>17.370450000000002</v>
      </c>
      <c r="D682" s="184"/>
      <c r="E682" s="76">
        <v>10.670399999999999</v>
      </c>
      <c r="F682" s="76">
        <v>3.8714</v>
      </c>
      <c r="G682" s="73"/>
      <c r="H682" s="76">
        <v>24.169450000000001</v>
      </c>
      <c r="I682" s="72"/>
      <c r="J682" s="185">
        <v>0</v>
      </c>
      <c r="K682" s="246"/>
      <c r="L682" s="246"/>
      <c r="M682" s="173"/>
      <c r="N682" s="174"/>
      <c r="O682" s="173"/>
      <c r="P682" s="173"/>
    </row>
    <row r="683" spans="1:16" ht="15" customHeight="1" x14ac:dyDescent="0.25">
      <c r="A683" s="74" t="s">
        <v>764</v>
      </c>
      <c r="B683" s="66" t="s">
        <v>62</v>
      </c>
      <c r="C683" s="78">
        <v>79.46605000000001</v>
      </c>
      <c r="D683" s="184"/>
      <c r="E683" s="76">
        <v>19.680700000000002</v>
      </c>
      <c r="F683" s="76">
        <v>2.5076999999999998</v>
      </c>
      <c r="G683" s="73"/>
      <c r="H683" s="76">
        <v>85.902500000000003</v>
      </c>
      <c r="I683" s="72"/>
      <c r="J683" s="185">
        <v>0</v>
      </c>
      <c r="K683" s="246"/>
      <c r="L683" s="246"/>
      <c r="M683" s="173"/>
      <c r="N683" s="174"/>
      <c r="O683" s="173"/>
      <c r="P683" s="173"/>
    </row>
    <row r="684" spans="1:16" ht="15" customHeight="1" x14ac:dyDescent="0.25">
      <c r="A684" s="74" t="s">
        <v>765</v>
      </c>
      <c r="B684" s="66" t="s">
        <v>62</v>
      </c>
      <c r="C684" s="78">
        <v>67.342449999999999</v>
      </c>
      <c r="D684" s="184"/>
      <c r="E684" s="76">
        <v>17.55585</v>
      </c>
      <c r="F684" s="76">
        <v>27.5305</v>
      </c>
      <c r="G684" s="73"/>
      <c r="H684" s="76">
        <v>57.367800000000003</v>
      </c>
      <c r="I684" s="72"/>
      <c r="J684" s="185">
        <v>0</v>
      </c>
      <c r="K684" s="246"/>
      <c r="L684" s="246"/>
      <c r="M684" s="173"/>
      <c r="N684" s="173"/>
      <c r="O684" s="173"/>
      <c r="P684" s="173"/>
    </row>
    <row r="685" spans="1:16" ht="15" customHeight="1" x14ac:dyDescent="0.25">
      <c r="A685" s="74" t="s">
        <v>766</v>
      </c>
      <c r="B685" s="66" t="s">
        <v>62</v>
      </c>
      <c r="C685" s="78">
        <v>346.31804999999997</v>
      </c>
      <c r="D685" s="184"/>
      <c r="E685" s="76">
        <v>88.220600000000005</v>
      </c>
      <c r="F685" s="76">
        <v>17.031749999999999</v>
      </c>
      <c r="G685" s="73"/>
      <c r="H685" s="76">
        <v>341.77190000000002</v>
      </c>
      <c r="I685" s="72"/>
      <c r="J685" s="185">
        <v>0</v>
      </c>
      <c r="K685" s="246"/>
      <c r="L685" s="246"/>
      <c r="M685" s="173"/>
      <c r="N685" s="174"/>
      <c r="O685" s="173"/>
      <c r="P685" s="173"/>
    </row>
    <row r="686" spans="1:16" ht="15" customHeight="1" x14ac:dyDescent="0.25">
      <c r="A686" s="74" t="s">
        <v>3629</v>
      </c>
      <c r="B686" s="66" t="s">
        <v>62</v>
      </c>
      <c r="C686" s="78">
        <v>81.514150000000001</v>
      </c>
      <c r="D686" s="184"/>
      <c r="E686" s="76">
        <v>42.905199999999994</v>
      </c>
      <c r="F686" s="76">
        <v>36.214949999999995</v>
      </c>
      <c r="G686" s="73"/>
      <c r="H686" s="76">
        <v>88.184250000000006</v>
      </c>
      <c r="I686" s="72"/>
      <c r="J686" s="185">
        <v>0</v>
      </c>
      <c r="K686" s="246"/>
      <c r="L686" s="246"/>
      <c r="M686" s="173"/>
      <c r="N686" s="174"/>
      <c r="O686" s="173"/>
      <c r="P686" s="173"/>
    </row>
    <row r="687" spans="1:16" ht="15" customHeight="1" x14ac:dyDescent="0.25">
      <c r="A687" s="74" t="s">
        <v>767</v>
      </c>
      <c r="B687" s="66" t="s">
        <v>62</v>
      </c>
      <c r="C687" s="78">
        <v>79.928710000000009</v>
      </c>
      <c r="D687" s="184"/>
      <c r="E687" s="76">
        <v>62.547550000000001</v>
      </c>
      <c r="F687" s="76">
        <v>62.477650000000004</v>
      </c>
      <c r="G687" s="73"/>
      <c r="H687" s="76">
        <v>31.168610000000001</v>
      </c>
      <c r="I687" s="72"/>
      <c r="J687" s="185">
        <v>0</v>
      </c>
      <c r="K687" s="246"/>
      <c r="L687" s="246"/>
      <c r="M687" s="173"/>
      <c r="N687" s="173"/>
      <c r="O687" s="173"/>
      <c r="P687" s="173"/>
    </row>
    <row r="688" spans="1:16" ht="15" customHeight="1" x14ac:dyDescent="0.25">
      <c r="A688" s="74" t="s">
        <v>768</v>
      </c>
      <c r="B688" s="66" t="s">
        <v>62</v>
      </c>
      <c r="C688" s="78">
        <v>78.209000000000003</v>
      </c>
      <c r="D688" s="184"/>
      <c r="E688" s="76">
        <v>18.0687</v>
      </c>
      <c r="F688" s="76">
        <v>0</v>
      </c>
      <c r="G688" s="73"/>
      <c r="H688" s="76">
        <v>96.277699999999996</v>
      </c>
      <c r="I688" s="72"/>
      <c r="J688" s="185">
        <v>0</v>
      </c>
      <c r="K688" s="246"/>
      <c r="L688" s="246"/>
      <c r="M688" s="173"/>
      <c r="N688" s="174"/>
      <c r="O688" s="176"/>
      <c r="P688" s="173"/>
    </row>
    <row r="689" spans="1:16" ht="15" customHeight="1" x14ac:dyDescent="0.25">
      <c r="A689" s="74" t="s">
        <v>769</v>
      </c>
      <c r="B689" s="66" t="s">
        <v>62</v>
      </c>
      <c r="C689" s="78">
        <v>68.457250000000002</v>
      </c>
      <c r="D689" s="184"/>
      <c r="E689" s="76">
        <v>26.418599999999998</v>
      </c>
      <c r="F689" s="76">
        <v>15.677350000000001</v>
      </c>
      <c r="G689" s="73"/>
      <c r="H689" s="76">
        <v>79.198499999999996</v>
      </c>
      <c r="I689" s="72"/>
      <c r="J689" s="185">
        <v>0</v>
      </c>
      <c r="K689" s="246"/>
      <c r="L689" s="246"/>
      <c r="M689" s="173"/>
      <c r="N689" s="174"/>
      <c r="O689" s="173"/>
      <c r="P689" s="173"/>
    </row>
    <row r="690" spans="1:16" ht="15" customHeight="1" x14ac:dyDescent="0.25">
      <c r="A690" s="74" t="s">
        <v>770</v>
      </c>
      <c r="B690" s="66" t="s">
        <v>62</v>
      </c>
      <c r="C690" s="78">
        <v>125.80255</v>
      </c>
      <c r="D690" s="184"/>
      <c r="E690" s="76">
        <v>70.987800000000007</v>
      </c>
      <c r="F690" s="76">
        <v>30.198979999999999</v>
      </c>
      <c r="G690" s="73"/>
      <c r="H690" s="76">
        <v>166.84307000000001</v>
      </c>
      <c r="I690" s="72"/>
      <c r="J690" s="185">
        <v>0</v>
      </c>
      <c r="K690" s="246"/>
      <c r="L690" s="246"/>
      <c r="M690" s="173"/>
      <c r="N690" s="174"/>
      <c r="O690" s="173"/>
      <c r="P690" s="173"/>
    </row>
    <row r="691" spans="1:16" ht="15" customHeight="1" x14ac:dyDescent="0.25">
      <c r="A691" s="74" t="s">
        <v>3630</v>
      </c>
      <c r="B691" s="66" t="s">
        <v>62</v>
      </c>
      <c r="C691" s="78">
        <v>60.396709999999999</v>
      </c>
      <c r="D691" s="184"/>
      <c r="E691" s="76">
        <v>58.593599999999995</v>
      </c>
      <c r="F691" s="76">
        <v>86.912480000000002</v>
      </c>
      <c r="G691" s="73"/>
      <c r="H691" s="76">
        <v>9.9509699999999999</v>
      </c>
      <c r="I691" s="72"/>
      <c r="J691" s="185">
        <v>0</v>
      </c>
      <c r="K691" s="246"/>
      <c r="L691" s="246"/>
      <c r="M691" s="173"/>
      <c r="N691" s="174"/>
      <c r="O691" s="173"/>
      <c r="P691" s="173"/>
    </row>
    <row r="692" spans="1:16" ht="15" customHeight="1" x14ac:dyDescent="0.25">
      <c r="A692" s="74" t="s">
        <v>771</v>
      </c>
      <c r="B692" s="66" t="s">
        <v>62</v>
      </c>
      <c r="C692" s="78">
        <v>171.86704999999998</v>
      </c>
      <c r="D692" s="184"/>
      <c r="E692" s="76">
        <v>44.872099999999996</v>
      </c>
      <c r="F692" s="76">
        <v>52.096650000000004</v>
      </c>
      <c r="G692" s="73"/>
      <c r="H692" s="76">
        <v>165.5368</v>
      </c>
      <c r="I692" s="72"/>
      <c r="J692" s="185">
        <v>0</v>
      </c>
      <c r="K692" s="246"/>
      <c r="L692" s="246"/>
      <c r="M692" s="173"/>
      <c r="N692" s="174"/>
      <c r="O692" s="173"/>
      <c r="P692" s="173"/>
    </row>
    <row r="693" spans="1:16" ht="15" customHeight="1" x14ac:dyDescent="0.25">
      <c r="A693" s="74" t="s">
        <v>772</v>
      </c>
      <c r="B693" s="66" t="s">
        <v>62</v>
      </c>
      <c r="C693" s="78">
        <v>114.92245</v>
      </c>
      <c r="D693" s="184"/>
      <c r="E693" s="76">
        <v>29.546400000000002</v>
      </c>
      <c r="F693" s="76">
        <v>5.9234499999999999</v>
      </c>
      <c r="G693" s="73"/>
      <c r="H693" s="76">
        <v>138.5454</v>
      </c>
      <c r="I693" s="72"/>
      <c r="J693" s="185">
        <v>0</v>
      </c>
      <c r="K693" s="246"/>
      <c r="L693" s="246"/>
      <c r="M693" s="173"/>
      <c r="N693" s="174"/>
      <c r="O693" s="173"/>
      <c r="P693" s="173"/>
    </row>
    <row r="694" spans="1:16" ht="15" customHeight="1" x14ac:dyDescent="0.25">
      <c r="A694" s="74" t="s">
        <v>773</v>
      </c>
      <c r="B694" s="66" t="s">
        <v>62</v>
      </c>
      <c r="C694" s="78">
        <v>115.58369</v>
      </c>
      <c r="D694" s="184"/>
      <c r="E694" s="76">
        <v>46.690800000000003</v>
      </c>
      <c r="F694" s="76">
        <v>14.04355</v>
      </c>
      <c r="G694" s="73"/>
      <c r="H694" s="76">
        <v>148.23094</v>
      </c>
      <c r="I694" s="72"/>
      <c r="J694" s="185">
        <v>0</v>
      </c>
      <c r="K694" s="246"/>
      <c r="L694" s="246"/>
      <c r="M694" s="173"/>
      <c r="N694" s="174"/>
      <c r="O694" s="173"/>
      <c r="P694" s="173"/>
    </row>
    <row r="695" spans="1:16" ht="15" customHeight="1" x14ac:dyDescent="0.25">
      <c r="A695" s="74" t="s">
        <v>774</v>
      </c>
      <c r="B695" s="66" t="s">
        <v>62</v>
      </c>
      <c r="C695" s="78">
        <v>138.1944</v>
      </c>
      <c r="D695" s="184"/>
      <c r="E695" s="76">
        <v>33.231900000000003</v>
      </c>
      <c r="F695" s="76">
        <v>3.2130000000000001</v>
      </c>
      <c r="G695" s="73"/>
      <c r="H695" s="76">
        <v>168.21329999999998</v>
      </c>
      <c r="I695" s="72"/>
      <c r="J695" s="185">
        <v>0</v>
      </c>
      <c r="K695" s="246"/>
      <c r="L695" s="246"/>
      <c r="M695" s="173"/>
      <c r="N695" s="174"/>
      <c r="O695" s="173"/>
      <c r="P695" s="173"/>
    </row>
    <row r="696" spans="1:16" ht="15" customHeight="1" x14ac:dyDescent="0.25">
      <c r="A696" s="74" t="s">
        <v>775</v>
      </c>
      <c r="B696" s="66" t="s">
        <v>62</v>
      </c>
      <c r="C696" s="78">
        <v>94.688199999999995</v>
      </c>
      <c r="D696" s="184"/>
      <c r="E696" s="76">
        <v>25.985700000000001</v>
      </c>
      <c r="F696" s="76">
        <v>4.056</v>
      </c>
      <c r="G696" s="73"/>
      <c r="H696" s="76">
        <v>116.35839999999999</v>
      </c>
      <c r="I696" s="72"/>
      <c r="J696" s="185">
        <v>0</v>
      </c>
      <c r="K696" s="246"/>
      <c r="L696" s="246"/>
      <c r="M696" s="173"/>
      <c r="N696" s="174"/>
      <c r="O696" s="173"/>
      <c r="P696" s="173"/>
    </row>
    <row r="697" spans="1:16" ht="15" customHeight="1" x14ac:dyDescent="0.25">
      <c r="A697" s="74" t="s">
        <v>776</v>
      </c>
      <c r="B697" s="66" t="s">
        <v>62</v>
      </c>
      <c r="C697" s="78">
        <v>70.855699999999999</v>
      </c>
      <c r="D697" s="184"/>
      <c r="E697" s="76">
        <v>21.559200000000001</v>
      </c>
      <c r="F697" s="76">
        <v>6.2913500000000004</v>
      </c>
      <c r="G697" s="73"/>
      <c r="H697" s="76">
        <v>86.123550000000009</v>
      </c>
      <c r="I697" s="72"/>
      <c r="J697" s="185">
        <v>0</v>
      </c>
      <c r="K697" s="246"/>
      <c r="L697" s="246"/>
      <c r="M697" s="173"/>
      <c r="N697" s="174"/>
      <c r="O697" s="173"/>
      <c r="P697" s="173"/>
    </row>
    <row r="698" spans="1:16" ht="15" customHeight="1" x14ac:dyDescent="0.25">
      <c r="A698" s="74" t="s">
        <v>777</v>
      </c>
      <c r="B698" s="66" t="s">
        <v>62</v>
      </c>
      <c r="C698" s="78">
        <v>128.68895000000001</v>
      </c>
      <c r="D698" s="184"/>
      <c r="E698" s="76">
        <v>65.941199999999995</v>
      </c>
      <c r="F698" s="76">
        <v>38.776699999999998</v>
      </c>
      <c r="G698" s="73"/>
      <c r="H698" s="76">
        <v>155.85345000000001</v>
      </c>
      <c r="I698" s="72"/>
      <c r="J698" s="185">
        <v>0</v>
      </c>
      <c r="K698" s="246"/>
      <c r="L698" s="246"/>
      <c r="M698" s="173"/>
      <c r="N698" s="174"/>
      <c r="O698" s="173"/>
      <c r="P698" s="173"/>
    </row>
    <row r="699" spans="1:16" ht="15" customHeight="1" x14ac:dyDescent="0.25">
      <c r="A699" s="74" t="s">
        <v>778</v>
      </c>
      <c r="B699" s="66" t="s">
        <v>62</v>
      </c>
      <c r="C699" s="78">
        <v>80.409030000000001</v>
      </c>
      <c r="D699" s="184"/>
      <c r="E699" s="76">
        <v>25.524720000000002</v>
      </c>
      <c r="F699" s="76">
        <v>12.906040000000001</v>
      </c>
      <c r="G699" s="73"/>
      <c r="H699" s="76">
        <v>93.027710000000013</v>
      </c>
      <c r="I699" s="72"/>
      <c r="J699" s="185">
        <v>0</v>
      </c>
      <c r="K699" s="246"/>
      <c r="L699" s="246"/>
      <c r="M699" s="173"/>
      <c r="N699" s="173"/>
      <c r="O699" s="173"/>
      <c r="P699" s="173"/>
    </row>
    <row r="700" spans="1:16" ht="15" customHeight="1" x14ac:dyDescent="0.25">
      <c r="A700" s="74" t="s">
        <v>779</v>
      </c>
      <c r="B700" s="66" t="s">
        <v>62</v>
      </c>
      <c r="C700" s="78">
        <v>81.492399999999989</v>
      </c>
      <c r="D700" s="184"/>
      <c r="E700" s="76">
        <v>51.283050000000003</v>
      </c>
      <c r="F700" s="76">
        <v>31.6922</v>
      </c>
      <c r="G700" s="73"/>
      <c r="H700" s="76">
        <v>87.584600000000009</v>
      </c>
      <c r="I700" s="72"/>
      <c r="J700" s="185">
        <v>0</v>
      </c>
      <c r="K700" s="246"/>
      <c r="L700" s="246"/>
      <c r="M700" s="173"/>
      <c r="N700" s="173"/>
      <c r="O700" s="173"/>
      <c r="P700" s="173"/>
    </row>
    <row r="701" spans="1:16" ht="15" customHeight="1" x14ac:dyDescent="0.25">
      <c r="A701" s="74" t="s">
        <v>780</v>
      </c>
      <c r="B701" s="66" t="s">
        <v>62</v>
      </c>
      <c r="C701" s="78">
        <v>99.940399999999997</v>
      </c>
      <c r="D701" s="184"/>
      <c r="E701" s="76">
        <v>20.880599999999998</v>
      </c>
      <c r="F701" s="76">
        <v>0.68510000000000004</v>
      </c>
      <c r="G701" s="73"/>
      <c r="H701" s="76">
        <v>120.13589999999999</v>
      </c>
      <c r="I701" s="72"/>
      <c r="J701" s="185">
        <v>0</v>
      </c>
      <c r="K701" s="246"/>
      <c r="L701" s="246"/>
      <c r="M701" s="173"/>
      <c r="N701" s="174"/>
      <c r="O701" s="177"/>
      <c r="P701" s="173"/>
    </row>
    <row r="702" spans="1:16" ht="15" customHeight="1" x14ac:dyDescent="0.25">
      <c r="A702" s="74" t="s">
        <v>781</v>
      </c>
      <c r="B702" s="66" t="s">
        <v>62</v>
      </c>
      <c r="C702" s="78">
        <v>94.91995</v>
      </c>
      <c r="D702" s="184"/>
      <c r="E702" s="76">
        <v>45.695650000000001</v>
      </c>
      <c r="F702" s="76">
        <v>27.352499999999999</v>
      </c>
      <c r="G702" s="73"/>
      <c r="H702" s="76">
        <v>117.4379</v>
      </c>
      <c r="I702" s="72"/>
      <c r="J702" s="185">
        <v>0</v>
      </c>
      <c r="K702" s="246"/>
      <c r="L702" s="246"/>
      <c r="M702" s="173"/>
      <c r="N702" s="173"/>
      <c r="O702" s="173"/>
      <c r="P702" s="173"/>
    </row>
    <row r="703" spans="1:16" ht="15" customHeight="1" x14ac:dyDescent="0.25">
      <c r="A703" s="74" t="s">
        <v>782</v>
      </c>
      <c r="B703" s="66" t="s">
        <v>62</v>
      </c>
      <c r="C703" s="78">
        <v>28.8645</v>
      </c>
      <c r="D703" s="184"/>
      <c r="E703" s="76">
        <v>14.77515</v>
      </c>
      <c r="F703" s="76">
        <v>7.4207000000000001</v>
      </c>
      <c r="G703" s="73"/>
      <c r="H703" s="76">
        <v>36.21895</v>
      </c>
      <c r="I703" s="72"/>
      <c r="J703" s="185">
        <v>0</v>
      </c>
      <c r="K703" s="246"/>
      <c r="L703" s="246"/>
      <c r="M703" s="173"/>
      <c r="N703" s="173"/>
      <c r="O703" s="173"/>
      <c r="P703" s="173"/>
    </row>
    <row r="704" spans="1:16" ht="15" customHeight="1" x14ac:dyDescent="0.25">
      <c r="A704" s="74" t="s">
        <v>783</v>
      </c>
      <c r="B704" s="66" t="s">
        <v>62</v>
      </c>
      <c r="C704" s="78">
        <v>188.53395</v>
      </c>
      <c r="D704" s="184"/>
      <c r="E704" s="76">
        <v>50.561550000000004</v>
      </c>
      <c r="F704" s="76">
        <v>6.4642499999999998</v>
      </c>
      <c r="G704" s="73"/>
      <c r="H704" s="76">
        <v>232.63124999999999</v>
      </c>
      <c r="I704" s="72"/>
      <c r="J704" s="185">
        <v>0</v>
      </c>
      <c r="K704" s="246"/>
      <c r="L704" s="246"/>
      <c r="M704" s="173"/>
      <c r="N704" s="173"/>
      <c r="O704" s="173"/>
      <c r="P704" s="173"/>
    </row>
    <row r="705" spans="1:16" ht="15" customHeight="1" x14ac:dyDescent="0.25">
      <c r="A705" s="74" t="s">
        <v>784</v>
      </c>
      <c r="B705" s="66" t="s">
        <v>62</v>
      </c>
      <c r="C705" s="78">
        <v>61.511699999999998</v>
      </c>
      <c r="D705" s="184"/>
      <c r="E705" s="76">
        <v>32.258849999999995</v>
      </c>
      <c r="F705" s="76">
        <v>15.213100000000001</v>
      </c>
      <c r="G705" s="73"/>
      <c r="H705" s="76">
        <v>80.609499999999997</v>
      </c>
      <c r="I705" s="72"/>
      <c r="J705" s="185">
        <v>0</v>
      </c>
      <c r="K705" s="246"/>
      <c r="L705" s="246"/>
      <c r="M705" s="173"/>
      <c r="N705" s="173"/>
      <c r="O705" s="173"/>
      <c r="P705" s="173"/>
    </row>
    <row r="706" spans="1:16" ht="15" customHeight="1" x14ac:dyDescent="0.25">
      <c r="A706" s="74" t="s">
        <v>785</v>
      </c>
      <c r="B706" s="66" t="s">
        <v>62</v>
      </c>
      <c r="C706" s="78">
        <v>67.422350000000009</v>
      </c>
      <c r="D706" s="184"/>
      <c r="E706" s="76">
        <v>26.373750000000001</v>
      </c>
      <c r="F706" s="76">
        <v>9.8722000000000012</v>
      </c>
      <c r="G706" s="73"/>
      <c r="H706" s="76">
        <v>83.923899999999989</v>
      </c>
      <c r="I706" s="72"/>
      <c r="J706" s="185">
        <v>0</v>
      </c>
      <c r="K706" s="246"/>
      <c r="L706" s="246"/>
      <c r="M706" s="173"/>
      <c r="N706" s="173"/>
      <c r="O706" s="173"/>
      <c r="P706" s="173"/>
    </row>
    <row r="707" spans="1:16" ht="15" customHeight="1" x14ac:dyDescent="0.25">
      <c r="A707" s="74" t="s">
        <v>786</v>
      </c>
      <c r="B707" s="66" t="s">
        <v>62</v>
      </c>
      <c r="C707" s="78">
        <v>67.944829999999996</v>
      </c>
      <c r="D707" s="184"/>
      <c r="E707" s="76">
        <v>23.210849999999997</v>
      </c>
      <c r="F707" s="76">
        <v>30.22925</v>
      </c>
      <c r="G707" s="73"/>
      <c r="H707" s="76">
        <v>85.746080000000006</v>
      </c>
      <c r="I707" s="72"/>
      <c r="J707" s="185">
        <v>0</v>
      </c>
      <c r="K707" s="246"/>
      <c r="L707" s="246"/>
      <c r="M707" s="173"/>
      <c r="N707" s="173"/>
      <c r="O707" s="173"/>
      <c r="P707" s="173"/>
    </row>
    <row r="708" spans="1:16" ht="15" customHeight="1" x14ac:dyDescent="0.25">
      <c r="A708" s="74" t="s">
        <v>787</v>
      </c>
      <c r="B708" s="66" t="s">
        <v>62</v>
      </c>
      <c r="C708" s="78">
        <v>218.6163</v>
      </c>
      <c r="D708" s="184"/>
      <c r="E708" s="76">
        <v>54.900300000000001</v>
      </c>
      <c r="F708" s="76">
        <v>0</v>
      </c>
      <c r="G708" s="73"/>
      <c r="H708" s="76">
        <v>254.54990000000001</v>
      </c>
      <c r="I708" s="72"/>
      <c r="J708" s="185">
        <v>0</v>
      </c>
      <c r="K708" s="246"/>
      <c r="L708" s="246"/>
      <c r="M708" s="173"/>
      <c r="N708" s="174"/>
      <c r="O708" s="176"/>
      <c r="P708" s="173"/>
    </row>
    <row r="709" spans="1:16" ht="15" customHeight="1" x14ac:dyDescent="0.25">
      <c r="A709" s="74" t="s">
        <v>788</v>
      </c>
      <c r="B709" s="66" t="s">
        <v>62</v>
      </c>
      <c r="C709" s="78">
        <v>23.299799999999998</v>
      </c>
      <c r="D709" s="184"/>
      <c r="E709" s="76">
        <v>7.0362499999999999</v>
      </c>
      <c r="F709" s="76">
        <v>2.1859000000000002</v>
      </c>
      <c r="G709" s="73"/>
      <c r="H709" s="76">
        <v>28.556650000000001</v>
      </c>
      <c r="I709" s="72"/>
      <c r="J709" s="185">
        <v>0</v>
      </c>
      <c r="K709" s="246"/>
      <c r="L709" s="246"/>
      <c r="M709" s="173"/>
      <c r="N709" s="173"/>
      <c r="O709" s="173"/>
      <c r="P709" s="173"/>
    </row>
    <row r="710" spans="1:16" ht="15" customHeight="1" x14ac:dyDescent="0.25">
      <c r="A710" s="74" t="s">
        <v>789</v>
      </c>
      <c r="B710" s="66" t="s">
        <v>62</v>
      </c>
      <c r="C710" s="78">
        <v>153.0034</v>
      </c>
      <c r="D710" s="184"/>
      <c r="E710" s="76">
        <v>35.554349999999999</v>
      </c>
      <c r="F710" s="76">
        <v>2.7611999999999997</v>
      </c>
      <c r="G710" s="73"/>
      <c r="H710" s="76">
        <v>185.79655</v>
      </c>
      <c r="I710" s="72"/>
      <c r="J710" s="185">
        <v>0</v>
      </c>
      <c r="K710" s="246"/>
      <c r="L710" s="246"/>
      <c r="M710" s="173"/>
      <c r="N710" s="173"/>
      <c r="O710" s="173"/>
      <c r="P710" s="173"/>
    </row>
    <row r="711" spans="1:16" ht="15" customHeight="1" x14ac:dyDescent="0.25">
      <c r="A711" s="74" t="s">
        <v>790</v>
      </c>
      <c r="B711" s="66" t="s">
        <v>62</v>
      </c>
      <c r="C711" s="78">
        <v>111.54169999999999</v>
      </c>
      <c r="D711" s="184"/>
      <c r="E711" s="76">
        <v>26.16705</v>
      </c>
      <c r="F711" s="76">
        <v>0</v>
      </c>
      <c r="G711" s="73"/>
      <c r="H711" s="76">
        <v>137.70875000000001</v>
      </c>
      <c r="I711" s="72"/>
      <c r="J711" s="185">
        <v>0</v>
      </c>
      <c r="K711" s="246"/>
      <c r="L711" s="246"/>
      <c r="M711" s="173"/>
      <c r="N711" s="173"/>
      <c r="O711" s="176"/>
      <c r="P711" s="173"/>
    </row>
    <row r="712" spans="1:16" ht="15" customHeight="1" x14ac:dyDescent="0.25">
      <c r="A712" s="74" t="s">
        <v>791</v>
      </c>
      <c r="B712" s="66" t="s">
        <v>62</v>
      </c>
      <c r="C712" s="78">
        <v>26.88879</v>
      </c>
      <c r="D712" s="184"/>
      <c r="E712" s="76">
        <v>9.2137499999999992</v>
      </c>
      <c r="F712" s="76">
        <v>2.23454</v>
      </c>
      <c r="G712" s="73"/>
      <c r="H712" s="76">
        <v>33.868000000000002</v>
      </c>
      <c r="I712" s="72"/>
      <c r="J712" s="185">
        <v>0</v>
      </c>
      <c r="K712" s="246"/>
      <c r="L712" s="246"/>
      <c r="M712" s="173"/>
      <c r="N712" s="173"/>
      <c r="O712" s="173"/>
      <c r="P712" s="173"/>
    </row>
    <row r="713" spans="1:16" ht="15" customHeight="1" x14ac:dyDescent="0.25">
      <c r="A713" s="74" t="s">
        <v>792</v>
      </c>
      <c r="B713" s="66" t="s">
        <v>62</v>
      </c>
      <c r="C713" s="78">
        <v>428.71620000000001</v>
      </c>
      <c r="D713" s="184"/>
      <c r="E713" s="76">
        <v>84.281600000000012</v>
      </c>
      <c r="F713" s="76">
        <v>66.702850000000012</v>
      </c>
      <c r="G713" s="73"/>
      <c r="H713" s="76">
        <v>374.47165000000001</v>
      </c>
      <c r="I713" s="72"/>
      <c r="J713" s="185">
        <v>0</v>
      </c>
      <c r="K713" s="246"/>
      <c r="L713" s="246"/>
      <c r="M713" s="173"/>
      <c r="N713" s="174"/>
      <c r="O713" s="173"/>
      <c r="P713" s="173"/>
    </row>
    <row r="714" spans="1:16" ht="15" customHeight="1" x14ac:dyDescent="0.25">
      <c r="A714" s="74" t="s">
        <v>793</v>
      </c>
      <c r="B714" s="66" t="s">
        <v>62</v>
      </c>
      <c r="C714" s="78">
        <v>71.160380000000004</v>
      </c>
      <c r="D714" s="184"/>
      <c r="E714" s="76">
        <v>26.808599999999998</v>
      </c>
      <c r="F714" s="76">
        <v>12.1866</v>
      </c>
      <c r="G714" s="73"/>
      <c r="H714" s="76">
        <v>85.782380000000003</v>
      </c>
      <c r="I714" s="72"/>
      <c r="J714" s="185">
        <v>0</v>
      </c>
      <c r="K714" s="246"/>
      <c r="L714" s="246"/>
      <c r="M714" s="173"/>
      <c r="N714" s="174"/>
      <c r="O714" s="173"/>
      <c r="P714" s="173"/>
    </row>
    <row r="715" spans="1:16" ht="15" customHeight="1" x14ac:dyDescent="0.25">
      <c r="A715" s="74" t="s">
        <v>794</v>
      </c>
      <c r="B715" s="66" t="s">
        <v>62</v>
      </c>
      <c r="C715" s="78">
        <v>44.662199999999999</v>
      </c>
      <c r="D715" s="184"/>
      <c r="E715" s="76">
        <v>19.250400000000003</v>
      </c>
      <c r="F715" s="76">
        <v>17.917249999999999</v>
      </c>
      <c r="G715" s="73"/>
      <c r="H715" s="76">
        <v>45.995350000000002</v>
      </c>
      <c r="I715" s="72"/>
      <c r="J715" s="185">
        <v>0</v>
      </c>
      <c r="K715" s="246"/>
      <c r="L715" s="246"/>
      <c r="M715" s="173"/>
      <c r="N715" s="174"/>
      <c r="O715" s="173"/>
      <c r="P715" s="173"/>
    </row>
    <row r="716" spans="1:16" ht="15" customHeight="1" x14ac:dyDescent="0.25">
      <c r="A716" s="74" t="s">
        <v>3631</v>
      </c>
      <c r="B716" s="66" t="s">
        <v>62</v>
      </c>
      <c r="C716" s="78"/>
      <c r="D716" s="78">
        <v>-5.9828999999999999</v>
      </c>
      <c r="E716" s="76">
        <v>0</v>
      </c>
      <c r="F716" s="76">
        <v>0</v>
      </c>
      <c r="G716" s="73"/>
      <c r="H716" s="76"/>
      <c r="I716" s="187">
        <v>-5.9828999999999999</v>
      </c>
      <c r="J716" s="185">
        <v>0</v>
      </c>
      <c r="K716" s="246"/>
      <c r="L716" s="246"/>
      <c r="M716" s="173"/>
      <c r="N716" s="176"/>
      <c r="O716" s="176"/>
      <c r="P716" s="173"/>
    </row>
    <row r="717" spans="1:16" ht="15" customHeight="1" x14ac:dyDescent="0.25">
      <c r="A717" s="74" t="s">
        <v>3632</v>
      </c>
      <c r="B717" s="66" t="s">
        <v>62</v>
      </c>
      <c r="C717" s="78">
        <v>15.978999999999999</v>
      </c>
      <c r="D717" s="184"/>
      <c r="E717" s="76">
        <v>0</v>
      </c>
      <c r="F717" s="76">
        <v>0</v>
      </c>
      <c r="G717" s="73"/>
      <c r="H717" s="76">
        <v>15.978999999999999</v>
      </c>
      <c r="I717" s="72"/>
      <c r="J717" s="185">
        <v>0</v>
      </c>
      <c r="K717" s="246"/>
      <c r="L717" s="246"/>
      <c r="M717" s="173"/>
      <c r="N717" s="176"/>
      <c r="O717" s="176"/>
      <c r="P717" s="173"/>
    </row>
    <row r="718" spans="1:16" ht="15" customHeight="1" x14ac:dyDescent="0.25">
      <c r="A718" s="74" t="s">
        <v>795</v>
      </c>
      <c r="B718" s="66" t="s">
        <v>62</v>
      </c>
      <c r="C718" s="78">
        <v>11.725</v>
      </c>
      <c r="D718" s="184"/>
      <c r="E718" s="76">
        <v>2.613</v>
      </c>
      <c r="F718" s="76">
        <v>0</v>
      </c>
      <c r="G718" s="73"/>
      <c r="H718" s="76">
        <v>14.337999999999999</v>
      </c>
      <c r="I718" s="72"/>
      <c r="J718" s="185">
        <v>0</v>
      </c>
      <c r="K718" s="246"/>
      <c r="L718" s="246"/>
      <c r="M718" s="173"/>
      <c r="N718" s="175"/>
      <c r="O718" s="176"/>
      <c r="P718" s="173"/>
    </row>
    <row r="719" spans="1:16" ht="15" customHeight="1" x14ac:dyDescent="0.25">
      <c r="A719" s="74" t="s">
        <v>797</v>
      </c>
      <c r="B719" s="66" t="s">
        <v>62</v>
      </c>
      <c r="C719" s="78">
        <v>252.90702999999999</v>
      </c>
      <c r="D719" s="184"/>
      <c r="E719" s="76">
        <v>110.9199</v>
      </c>
      <c r="F719" s="76">
        <v>44.06532</v>
      </c>
      <c r="G719" s="73"/>
      <c r="H719" s="76">
        <v>320.19410999999997</v>
      </c>
      <c r="I719" s="72"/>
      <c r="J719" s="185">
        <v>0</v>
      </c>
      <c r="K719" s="246"/>
      <c r="L719" s="246"/>
      <c r="M719" s="173"/>
      <c r="N719" s="174"/>
      <c r="O719" s="173"/>
      <c r="P719" s="173"/>
    </row>
    <row r="720" spans="1:16" ht="15" customHeight="1" x14ac:dyDescent="0.25">
      <c r="A720" s="74" t="s">
        <v>798</v>
      </c>
      <c r="B720" s="66" t="s">
        <v>62</v>
      </c>
      <c r="C720" s="78">
        <v>76.64085</v>
      </c>
      <c r="D720" s="184"/>
      <c r="E720" s="76">
        <v>24.642150000000001</v>
      </c>
      <c r="F720" s="76">
        <v>9.8191500000000005</v>
      </c>
      <c r="G720" s="73"/>
      <c r="H720" s="76">
        <v>91.463850000000008</v>
      </c>
      <c r="I720" s="72"/>
      <c r="J720" s="185">
        <v>0</v>
      </c>
      <c r="K720" s="246"/>
      <c r="L720" s="246"/>
      <c r="M720" s="173"/>
      <c r="N720" s="173"/>
      <c r="O720" s="173"/>
      <c r="P720" s="173"/>
    </row>
    <row r="721" spans="1:16" ht="15" customHeight="1" x14ac:dyDescent="0.25">
      <c r="A721" s="74" t="s">
        <v>799</v>
      </c>
      <c r="B721" s="66" t="s">
        <v>62</v>
      </c>
      <c r="C721" s="78">
        <v>0.3367</v>
      </c>
      <c r="D721" s="184"/>
      <c r="E721" s="76">
        <v>4.0404</v>
      </c>
      <c r="F721" s="76">
        <v>4.0404</v>
      </c>
      <c r="G721" s="73"/>
      <c r="H721" s="76">
        <v>0.3367</v>
      </c>
      <c r="I721" s="72"/>
      <c r="J721" s="185">
        <v>0</v>
      </c>
      <c r="K721" s="246"/>
      <c r="L721" s="246"/>
      <c r="M721" s="177"/>
      <c r="N721" s="174"/>
      <c r="O721" s="173"/>
      <c r="P721" s="177"/>
    </row>
    <row r="722" spans="1:16" ht="15" customHeight="1" x14ac:dyDescent="0.25">
      <c r="A722" s="74" t="s">
        <v>800</v>
      </c>
      <c r="B722" s="66" t="s">
        <v>62</v>
      </c>
      <c r="C722" s="78">
        <v>70.087600000000009</v>
      </c>
      <c r="D722" s="184"/>
      <c r="E722" s="76">
        <v>20.112299999999998</v>
      </c>
      <c r="F722" s="76">
        <v>2.3523499999999999</v>
      </c>
      <c r="G722" s="73"/>
      <c r="H722" s="76">
        <v>87.847549999999998</v>
      </c>
      <c r="I722" s="72"/>
      <c r="J722" s="185">
        <v>0</v>
      </c>
      <c r="K722" s="246"/>
      <c r="L722" s="246"/>
      <c r="M722" s="173"/>
      <c r="N722" s="174"/>
      <c r="O722" s="173"/>
      <c r="P722" s="173"/>
    </row>
    <row r="723" spans="1:16" ht="15" customHeight="1" x14ac:dyDescent="0.25">
      <c r="A723" s="74" t="s">
        <v>3633</v>
      </c>
      <c r="B723" s="66" t="s">
        <v>62</v>
      </c>
      <c r="C723" s="78">
        <v>69.497839999999997</v>
      </c>
      <c r="D723" s="184"/>
      <c r="E723" s="76">
        <v>79.599000000000004</v>
      </c>
      <c r="F723" s="76">
        <v>62.499300000000005</v>
      </c>
      <c r="G723" s="73"/>
      <c r="H723" s="76">
        <v>86.597539999999995</v>
      </c>
      <c r="I723" s="72"/>
      <c r="J723" s="185">
        <v>0</v>
      </c>
      <c r="K723" s="246"/>
      <c r="L723" s="246"/>
      <c r="M723" s="173"/>
      <c r="N723" s="175"/>
      <c r="O723" s="173"/>
      <c r="P723" s="173"/>
    </row>
    <row r="724" spans="1:16" ht="15" customHeight="1" x14ac:dyDescent="0.25">
      <c r="A724" s="74" t="s">
        <v>801</v>
      </c>
      <c r="B724" s="66" t="s">
        <v>62</v>
      </c>
      <c r="C724" s="78">
        <v>31.855799999999999</v>
      </c>
      <c r="D724" s="184"/>
      <c r="E724" s="76">
        <v>21.797099999999997</v>
      </c>
      <c r="F724" s="76">
        <v>7.5146499999999996</v>
      </c>
      <c r="G724" s="73"/>
      <c r="H724" s="76">
        <v>46.138249999999999</v>
      </c>
      <c r="I724" s="72"/>
      <c r="J724" s="185">
        <v>0</v>
      </c>
      <c r="K724" s="246"/>
      <c r="L724" s="246"/>
      <c r="M724" s="173"/>
      <c r="N724" s="174"/>
      <c r="O724" s="173"/>
      <c r="P724" s="173"/>
    </row>
    <row r="725" spans="1:16" ht="15" customHeight="1" x14ac:dyDescent="0.25">
      <c r="A725" s="74" t="s">
        <v>802</v>
      </c>
      <c r="B725" s="66" t="s">
        <v>62</v>
      </c>
      <c r="C725" s="78">
        <v>49.301199999999994</v>
      </c>
      <c r="D725" s="184"/>
      <c r="E725" s="76">
        <v>15.880799999999999</v>
      </c>
      <c r="F725" s="76">
        <v>5.7787100000000002</v>
      </c>
      <c r="G725" s="73"/>
      <c r="H725" s="76">
        <v>59.403289999999998</v>
      </c>
      <c r="I725" s="72"/>
      <c r="J725" s="185">
        <v>0</v>
      </c>
      <c r="K725" s="246"/>
      <c r="L725" s="246"/>
      <c r="M725" s="173"/>
      <c r="N725" s="174"/>
      <c r="O725" s="173"/>
      <c r="P725" s="173"/>
    </row>
    <row r="726" spans="1:16" ht="15" customHeight="1" x14ac:dyDescent="0.25">
      <c r="A726" s="74" t="s">
        <v>803</v>
      </c>
      <c r="B726" s="66" t="s">
        <v>62</v>
      </c>
      <c r="C726" s="78">
        <v>88.063649999999996</v>
      </c>
      <c r="D726" s="184"/>
      <c r="E726" s="76">
        <v>28.188549999999999</v>
      </c>
      <c r="F726" s="76">
        <v>8.9933999999999994</v>
      </c>
      <c r="G726" s="73"/>
      <c r="H726" s="76">
        <v>96.225399999999993</v>
      </c>
      <c r="I726" s="72"/>
      <c r="J726" s="185">
        <v>0</v>
      </c>
      <c r="K726" s="246"/>
      <c r="L726" s="246"/>
      <c r="M726" s="173"/>
      <c r="N726" s="173"/>
      <c r="O726" s="173"/>
      <c r="P726" s="173"/>
    </row>
    <row r="727" spans="1:16" ht="15" customHeight="1" x14ac:dyDescent="0.25">
      <c r="A727" s="74" t="s">
        <v>804</v>
      </c>
      <c r="B727" s="66" t="s">
        <v>62</v>
      </c>
      <c r="C727" s="78">
        <v>14.010200000000001</v>
      </c>
      <c r="D727" s="184"/>
      <c r="E727" s="76">
        <v>4.1028000000000002</v>
      </c>
      <c r="F727" s="76">
        <v>0</v>
      </c>
      <c r="G727" s="73"/>
      <c r="H727" s="76">
        <v>18.113</v>
      </c>
      <c r="I727" s="72"/>
      <c r="J727" s="185">
        <v>0</v>
      </c>
      <c r="K727" s="246"/>
      <c r="L727" s="246"/>
      <c r="M727" s="173"/>
      <c r="N727" s="174"/>
      <c r="O727" s="176"/>
      <c r="P727" s="173"/>
    </row>
    <row r="728" spans="1:16" ht="15" customHeight="1" x14ac:dyDescent="0.25">
      <c r="A728" s="74" t="s">
        <v>805</v>
      </c>
      <c r="B728" s="66" t="s">
        <v>62</v>
      </c>
      <c r="C728" s="78">
        <v>128.5428</v>
      </c>
      <c r="D728" s="184"/>
      <c r="E728" s="76">
        <v>28.704650000000001</v>
      </c>
      <c r="F728" s="76">
        <v>32.663849999999996</v>
      </c>
      <c r="G728" s="73"/>
      <c r="H728" s="76">
        <v>139.98995000000002</v>
      </c>
      <c r="I728" s="72"/>
      <c r="J728" s="185">
        <v>0</v>
      </c>
      <c r="K728" s="246"/>
      <c r="L728" s="246"/>
      <c r="M728" s="173"/>
      <c r="N728" s="173"/>
      <c r="O728" s="173"/>
      <c r="P728" s="173"/>
    </row>
    <row r="729" spans="1:16" ht="15" customHeight="1" x14ac:dyDescent="0.25">
      <c r="A729" s="74" t="s">
        <v>3634</v>
      </c>
      <c r="B729" s="66" t="s">
        <v>62</v>
      </c>
      <c r="C729" s="78">
        <v>118.94127999999999</v>
      </c>
      <c r="D729" s="184"/>
      <c r="E729" s="76">
        <v>37.493949999999998</v>
      </c>
      <c r="F729" s="76">
        <v>27.422450000000001</v>
      </c>
      <c r="G729" s="73"/>
      <c r="H729" s="76">
        <v>129.30205000000001</v>
      </c>
      <c r="I729" s="72"/>
      <c r="J729" s="185">
        <v>0</v>
      </c>
      <c r="K729" s="246"/>
      <c r="L729" s="246"/>
      <c r="M729" s="173"/>
      <c r="N729" s="173"/>
      <c r="O729" s="173"/>
      <c r="P729" s="173"/>
    </row>
    <row r="730" spans="1:16" ht="15" customHeight="1" x14ac:dyDescent="0.25">
      <c r="A730" s="74" t="s">
        <v>806</v>
      </c>
      <c r="B730" s="66" t="s">
        <v>62</v>
      </c>
      <c r="C730" s="78">
        <v>22.382750000000001</v>
      </c>
      <c r="D730" s="184"/>
      <c r="E730" s="76">
        <v>25.693200000000001</v>
      </c>
      <c r="F730" s="76">
        <v>25.677049999999998</v>
      </c>
      <c r="G730" s="73"/>
      <c r="H730" s="76">
        <v>22.398900000000001</v>
      </c>
      <c r="I730" s="72"/>
      <c r="J730" s="185">
        <v>0</v>
      </c>
      <c r="K730" s="246"/>
      <c r="L730" s="246"/>
      <c r="M730" s="173"/>
      <c r="N730" s="174"/>
      <c r="O730" s="173"/>
      <c r="P730" s="173"/>
    </row>
    <row r="731" spans="1:16" ht="15" customHeight="1" x14ac:dyDescent="0.25">
      <c r="A731" s="74" t="s">
        <v>807</v>
      </c>
      <c r="B731" s="66" t="s">
        <v>62</v>
      </c>
      <c r="C731" s="78">
        <v>51.481650000000002</v>
      </c>
      <c r="D731" s="184"/>
      <c r="E731" s="76">
        <v>23.587199999999999</v>
      </c>
      <c r="F731" s="76">
        <v>24.876049999999999</v>
      </c>
      <c r="G731" s="73"/>
      <c r="H731" s="76">
        <v>50.550400000000003</v>
      </c>
      <c r="I731" s="72"/>
      <c r="J731" s="185">
        <v>0</v>
      </c>
      <c r="K731" s="246"/>
      <c r="L731" s="246"/>
      <c r="M731" s="173"/>
      <c r="N731" s="174"/>
      <c r="O731" s="173"/>
      <c r="P731" s="173"/>
    </row>
    <row r="732" spans="1:16" ht="15" customHeight="1" x14ac:dyDescent="0.25">
      <c r="A732" s="74" t="s">
        <v>808</v>
      </c>
      <c r="B732" s="66" t="s">
        <v>62</v>
      </c>
      <c r="C732" s="78">
        <v>23.68045</v>
      </c>
      <c r="D732" s="184"/>
      <c r="E732" s="76">
        <v>34.750300000000003</v>
      </c>
      <c r="F732" s="76">
        <v>32.646950000000004</v>
      </c>
      <c r="G732" s="73"/>
      <c r="H732" s="76">
        <v>99.721100000000007</v>
      </c>
      <c r="I732" s="72"/>
      <c r="J732" s="185">
        <v>0</v>
      </c>
      <c r="K732" s="246"/>
      <c r="L732" s="246"/>
      <c r="M732" s="173"/>
      <c r="N732" s="174"/>
      <c r="O732" s="173"/>
      <c r="P732" s="173"/>
    </row>
    <row r="733" spans="1:16" ht="15" customHeight="1" x14ac:dyDescent="0.25">
      <c r="A733" s="74" t="s">
        <v>809</v>
      </c>
      <c r="B733" s="66" t="s">
        <v>62</v>
      </c>
      <c r="C733" s="78">
        <v>53.843050000000005</v>
      </c>
      <c r="D733" s="184"/>
      <c r="E733" s="76">
        <v>20.623200000000001</v>
      </c>
      <c r="F733" s="76">
        <v>9.0792000000000002</v>
      </c>
      <c r="G733" s="73"/>
      <c r="H733" s="76">
        <v>65.387050000000002</v>
      </c>
      <c r="I733" s="72"/>
      <c r="J733" s="185">
        <v>0</v>
      </c>
      <c r="K733" s="246"/>
      <c r="L733" s="246"/>
      <c r="M733" s="173"/>
      <c r="N733" s="174"/>
      <c r="O733" s="173"/>
      <c r="P733" s="173"/>
    </row>
    <row r="734" spans="1:16" ht="15" customHeight="1" x14ac:dyDescent="0.25">
      <c r="A734" s="74" t="s">
        <v>810</v>
      </c>
      <c r="B734" s="66" t="s">
        <v>62</v>
      </c>
      <c r="C734" s="78">
        <v>78.007800000000003</v>
      </c>
      <c r="D734" s="184"/>
      <c r="E734" s="76">
        <v>18.641999999999999</v>
      </c>
      <c r="F734" s="76">
        <v>0.81574999999999998</v>
      </c>
      <c r="G734" s="73"/>
      <c r="H734" s="76">
        <v>95.834050000000005</v>
      </c>
      <c r="I734" s="72"/>
      <c r="J734" s="185">
        <v>0</v>
      </c>
      <c r="K734" s="246"/>
      <c r="L734" s="246"/>
      <c r="M734" s="173"/>
      <c r="N734" s="175"/>
      <c r="O734" s="177"/>
      <c r="P734" s="173"/>
    </row>
    <row r="735" spans="1:16" ht="15" customHeight="1" x14ac:dyDescent="0.25">
      <c r="A735" s="74" t="s">
        <v>811</v>
      </c>
      <c r="B735" s="66" t="s">
        <v>62</v>
      </c>
      <c r="C735" s="78">
        <v>0.21255000000000002</v>
      </c>
      <c r="D735" s="184"/>
      <c r="E735" s="76">
        <v>2.5505999999999998</v>
      </c>
      <c r="F735" s="76">
        <v>2.5505999999999998</v>
      </c>
      <c r="G735" s="73"/>
      <c r="H735" s="76">
        <v>0.21255000000000002</v>
      </c>
      <c r="I735" s="72"/>
      <c r="J735" s="185">
        <v>0</v>
      </c>
      <c r="K735" s="246"/>
      <c r="L735" s="246"/>
      <c r="M735" s="177"/>
      <c r="N735" s="174"/>
      <c r="O735" s="173"/>
      <c r="P735" s="177"/>
    </row>
    <row r="736" spans="1:16" ht="15" customHeight="1" x14ac:dyDescent="0.25">
      <c r="A736" s="74" t="s">
        <v>812</v>
      </c>
      <c r="B736" s="66" t="s">
        <v>62</v>
      </c>
      <c r="C736" s="78">
        <v>13.5014</v>
      </c>
      <c r="D736" s="184"/>
      <c r="E736" s="76">
        <v>0.93859999999999999</v>
      </c>
      <c r="F736" s="76">
        <v>0</v>
      </c>
      <c r="G736" s="73"/>
      <c r="H736" s="76">
        <v>13.970700000000001</v>
      </c>
      <c r="I736" s="72"/>
      <c r="J736" s="185">
        <v>0</v>
      </c>
      <c r="K736" s="246"/>
      <c r="L736" s="246"/>
      <c r="M736" s="173"/>
      <c r="N736" s="179"/>
      <c r="O736" s="176"/>
      <c r="P736" s="173"/>
    </row>
    <row r="737" spans="1:16" ht="15" customHeight="1" x14ac:dyDescent="0.25">
      <c r="A737" s="74" t="s">
        <v>813</v>
      </c>
      <c r="B737" s="66" t="s">
        <v>62</v>
      </c>
      <c r="C737" s="78">
        <v>99.929000000000002</v>
      </c>
      <c r="D737" s="184"/>
      <c r="E737" s="76">
        <v>20.8962</v>
      </c>
      <c r="F737" s="76">
        <v>0</v>
      </c>
      <c r="G737" s="73"/>
      <c r="H737" s="76">
        <v>120.8252</v>
      </c>
      <c r="I737" s="72"/>
      <c r="J737" s="185">
        <v>0</v>
      </c>
      <c r="K737" s="246"/>
      <c r="L737" s="246"/>
      <c r="M737" s="173"/>
      <c r="N737" s="174"/>
      <c r="O737" s="176"/>
      <c r="P737" s="173"/>
    </row>
    <row r="738" spans="1:16" ht="15" customHeight="1" x14ac:dyDescent="0.25">
      <c r="A738" s="74" t="s">
        <v>814</v>
      </c>
      <c r="B738" s="66" t="s">
        <v>62</v>
      </c>
      <c r="C738" s="78">
        <v>34.280699999999996</v>
      </c>
      <c r="D738" s="184"/>
      <c r="E738" s="76">
        <v>13.7202</v>
      </c>
      <c r="F738" s="76">
        <v>7.4691000000000001</v>
      </c>
      <c r="G738" s="73"/>
      <c r="H738" s="76">
        <v>40.531800000000004</v>
      </c>
      <c r="I738" s="72"/>
      <c r="J738" s="185">
        <v>0</v>
      </c>
      <c r="K738" s="246"/>
      <c r="L738" s="246"/>
      <c r="M738" s="173"/>
      <c r="N738" s="174"/>
      <c r="O738" s="173"/>
      <c r="P738" s="173"/>
    </row>
    <row r="739" spans="1:16" ht="15" customHeight="1" x14ac:dyDescent="0.25">
      <c r="A739" s="74" t="s">
        <v>815</v>
      </c>
      <c r="B739" s="66" t="s">
        <v>62</v>
      </c>
      <c r="C739" s="78">
        <v>63.02805</v>
      </c>
      <c r="D739" s="184"/>
      <c r="E739" s="76">
        <v>34.793199999999999</v>
      </c>
      <c r="F739" s="76">
        <v>13.81915</v>
      </c>
      <c r="G739" s="73"/>
      <c r="H739" s="76">
        <v>83.964300000000009</v>
      </c>
      <c r="I739" s="72"/>
      <c r="J739" s="185">
        <v>0</v>
      </c>
      <c r="K739" s="246"/>
      <c r="L739" s="246"/>
      <c r="M739" s="173"/>
      <c r="N739" s="174"/>
      <c r="O739" s="173"/>
      <c r="P739" s="173"/>
    </row>
    <row r="740" spans="1:16" ht="15" customHeight="1" x14ac:dyDescent="0.25">
      <c r="A740" s="74" t="s">
        <v>816</v>
      </c>
      <c r="B740" s="66" t="s">
        <v>62</v>
      </c>
      <c r="C740" s="78">
        <v>172.37188</v>
      </c>
      <c r="D740" s="184"/>
      <c r="E740" s="76">
        <v>261.16154999999998</v>
      </c>
      <c r="F740" s="76">
        <v>206.59298000000001</v>
      </c>
      <c r="G740" s="73"/>
      <c r="H740" s="76">
        <v>201.73775000000001</v>
      </c>
      <c r="I740" s="72"/>
      <c r="J740" s="185">
        <v>0</v>
      </c>
      <c r="K740" s="246"/>
      <c r="L740" s="246"/>
      <c r="M740" s="173"/>
      <c r="N740" s="173"/>
      <c r="O740" s="173"/>
      <c r="P740" s="173"/>
    </row>
    <row r="741" spans="1:16" ht="15" customHeight="1" x14ac:dyDescent="0.25">
      <c r="A741" s="74" t="s">
        <v>817</v>
      </c>
      <c r="B741" s="66" t="s">
        <v>62</v>
      </c>
      <c r="C741" s="78">
        <v>55.78237</v>
      </c>
      <c r="D741" s="184"/>
      <c r="E741" s="76">
        <v>66.198599999999999</v>
      </c>
      <c r="F741" s="76">
        <v>82.816759999999988</v>
      </c>
      <c r="G741" s="73"/>
      <c r="H741" s="76">
        <v>39.164209999999997</v>
      </c>
      <c r="I741" s="72"/>
      <c r="J741" s="185">
        <v>0</v>
      </c>
      <c r="K741" s="246"/>
      <c r="L741" s="246"/>
      <c r="M741" s="173"/>
      <c r="N741" s="174"/>
      <c r="O741" s="173"/>
      <c r="P741" s="173"/>
    </row>
    <row r="742" spans="1:16" ht="15" customHeight="1" x14ac:dyDescent="0.25">
      <c r="A742" s="74" t="s">
        <v>818</v>
      </c>
      <c r="B742" s="66" t="s">
        <v>62</v>
      </c>
      <c r="C742" s="78">
        <v>230.76457000000002</v>
      </c>
      <c r="D742" s="184"/>
      <c r="E742" s="76">
        <v>74.21172</v>
      </c>
      <c r="F742" s="76">
        <v>51.492359999999998</v>
      </c>
      <c r="G742" s="73"/>
      <c r="H742" s="76">
        <v>240.96227999999999</v>
      </c>
      <c r="I742" s="72"/>
      <c r="J742" s="185">
        <v>0</v>
      </c>
      <c r="K742" s="246"/>
      <c r="L742" s="246"/>
      <c r="M742" s="173"/>
      <c r="N742" s="173"/>
      <c r="O742" s="173"/>
      <c r="P742" s="173"/>
    </row>
    <row r="743" spans="1:16" ht="15" customHeight="1" x14ac:dyDescent="0.25">
      <c r="A743" s="74" t="s">
        <v>819</v>
      </c>
      <c r="B743" s="66" t="s">
        <v>62</v>
      </c>
      <c r="C743" s="78">
        <v>72.863960000000006</v>
      </c>
      <c r="D743" s="184"/>
      <c r="E743" s="76">
        <v>37.662300000000002</v>
      </c>
      <c r="F743" s="76">
        <v>19.0579</v>
      </c>
      <c r="G743" s="73"/>
      <c r="H743" s="76">
        <v>91.468360000000004</v>
      </c>
      <c r="I743" s="72"/>
      <c r="J743" s="185">
        <v>0</v>
      </c>
      <c r="K743" s="246"/>
      <c r="L743" s="246"/>
      <c r="M743" s="173"/>
      <c r="N743" s="174"/>
      <c r="O743" s="173"/>
      <c r="P743" s="173"/>
    </row>
    <row r="744" spans="1:16" ht="15" customHeight="1" x14ac:dyDescent="0.25">
      <c r="A744" s="74" t="s">
        <v>820</v>
      </c>
      <c r="B744" s="66" t="s">
        <v>62</v>
      </c>
      <c r="C744" s="78">
        <v>191.43265</v>
      </c>
      <c r="D744" s="184"/>
      <c r="E744" s="76">
        <v>61.930050000000001</v>
      </c>
      <c r="F744" s="76">
        <v>26.034950000000002</v>
      </c>
      <c r="G744" s="73"/>
      <c r="H744" s="76">
        <v>186.0299</v>
      </c>
      <c r="I744" s="72"/>
      <c r="J744" s="185">
        <v>0</v>
      </c>
      <c r="K744" s="246"/>
      <c r="L744" s="246"/>
      <c r="M744" s="173"/>
      <c r="N744" s="173"/>
      <c r="O744" s="173"/>
      <c r="P744" s="173"/>
    </row>
    <row r="745" spans="1:16" ht="15" customHeight="1" x14ac:dyDescent="0.25">
      <c r="A745" s="74" t="s">
        <v>3635</v>
      </c>
      <c r="B745" s="66" t="s">
        <v>62</v>
      </c>
      <c r="C745" s="78">
        <v>58.408300000000004</v>
      </c>
      <c r="D745" s="184"/>
      <c r="E745" s="76">
        <v>36.725000000000001</v>
      </c>
      <c r="F745" s="76">
        <v>23.0901</v>
      </c>
      <c r="G745" s="73"/>
      <c r="H745" s="76">
        <v>72.2136</v>
      </c>
      <c r="I745" s="72"/>
      <c r="J745" s="185">
        <v>0</v>
      </c>
      <c r="K745" s="246"/>
      <c r="L745" s="246"/>
      <c r="M745" s="173"/>
      <c r="N745" s="175"/>
      <c r="O745" s="173"/>
      <c r="P745" s="173"/>
    </row>
    <row r="746" spans="1:16" ht="15" customHeight="1" x14ac:dyDescent="0.25">
      <c r="A746" s="74" t="s">
        <v>821</v>
      </c>
      <c r="B746" s="66" t="s">
        <v>62</v>
      </c>
      <c r="C746" s="78">
        <v>22.338750000000001</v>
      </c>
      <c r="D746" s="184"/>
      <c r="E746" s="76">
        <v>11.099399999999999</v>
      </c>
      <c r="F746" s="76">
        <v>4.6189</v>
      </c>
      <c r="G746" s="73"/>
      <c r="H746" s="76">
        <v>28.81925</v>
      </c>
      <c r="I746" s="72"/>
      <c r="J746" s="185">
        <v>0</v>
      </c>
      <c r="K746" s="246"/>
      <c r="L746" s="246"/>
      <c r="M746" s="173"/>
      <c r="N746" s="174"/>
      <c r="O746" s="173"/>
      <c r="P746" s="173"/>
    </row>
    <row r="747" spans="1:16" ht="15" customHeight="1" x14ac:dyDescent="0.25">
      <c r="A747" s="74" t="s">
        <v>822</v>
      </c>
      <c r="B747" s="66" t="s">
        <v>62</v>
      </c>
      <c r="C747" s="78">
        <v>71.601129999999998</v>
      </c>
      <c r="D747" s="184"/>
      <c r="E747" s="76">
        <v>162.5052</v>
      </c>
      <c r="F747" s="76">
        <v>184.5146</v>
      </c>
      <c r="G747" s="73"/>
      <c r="H747" s="76">
        <v>49.591730000000005</v>
      </c>
      <c r="I747" s="72"/>
      <c r="J747" s="185">
        <v>0</v>
      </c>
      <c r="K747" s="246"/>
      <c r="L747" s="246"/>
      <c r="M747" s="173"/>
      <c r="N747" s="174"/>
      <c r="O747" s="173"/>
      <c r="P747" s="173"/>
    </row>
    <row r="748" spans="1:16" ht="15" customHeight="1" x14ac:dyDescent="0.25">
      <c r="A748" s="74" t="s">
        <v>823</v>
      </c>
      <c r="B748" s="66" t="s">
        <v>62</v>
      </c>
      <c r="C748" s="78">
        <v>23.671950000000002</v>
      </c>
      <c r="D748" s="184"/>
      <c r="E748" s="76">
        <v>33.584849999999996</v>
      </c>
      <c r="F748" s="76">
        <v>38.578249999999997</v>
      </c>
      <c r="G748" s="73"/>
      <c r="H748" s="76">
        <v>31.0913</v>
      </c>
      <c r="I748" s="72"/>
      <c r="J748" s="185">
        <v>0</v>
      </c>
      <c r="K748" s="246"/>
      <c r="L748" s="246"/>
      <c r="M748" s="173"/>
      <c r="N748" s="173"/>
      <c r="O748" s="173"/>
      <c r="P748" s="173"/>
    </row>
    <row r="749" spans="1:16" ht="15" customHeight="1" x14ac:dyDescent="0.25">
      <c r="A749" s="74" t="s">
        <v>824</v>
      </c>
      <c r="B749" s="66" t="s">
        <v>62</v>
      </c>
      <c r="C749" s="78">
        <v>349.79940999999997</v>
      </c>
      <c r="D749" s="184"/>
      <c r="E749" s="76">
        <v>606.78539999999998</v>
      </c>
      <c r="F749" s="76">
        <v>557.17432999999994</v>
      </c>
      <c r="G749" s="73"/>
      <c r="H749" s="76">
        <v>399.41048000000001</v>
      </c>
      <c r="I749" s="72"/>
      <c r="J749" s="185">
        <v>0</v>
      </c>
      <c r="K749" s="246"/>
      <c r="L749" s="246"/>
      <c r="M749" s="173"/>
      <c r="N749" s="174"/>
      <c r="O749" s="173"/>
      <c r="P749" s="173"/>
    </row>
    <row r="750" spans="1:16" ht="15" customHeight="1" x14ac:dyDescent="0.25">
      <c r="A750" s="74" t="s">
        <v>825</v>
      </c>
      <c r="B750" s="66" t="s">
        <v>62</v>
      </c>
      <c r="C750" s="78">
        <v>109.7488</v>
      </c>
      <c r="D750" s="184"/>
      <c r="E750" s="76">
        <v>39.254150000000003</v>
      </c>
      <c r="F750" s="76">
        <v>7.1772999999999998</v>
      </c>
      <c r="G750" s="73"/>
      <c r="H750" s="76">
        <v>104.84914999999999</v>
      </c>
      <c r="I750" s="72"/>
      <c r="J750" s="185">
        <v>0</v>
      </c>
      <c r="K750" s="246"/>
      <c r="L750" s="246"/>
      <c r="M750" s="173"/>
      <c r="N750" s="173"/>
      <c r="O750" s="173"/>
      <c r="P750" s="173"/>
    </row>
    <row r="751" spans="1:16" ht="15" customHeight="1" x14ac:dyDescent="0.25">
      <c r="A751" s="74" t="s">
        <v>826</v>
      </c>
      <c r="B751" s="66" t="s">
        <v>62</v>
      </c>
      <c r="C751" s="78">
        <v>72.158749999999998</v>
      </c>
      <c r="D751" s="184"/>
      <c r="E751" s="76">
        <v>25.807599999999997</v>
      </c>
      <c r="F751" s="76">
        <v>32.299199999999999</v>
      </c>
      <c r="G751" s="73"/>
      <c r="H751" s="76">
        <v>66.872699999999995</v>
      </c>
      <c r="I751" s="72"/>
      <c r="J751" s="185">
        <v>0</v>
      </c>
      <c r="K751" s="246"/>
      <c r="L751" s="246"/>
      <c r="M751" s="173"/>
      <c r="N751" s="174"/>
      <c r="O751" s="173"/>
      <c r="P751" s="173"/>
    </row>
    <row r="752" spans="1:16" ht="15" customHeight="1" x14ac:dyDescent="0.25">
      <c r="A752" s="74" t="s">
        <v>827</v>
      </c>
      <c r="B752" s="66" t="s">
        <v>62</v>
      </c>
      <c r="C752" s="78">
        <v>444.79933</v>
      </c>
      <c r="D752" s="184"/>
      <c r="E752" s="76">
        <v>1034.4695999999999</v>
      </c>
      <c r="F752" s="76">
        <v>1007.83353</v>
      </c>
      <c r="G752" s="73"/>
      <c r="H752" s="76">
        <v>469.64620000000002</v>
      </c>
      <c r="I752" s="72"/>
      <c r="J752" s="185">
        <v>0</v>
      </c>
      <c r="K752" s="246"/>
      <c r="L752" s="246"/>
      <c r="M752" s="173"/>
      <c r="N752" s="174"/>
      <c r="O752" s="173"/>
      <c r="P752" s="173"/>
    </row>
    <row r="753" spans="1:16" ht="15" customHeight="1" x14ac:dyDescent="0.25">
      <c r="A753" s="74" t="s">
        <v>828</v>
      </c>
      <c r="B753" s="66" t="s">
        <v>62</v>
      </c>
      <c r="C753" s="78">
        <v>21.777999999999999</v>
      </c>
      <c r="D753" s="184"/>
      <c r="E753" s="76">
        <v>10.2492</v>
      </c>
      <c r="F753" s="76">
        <v>5.8272500000000003</v>
      </c>
      <c r="G753" s="73"/>
      <c r="H753" s="76">
        <v>26.199950000000001</v>
      </c>
      <c r="I753" s="72"/>
      <c r="J753" s="185">
        <v>0</v>
      </c>
      <c r="K753" s="246"/>
      <c r="L753" s="246"/>
      <c r="M753" s="173"/>
      <c r="N753" s="174"/>
      <c r="O753" s="173"/>
      <c r="P753" s="173"/>
    </row>
    <row r="754" spans="1:16" ht="15" customHeight="1" x14ac:dyDescent="0.25">
      <c r="A754" s="74" t="s">
        <v>834</v>
      </c>
      <c r="B754" s="66" t="s">
        <v>62</v>
      </c>
      <c r="C754" s="78">
        <v>206.74032</v>
      </c>
      <c r="D754" s="184"/>
      <c r="E754" s="76">
        <v>247.3562</v>
      </c>
      <c r="F754" s="76">
        <v>249.31404999999998</v>
      </c>
      <c r="G754" s="73"/>
      <c r="H754" s="76">
        <v>194.20307</v>
      </c>
      <c r="I754" s="72"/>
      <c r="J754" s="185">
        <v>0</v>
      </c>
      <c r="K754" s="246"/>
      <c r="L754" s="246"/>
      <c r="M754" s="173"/>
      <c r="N754" s="174"/>
      <c r="O754" s="173"/>
      <c r="P754" s="173"/>
    </row>
    <row r="755" spans="1:16" ht="15" customHeight="1" x14ac:dyDescent="0.25">
      <c r="A755" s="74" t="s">
        <v>835</v>
      </c>
      <c r="B755" s="66" t="s">
        <v>62</v>
      </c>
      <c r="C755" s="78">
        <v>0.41794999999999999</v>
      </c>
      <c r="D755" s="184"/>
      <c r="E755" s="76">
        <v>5.0153999999999996</v>
      </c>
      <c r="F755" s="76">
        <v>5.0153999999999996</v>
      </c>
      <c r="G755" s="73"/>
      <c r="H755" s="76">
        <v>0.41794999999999999</v>
      </c>
      <c r="I755" s="72"/>
      <c r="J755" s="185">
        <v>0</v>
      </c>
      <c r="K755" s="246"/>
      <c r="L755" s="246"/>
      <c r="M755" s="177"/>
      <c r="N755" s="174"/>
      <c r="O755" s="173"/>
      <c r="P755" s="177"/>
    </row>
    <row r="756" spans="1:16" ht="15" customHeight="1" x14ac:dyDescent="0.25">
      <c r="A756" s="74" t="s">
        <v>836</v>
      </c>
      <c r="B756" s="66" t="s">
        <v>62</v>
      </c>
      <c r="C756" s="78">
        <v>152.29003</v>
      </c>
      <c r="D756" s="184"/>
      <c r="E756" s="76">
        <v>252.16488000000001</v>
      </c>
      <c r="F756" s="76">
        <v>236.76054999999999</v>
      </c>
      <c r="G756" s="73"/>
      <c r="H756" s="76">
        <v>167.69435999999999</v>
      </c>
      <c r="I756" s="72"/>
      <c r="J756" s="185">
        <v>0</v>
      </c>
      <c r="K756" s="246"/>
      <c r="L756" s="246"/>
      <c r="M756" s="173"/>
      <c r="N756" s="173"/>
      <c r="O756" s="173"/>
      <c r="P756" s="173"/>
    </row>
    <row r="757" spans="1:16" ht="15" customHeight="1" x14ac:dyDescent="0.25">
      <c r="A757" s="74" t="s">
        <v>837</v>
      </c>
      <c r="B757" s="66" t="s">
        <v>62</v>
      </c>
      <c r="C757" s="78">
        <v>330.14107000000001</v>
      </c>
      <c r="D757" s="184"/>
      <c r="E757" s="76">
        <v>261.9708</v>
      </c>
      <c r="F757" s="76">
        <v>208.58718999999999</v>
      </c>
      <c r="G757" s="73"/>
      <c r="H757" s="76">
        <v>387.30228000000005</v>
      </c>
      <c r="I757" s="72"/>
      <c r="J757" s="185">
        <v>0</v>
      </c>
      <c r="K757" s="246"/>
      <c r="L757" s="246"/>
      <c r="M757" s="173"/>
      <c r="N757" s="174"/>
      <c r="O757" s="173"/>
      <c r="P757" s="173"/>
    </row>
    <row r="758" spans="1:16" ht="15" customHeight="1" x14ac:dyDescent="0.25">
      <c r="A758" s="74" t="s">
        <v>838</v>
      </c>
      <c r="B758" s="66" t="s">
        <v>62</v>
      </c>
      <c r="C758" s="78">
        <v>122.24508</v>
      </c>
      <c r="D758" s="184"/>
      <c r="E758" s="76">
        <v>216.21079999999998</v>
      </c>
      <c r="F758" s="76">
        <v>208.37442999999999</v>
      </c>
      <c r="G758" s="73"/>
      <c r="H758" s="76">
        <v>129.72505000000001</v>
      </c>
      <c r="I758" s="72"/>
      <c r="J758" s="185">
        <v>0</v>
      </c>
      <c r="K758" s="246"/>
      <c r="L758" s="246"/>
      <c r="M758" s="173"/>
      <c r="N758" s="174"/>
      <c r="O758" s="173"/>
      <c r="P758" s="173"/>
    </row>
    <row r="759" spans="1:16" ht="15" customHeight="1" x14ac:dyDescent="0.25">
      <c r="A759" s="74" t="s">
        <v>839</v>
      </c>
      <c r="B759" s="66" t="s">
        <v>62</v>
      </c>
      <c r="C759" s="78">
        <v>187.05285000000001</v>
      </c>
      <c r="D759" s="184"/>
      <c r="E759" s="76">
        <v>223.8639</v>
      </c>
      <c r="F759" s="76">
        <v>206.86285000000001</v>
      </c>
      <c r="G759" s="73"/>
      <c r="H759" s="76">
        <v>204.0539</v>
      </c>
      <c r="I759" s="72"/>
      <c r="J759" s="185">
        <v>0</v>
      </c>
      <c r="K759" s="246"/>
      <c r="L759" s="246"/>
      <c r="M759" s="173"/>
      <c r="N759" s="174"/>
      <c r="O759" s="173"/>
      <c r="P759" s="173"/>
    </row>
    <row r="760" spans="1:16" ht="15" customHeight="1" x14ac:dyDescent="0.25">
      <c r="A760" s="74" t="s">
        <v>3636</v>
      </c>
      <c r="B760" s="66" t="s">
        <v>62</v>
      </c>
      <c r="C760" s="78">
        <v>67.548770000000005</v>
      </c>
      <c r="D760" s="184"/>
      <c r="E760" s="76">
        <v>243.3236</v>
      </c>
      <c r="F760" s="76">
        <v>205.45625000000001</v>
      </c>
      <c r="G760" s="73"/>
      <c r="H760" s="76">
        <v>105.61612</v>
      </c>
      <c r="I760" s="72"/>
      <c r="J760" s="185">
        <v>0</v>
      </c>
      <c r="K760" s="246"/>
      <c r="L760" s="246"/>
      <c r="M760" s="173"/>
      <c r="N760" s="174"/>
      <c r="O760" s="173"/>
      <c r="P760" s="173"/>
    </row>
    <row r="761" spans="1:16" ht="15" customHeight="1" x14ac:dyDescent="0.25">
      <c r="A761" s="74" t="s">
        <v>842</v>
      </c>
      <c r="B761" s="66" t="s">
        <v>62</v>
      </c>
      <c r="C761" s="78">
        <v>326.60378000000003</v>
      </c>
      <c r="D761" s="184"/>
      <c r="E761" s="76">
        <v>426.6782</v>
      </c>
      <c r="F761" s="76">
        <v>335.24232000000001</v>
      </c>
      <c r="G761" s="73"/>
      <c r="H761" s="76">
        <v>417.94526999999999</v>
      </c>
      <c r="I761" s="72"/>
      <c r="J761" s="185">
        <v>0</v>
      </c>
      <c r="K761" s="246"/>
      <c r="L761" s="246"/>
      <c r="M761" s="173"/>
      <c r="N761" s="174"/>
      <c r="O761" s="173"/>
      <c r="P761" s="173"/>
    </row>
    <row r="762" spans="1:16" ht="15" customHeight="1" x14ac:dyDescent="0.25">
      <c r="A762" s="74" t="s">
        <v>845</v>
      </c>
      <c r="B762" s="66" t="s">
        <v>62</v>
      </c>
      <c r="C762" s="78">
        <v>73.889990000000012</v>
      </c>
      <c r="D762" s="184"/>
      <c r="E762" s="76">
        <v>19.577999999999999</v>
      </c>
      <c r="F762" s="76">
        <v>0.64154999999999995</v>
      </c>
      <c r="G762" s="73"/>
      <c r="H762" s="76">
        <v>92.826440000000005</v>
      </c>
      <c r="I762" s="72"/>
      <c r="J762" s="185">
        <v>0</v>
      </c>
      <c r="K762" s="246"/>
      <c r="L762" s="246"/>
      <c r="M762" s="173"/>
      <c r="N762" s="175"/>
      <c r="O762" s="177"/>
      <c r="P762" s="173"/>
    </row>
    <row r="763" spans="1:16" ht="15" customHeight="1" x14ac:dyDescent="0.25">
      <c r="A763" s="74" t="s">
        <v>846</v>
      </c>
      <c r="B763" s="66" t="s">
        <v>62</v>
      </c>
      <c r="C763" s="78">
        <v>17.84205</v>
      </c>
      <c r="D763" s="184"/>
      <c r="E763" s="76">
        <v>31.593900000000001</v>
      </c>
      <c r="F763" s="76">
        <v>29.1313</v>
      </c>
      <c r="G763" s="73"/>
      <c r="H763" s="76">
        <v>23.402150000000002</v>
      </c>
      <c r="I763" s="72"/>
      <c r="J763" s="185">
        <v>0</v>
      </c>
      <c r="K763" s="246"/>
      <c r="L763" s="246"/>
      <c r="M763" s="173"/>
      <c r="N763" s="174"/>
      <c r="O763" s="173"/>
      <c r="P763" s="173"/>
    </row>
    <row r="764" spans="1:16" ht="15" customHeight="1" x14ac:dyDescent="0.25">
      <c r="A764" s="74" t="s">
        <v>847</v>
      </c>
      <c r="B764" s="66" t="s">
        <v>62</v>
      </c>
      <c r="C764" s="78">
        <v>58.041699999999999</v>
      </c>
      <c r="D764" s="184"/>
      <c r="E764" s="76">
        <v>3.5197500000000002</v>
      </c>
      <c r="F764" s="76">
        <v>0.90349999999999997</v>
      </c>
      <c r="G764" s="73"/>
      <c r="H764" s="76">
        <v>60.65795</v>
      </c>
      <c r="I764" s="72"/>
      <c r="J764" s="185">
        <v>0</v>
      </c>
      <c r="K764" s="246"/>
      <c r="L764" s="246"/>
      <c r="M764" s="173"/>
      <c r="N764" s="173"/>
      <c r="O764" s="177"/>
      <c r="P764" s="173"/>
    </row>
    <row r="765" spans="1:16" ht="15" customHeight="1" x14ac:dyDescent="0.25">
      <c r="A765" s="74" t="s">
        <v>848</v>
      </c>
      <c r="B765" s="66" t="s">
        <v>62</v>
      </c>
      <c r="C765" s="78">
        <v>95.512699999999995</v>
      </c>
      <c r="D765" s="184"/>
      <c r="E765" s="76">
        <v>7.3729499999999994</v>
      </c>
      <c r="F765" s="76">
        <v>2.4326999999999996</v>
      </c>
      <c r="G765" s="73"/>
      <c r="H765" s="76">
        <v>100.45295</v>
      </c>
      <c r="I765" s="72"/>
      <c r="J765" s="185">
        <v>0</v>
      </c>
      <c r="K765" s="246"/>
      <c r="L765" s="246"/>
      <c r="M765" s="173"/>
      <c r="N765" s="173"/>
      <c r="O765" s="173"/>
      <c r="P765" s="173"/>
    </row>
    <row r="766" spans="1:16" ht="15" customHeight="1" x14ac:dyDescent="0.25">
      <c r="A766" s="74" t="s">
        <v>849</v>
      </c>
      <c r="B766" s="66" t="s">
        <v>62</v>
      </c>
      <c r="C766" s="78">
        <v>138.024</v>
      </c>
      <c r="D766" s="184"/>
      <c r="E766" s="76">
        <v>12.00225</v>
      </c>
      <c r="F766" s="76">
        <v>5.0698100000000004</v>
      </c>
      <c r="G766" s="73"/>
      <c r="H766" s="76">
        <v>144.95644000000001</v>
      </c>
      <c r="I766" s="72"/>
      <c r="J766" s="185">
        <v>0</v>
      </c>
      <c r="K766" s="246"/>
      <c r="L766" s="246"/>
      <c r="M766" s="173"/>
      <c r="N766" s="173"/>
      <c r="O766" s="173"/>
      <c r="P766" s="173"/>
    </row>
    <row r="767" spans="1:16" ht="15" customHeight="1" x14ac:dyDescent="0.25">
      <c r="A767" s="74" t="s">
        <v>850</v>
      </c>
      <c r="B767" s="66" t="s">
        <v>62</v>
      </c>
      <c r="C767" s="78">
        <v>214.00195000000002</v>
      </c>
      <c r="D767" s="184"/>
      <c r="E767" s="76">
        <v>281.75940000000003</v>
      </c>
      <c r="F767" s="76">
        <v>284.64445000000001</v>
      </c>
      <c r="G767" s="73"/>
      <c r="H767" s="76">
        <v>210.91132999999999</v>
      </c>
      <c r="I767" s="72"/>
      <c r="J767" s="185">
        <v>0</v>
      </c>
      <c r="K767" s="246"/>
      <c r="L767" s="246"/>
      <c r="M767" s="173"/>
      <c r="N767" s="174"/>
      <c r="O767" s="173"/>
      <c r="P767" s="173"/>
    </row>
    <row r="768" spans="1:16" ht="15" customHeight="1" x14ac:dyDescent="0.25">
      <c r="A768" s="74" t="s">
        <v>851</v>
      </c>
      <c r="B768" s="66" t="s">
        <v>62</v>
      </c>
      <c r="C768" s="78">
        <v>98.638710000000003</v>
      </c>
      <c r="D768" s="184"/>
      <c r="E768" s="76">
        <v>160.47720000000001</v>
      </c>
      <c r="F768" s="76">
        <v>176.98623999999998</v>
      </c>
      <c r="G768" s="73"/>
      <c r="H768" s="76">
        <v>82.129670000000004</v>
      </c>
      <c r="I768" s="72"/>
      <c r="J768" s="185">
        <v>0</v>
      </c>
      <c r="K768" s="246"/>
      <c r="L768" s="246"/>
      <c r="M768" s="173"/>
      <c r="N768" s="174"/>
      <c r="O768" s="173"/>
      <c r="P768" s="173"/>
    </row>
    <row r="769" spans="1:16" ht="15" customHeight="1" x14ac:dyDescent="0.25">
      <c r="A769" s="74" t="s">
        <v>852</v>
      </c>
      <c r="B769" s="66" t="s">
        <v>62</v>
      </c>
      <c r="C769" s="78">
        <v>306.60899999999998</v>
      </c>
      <c r="D769" s="184"/>
      <c r="E769" s="76">
        <v>281.06115999999997</v>
      </c>
      <c r="F769" s="76">
        <v>317.63115999999997</v>
      </c>
      <c r="G769" s="73"/>
      <c r="H769" s="76">
        <v>261.24</v>
      </c>
      <c r="I769" s="72"/>
      <c r="J769" s="185">
        <v>0</v>
      </c>
      <c r="K769" s="246"/>
      <c r="L769" s="246"/>
      <c r="M769" s="173"/>
      <c r="N769" s="173"/>
      <c r="O769" s="173"/>
      <c r="P769" s="173"/>
    </row>
    <row r="770" spans="1:16" ht="15" customHeight="1" x14ac:dyDescent="0.25">
      <c r="A770" s="74" t="s">
        <v>853</v>
      </c>
      <c r="B770" s="66" t="s">
        <v>62</v>
      </c>
      <c r="C770" s="78">
        <v>206.75173999999998</v>
      </c>
      <c r="D770" s="184"/>
      <c r="E770" s="76">
        <v>269.85399999999998</v>
      </c>
      <c r="F770" s="76">
        <v>271.38504999999998</v>
      </c>
      <c r="G770" s="73"/>
      <c r="H770" s="76">
        <v>204.50789</v>
      </c>
      <c r="I770" s="72"/>
      <c r="J770" s="185">
        <v>0</v>
      </c>
      <c r="K770" s="246"/>
      <c r="L770" s="246"/>
      <c r="M770" s="173"/>
      <c r="N770" s="175"/>
      <c r="O770" s="173"/>
      <c r="P770" s="173"/>
    </row>
    <row r="771" spans="1:16" ht="15" customHeight="1" x14ac:dyDescent="0.25">
      <c r="A771" s="74" t="s">
        <v>854</v>
      </c>
      <c r="B771" s="66" t="s">
        <v>62</v>
      </c>
      <c r="C771" s="78">
        <v>290.35057</v>
      </c>
      <c r="D771" s="184"/>
      <c r="E771" s="76">
        <v>282.21201000000002</v>
      </c>
      <c r="F771" s="76">
        <v>290.29014000000001</v>
      </c>
      <c r="G771" s="73"/>
      <c r="H771" s="76">
        <v>273.21403999999995</v>
      </c>
      <c r="I771" s="72"/>
      <c r="J771" s="185">
        <v>0</v>
      </c>
      <c r="K771" s="246"/>
      <c r="L771" s="246"/>
      <c r="M771" s="173"/>
      <c r="N771" s="173"/>
      <c r="O771" s="173"/>
      <c r="P771" s="173"/>
    </row>
    <row r="772" spans="1:16" ht="15" customHeight="1" x14ac:dyDescent="0.25">
      <c r="A772" s="74" t="s">
        <v>3637</v>
      </c>
      <c r="B772" s="66" t="s">
        <v>62</v>
      </c>
      <c r="C772" s="78">
        <v>400.77298999999999</v>
      </c>
      <c r="D772" s="184"/>
      <c r="E772" s="76">
        <v>273.30095</v>
      </c>
      <c r="F772" s="76">
        <v>180.93942999999999</v>
      </c>
      <c r="G772" s="73"/>
      <c r="H772" s="76">
        <v>493.09421000000003</v>
      </c>
      <c r="I772" s="72"/>
      <c r="J772" s="185">
        <v>0</v>
      </c>
      <c r="K772" s="246"/>
      <c r="L772" s="246"/>
      <c r="M772" s="173"/>
      <c r="N772" s="173"/>
      <c r="O772" s="173"/>
      <c r="P772" s="173"/>
    </row>
    <row r="773" spans="1:16" ht="15" customHeight="1" x14ac:dyDescent="0.25">
      <c r="A773" s="74" t="s">
        <v>3638</v>
      </c>
      <c r="B773" s="66" t="s">
        <v>62</v>
      </c>
      <c r="C773" s="78">
        <v>177.60478000000001</v>
      </c>
      <c r="D773" s="184"/>
      <c r="E773" s="76">
        <v>259.94279999999998</v>
      </c>
      <c r="F773" s="76">
        <v>204.02225000000001</v>
      </c>
      <c r="G773" s="73"/>
      <c r="H773" s="76">
        <v>233.52533</v>
      </c>
      <c r="I773" s="72"/>
      <c r="J773" s="185">
        <v>0</v>
      </c>
      <c r="K773" s="246"/>
      <c r="L773" s="246"/>
      <c r="M773" s="173"/>
      <c r="N773" s="174"/>
      <c r="O773" s="173"/>
      <c r="P773" s="173"/>
    </row>
    <row r="774" spans="1:16" ht="15" customHeight="1" x14ac:dyDescent="0.25">
      <c r="A774" s="74" t="s">
        <v>855</v>
      </c>
      <c r="B774" s="66" t="s">
        <v>62</v>
      </c>
      <c r="C774" s="78">
        <v>271.14623</v>
      </c>
      <c r="D774" s="184"/>
      <c r="E774" s="76">
        <v>270.69380000000001</v>
      </c>
      <c r="F774" s="76">
        <v>257.79635999999999</v>
      </c>
      <c r="G774" s="73"/>
      <c r="H774" s="76">
        <v>283.72856999999999</v>
      </c>
      <c r="I774" s="72"/>
      <c r="J774" s="185">
        <v>0</v>
      </c>
      <c r="K774" s="246"/>
      <c r="L774" s="246"/>
      <c r="M774" s="173"/>
      <c r="N774" s="174"/>
      <c r="O774" s="173"/>
      <c r="P774" s="173"/>
    </row>
    <row r="775" spans="1:16" ht="15" customHeight="1" x14ac:dyDescent="0.25">
      <c r="A775" s="74" t="s">
        <v>856</v>
      </c>
      <c r="B775" s="66" t="s">
        <v>62</v>
      </c>
      <c r="C775" s="78">
        <v>273.19819999999999</v>
      </c>
      <c r="D775" s="184"/>
      <c r="E775" s="76">
        <v>273.36465000000004</v>
      </c>
      <c r="F775" s="76">
        <v>297.37493000000001</v>
      </c>
      <c r="G775" s="73"/>
      <c r="H775" s="76">
        <v>251.26492000000002</v>
      </c>
      <c r="I775" s="72"/>
      <c r="J775" s="185">
        <v>0</v>
      </c>
      <c r="K775" s="246"/>
      <c r="L775" s="246"/>
      <c r="M775" s="173"/>
      <c r="N775" s="173"/>
      <c r="O775" s="173"/>
      <c r="P775" s="173"/>
    </row>
    <row r="776" spans="1:16" ht="15" customHeight="1" x14ac:dyDescent="0.25">
      <c r="A776" s="74" t="s">
        <v>3639</v>
      </c>
      <c r="B776" s="66" t="s">
        <v>62</v>
      </c>
      <c r="C776" s="78">
        <v>236.93451999999999</v>
      </c>
      <c r="D776" s="184"/>
      <c r="E776" s="76">
        <v>250.66079999999999</v>
      </c>
      <c r="F776" s="76">
        <v>219.95314999999999</v>
      </c>
      <c r="G776" s="73"/>
      <c r="H776" s="76">
        <v>267.32736999999997</v>
      </c>
      <c r="I776" s="72"/>
      <c r="J776" s="185">
        <v>0</v>
      </c>
      <c r="K776" s="246"/>
      <c r="L776" s="246"/>
      <c r="M776" s="173"/>
      <c r="N776" s="174"/>
      <c r="O776" s="173"/>
      <c r="P776" s="173"/>
    </row>
    <row r="777" spans="1:16" ht="15" customHeight="1" x14ac:dyDescent="0.25">
      <c r="A777" s="74" t="s">
        <v>857</v>
      </c>
      <c r="B777" s="66" t="s">
        <v>62</v>
      </c>
      <c r="C777" s="78">
        <v>232.98742999999999</v>
      </c>
      <c r="D777" s="184"/>
      <c r="E777" s="76">
        <v>238.0677</v>
      </c>
      <c r="F777" s="76">
        <v>217.68929999999997</v>
      </c>
      <c r="G777" s="73"/>
      <c r="H777" s="76">
        <v>253.36582999999999</v>
      </c>
      <c r="I777" s="72"/>
      <c r="J777" s="185">
        <v>0</v>
      </c>
      <c r="K777" s="246"/>
      <c r="L777" s="246"/>
      <c r="M777" s="173"/>
      <c r="N777" s="174"/>
      <c r="O777" s="173"/>
      <c r="P777" s="173"/>
    </row>
    <row r="778" spans="1:16" ht="15" customHeight="1" x14ac:dyDescent="0.25">
      <c r="A778" s="74" t="s">
        <v>858</v>
      </c>
      <c r="B778" s="66" t="s">
        <v>62</v>
      </c>
      <c r="C778" s="78">
        <v>173.21700000000001</v>
      </c>
      <c r="D778" s="184"/>
      <c r="E778" s="76">
        <v>260.40559999999999</v>
      </c>
      <c r="F778" s="76">
        <v>253.74199999999999</v>
      </c>
      <c r="G778" s="73"/>
      <c r="H778" s="76">
        <v>179.57785000000001</v>
      </c>
      <c r="I778" s="72"/>
      <c r="J778" s="185">
        <v>0</v>
      </c>
      <c r="K778" s="246"/>
      <c r="L778" s="246"/>
      <c r="M778" s="173"/>
      <c r="N778" s="174"/>
      <c r="O778" s="173"/>
      <c r="P778" s="173"/>
    </row>
    <row r="779" spans="1:16" ht="15" customHeight="1" x14ac:dyDescent="0.25">
      <c r="A779" s="74" t="s">
        <v>859</v>
      </c>
      <c r="B779" s="66" t="s">
        <v>62</v>
      </c>
      <c r="C779" s="78">
        <v>76.347449999999995</v>
      </c>
      <c r="D779" s="184"/>
      <c r="E779" s="76">
        <v>159.64454999999998</v>
      </c>
      <c r="F779" s="76">
        <v>146.02835000000002</v>
      </c>
      <c r="G779" s="73"/>
      <c r="H779" s="76">
        <v>89.963650000000001</v>
      </c>
      <c r="I779" s="72"/>
      <c r="J779" s="185">
        <v>0</v>
      </c>
      <c r="K779" s="246"/>
      <c r="L779" s="246"/>
      <c r="M779" s="173"/>
      <c r="N779" s="173"/>
      <c r="O779" s="173"/>
      <c r="P779" s="173"/>
    </row>
    <row r="780" spans="1:16" ht="15" customHeight="1" x14ac:dyDescent="0.25">
      <c r="A780" s="74" t="s">
        <v>860</v>
      </c>
      <c r="B780" s="66" t="s">
        <v>62</v>
      </c>
      <c r="C780" s="78">
        <v>86.567549999999997</v>
      </c>
      <c r="D780" s="184"/>
      <c r="E780" s="76">
        <v>123.227</v>
      </c>
      <c r="F780" s="76">
        <v>107.18455</v>
      </c>
      <c r="G780" s="73"/>
      <c r="H780" s="76">
        <v>96.779300000000006</v>
      </c>
      <c r="I780" s="72"/>
      <c r="J780" s="185">
        <v>0</v>
      </c>
      <c r="K780" s="246"/>
      <c r="L780" s="246"/>
      <c r="M780" s="173"/>
      <c r="N780" s="175"/>
      <c r="O780" s="173"/>
      <c r="P780" s="173"/>
    </row>
    <row r="781" spans="1:16" ht="15" customHeight="1" x14ac:dyDescent="0.25">
      <c r="A781" s="74" t="s">
        <v>861</v>
      </c>
      <c r="B781" s="66" t="s">
        <v>62</v>
      </c>
      <c r="C781" s="78">
        <v>280.02510999999998</v>
      </c>
      <c r="D781" s="184"/>
      <c r="E781" s="76">
        <v>293.93584999999996</v>
      </c>
      <c r="F781" s="76">
        <v>292.00473999999997</v>
      </c>
      <c r="G781" s="73"/>
      <c r="H781" s="76">
        <v>282.12857000000002</v>
      </c>
      <c r="I781" s="72"/>
      <c r="J781" s="185">
        <v>0</v>
      </c>
      <c r="K781" s="246"/>
      <c r="L781" s="246"/>
      <c r="M781" s="173"/>
      <c r="N781" s="173"/>
      <c r="O781" s="173"/>
      <c r="P781" s="173"/>
    </row>
    <row r="782" spans="1:16" ht="15" customHeight="1" x14ac:dyDescent="0.25">
      <c r="A782" s="74" t="s">
        <v>862</v>
      </c>
      <c r="B782" s="66" t="s">
        <v>62</v>
      </c>
      <c r="C782" s="78">
        <v>122.42433</v>
      </c>
      <c r="D782" s="184"/>
      <c r="E782" s="76">
        <v>145.80345</v>
      </c>
      <c r="F782" s="76">
        <v>123.38193</v>
      </c>
      <c r="G782" s="73"/>
      <c r="H782" s="76">
        <v>144.84585000000001</v>
      </c>
      <c r="I782" s="72"/>
      <c r="J782" s="185">
        <v>0</v>
      </c>
      <c r="K782" s="246"/>
      <c r="L782" s="246"/>
      <c r="M782" s="173"/>
      <c r="N782" s="173"/>
      <c r="O782" s="173"/>
      <c r="P782" s="173"/>
    </row>
    <row r="783" spans="1:16" ht="15" customHeight="1" x14ac:dyDescent="0.25">
      <c r="A783" s="74" t="s">
        <v>863</v>
      </c>
      <c r="B783" s="66" t="s">
        <v>62</v>
      </c>
      <c r="C783" s="78">
        <v>230.03829999999999</v>
      </c>
      <c r="D783" s="184"/>
      <c r="E783" s="76">
        <v>59.2774</v>
      </c>
      <c r="F783" s="76">
        <v>40.563000000000002</v>
      </c>
      <c r="G783" s="73"/>
      <c r="H783" s="76">
        <v>250.05270000000002</v>
      </c>
      <c r="I783" s="72"/>
      <c r="J783" s="185">
        <v>0</v>
      </c>
      <c r="K783" s="246"/>
      <c r="L783" s="246"/>
      <c r="M783" s="173"/>
      <c r="N783" s="174"/>
      <c r="O783" s="173"/>
      <c r="P783" s="173"/>
    </row>
    <row r="784" spans="1:16" ht="15" customHeight="1" x14ac:dyDescent="0.25">
      <c r="A784" s="74" t="s">
        <v>864</v>
      </c>
      <c r="B784" s="66" t="s">
        <v>62</v>
      </c>
      <c r="C784" s="78">
        <v>204.6403</v>
      </c>
      <c r="D784" s="184"/>
      <c r="E784" s="76">
        <v>53.246050000000004</v>
      </c>
      <c r="F784" s="76">
        <v>38.995350000000002</v>
      </c>
      <c r="G784" s="73"/>
      <c r="H784" s="76">
        <v>211.48614999999998</v>
      </c>
      <c r="I784" s="72"/>
      <c r="J784" s="185">
        <v>0</v>
      </c>
      <c r="K784" s="246"/>
      <c r="L784" s="246"/>
      <c r="M784" s="173"/>
      <c r="N784" s="173"/>
      <c r="O784" s="173"/>
      <c r="P784" s="173"/>
    </row>
    <row r="785" spans="1:16" ht="15" customHeight="1" x14ac:dyDescent="0.25">
      <c r="A785" s="74" t="s">
        <v>865</v>
      </c>
      <c r="B785" s="66" t="s">
        <v>62</v>
      </c>
      <c r="C785" s="78">
        <v>151.59102999999999</v>
      </c>
      <c r="D785" s="184"/>
      <c r="E785" s="76">
        <v>31.878599999999999</v>
      </c>
      <c r="F785" s="76">
        <v>0</v>
      </c>
      <c r="G785" s="73"/>
      <c r="H785" s="76">
        <v>183.46963</v>
      </c>
      <c r="I785" s="72"/>
      <c r="J785" s="185">
        <v>0</v>
      </c>
      <c r="K785" s="246"/>
      <c r="L785" s="246"/>
      <c r="M785" s="173"/>
      <c r="N785" s="174"/>
      <c r="O785" s="176"/>
      <c r="P785" s="173"/>
    </row>
    <row r="786" spans="1:16" ht="15" customHeight="1" x14ac:dyDescent="0.25">
      <c r="A786" s="74" t="s">
        <v>866</v>
      </c>
      <c r="B786" s="66" t="s">
        <v>62</v>
      </c>
      <c r="C786" s="78">
        <v>56.956800000000001</v>
      </c>
      <c r="D786" s="184"/>
      <c r="E786" s="76">
        <v>29.3748</v>
      </c>
      <c r="F786" s="76">
        <v>18.905249999999999</v>
      </c>
      <c r="G786" s="73"/>
      <c r="H786" s="76">
        <v>67.824149999999989</v>
      </c>
      <c r="I786" s="72"/>
      <c r="J786" s="185">
        <v>0</v>
      </c>
      <c r="K786" s="246"/>
      <c r="L786" s="246"/>
      <c r="M786" s="173"/>
      <c r="N786" s="174"/>
      <c r="O786" s="173"/>
      <c r="P786" s="173"/>
    </row>
    <row r="787" spans="1:16" ht="15" customHeight="1" x14ac:dyDescent="0.25">
      <c r="A787" s="74" t="s">
        <v>867</v>
      </c>
      <c r="B787" s="66" t="s">
        <v>62</v>
      </c>
      <c r="C787" s="78">
        <v>102.97909</v>
      </c>
      <c r="D787" s="184"/>
      <c r="E787" s="76">
        <v>31.027159999999999</v>
      </c>
      <c r="F787" s="76">
        <v>13.61881</v>
      </c>
      <c r="G787" s="73"/>
      <c r="H787" s="76">
        <v>127.88104</v>
      </c>
      <c r="I787" s="72"/>
      <c r="J787" s="185">
        <v>0</v>
      </c>
      <c r="K787" s="246"/>
      <c r="L787" s="246"/>
      <c r="M787" s="173"/>
      <c r="N787" s="173"/>
      <c r="O787" s="173"/>
      <c r="P787" s="173"/>
    </row>
    <row r="788" spans="1:16" ht="15" customHeight="1" x14ac:dyDescent="0.25">
      <c r="A788" s="74" t="s">
        <v>868</v>
      </c>
      <c r="B788" s="66" t="s">
        <v>62</v>
      </c>
      <c r="C788" s="78">
        <v>69.586399999999998</v>
      </c>
      <c r="D788" s="184"/>
      <c r="E788" s="76">
        <v>21.949200000000001</v>
      </c>
      <c r="F788" s="76">
        <v>7.2446200000000003</v>
      </c>
      <c r="G788" s="73"/>
      <c r="H788" s="76">
        <v>71.440029999999993</v>
      </c>
      <c r="I788" s="72"/>
      <c r="J788" s="185">
        <v>0</v>
      </c>
      <c r="K788" s="246"/>
      <c r="L788" s="246"/>
      <c r="M788" s="173"/>
      <c r="N788" s="174"/>
      <c r="O788" s="173"/>
      <c r="P788" s="173"/>
    </row>
    <row r="789" spans="1:16" ht="15" customHeight="1" x14ac:dyDescent="0.25">
      <c r="A789" s="74" t="s">
        <v>869</v>
      </c>
      <c r="B789" s="66" t="s">
        <v>62</v>
      </c>
      <c r="C789" s="78">
        <v>150.92260000000002</v>
      </c>
      <c r="D789" s="184"/>
      <c r="E789" s="76">
        <v>197.34</v>
      </c>
      <c r="F789" s="76">
        <v>165.61170999999999</v>
      </c>
      <c r="G789" s="73"/>
      <c r="H789" s="76">
        <v>167.43639000000002</v>
      </c>
      <c r="I789" s="72"/>
      <c r="J789" s="185">
        <v>0</v>
      </c>
      <c r="K789" s="246"/>
      <c r="L789" s="246"/>
      <c r="M789" s="173"/>
      <c r="N789" s="175"/>
      <c r="O789" s="173"/>
      <c r="P789" s="173"/>
    </row>
    <row r="790" spans="1:16" ht="15" customHeight="1" x14ac:dyDescent="0.25">
      <c r="A790" s="74" t="s">
        <v>870</v>
      </c>
      <c r="B790" s="66" t="s">
        <v>62</v>
      </c>
      <c r="C790" s="78">
        <v>199.78307000000001</v>
      </c>
      <c r="D790" s="184"/>
      <c r="E790" s="76">
        <v>240.20112</v>
      </c>
      <c r="F790" s="76">
        <v>260.29793999999998</v>
      </c>
      <c r="G790" s="73"/>
      <c r="H790" s="76">
        <v>181.59725</v>
      </c>
      <c r="I790" s="72"/>
      <c r="J790" s="185">
        <v>0</v>
      </c>
      <c r="K790" s="246"/>
      <c r="L790" s="246"/>
      <c r="M790" s="173"/>
      <c r="N790" s="173"/>
      <c r="O790" s="173"/>
      <c r="P790" s="173"/>
    </row>
    <row r="791" spans="1:16" ht="15" customHeight="1" x14ac:dyDescent="0.25">
      <c r="A791" s="74" t="s">
        <v>871</v>
      </c>
      <c r="B791" s="66" t="s">
        <v>62</v>
      </c>
      <c r="C791" s="78">
        <v>58.5045</v>
      </c>
      <c r="D791" s="184"/>
      <c r="E791" s="76">
        <v>18.929299999999998</v>
      </c>
      <c r="F791" s="76">
        <v>4.2353500000000004</v>
      </c>
      <c r="G791" s="73"/>
      <c r="H791" s="76">
        <v>73.929050000000004</v>
      </c>
      <c r="I791" s="72"/>
      <c r="J791" s="185">
        <v>0</v>
      </c>
      <c r="K791" s="246"/>
      <c r="L791" s="246"/>
      <c r="M791" s="173"/>
      <c r="N791" s="174"/>
      <c r="O791" s="173"/>
      <c r="P791" s="173"/>
    </row>
    <row r="792" spans="1:16" ht="15" customHeight="1" x14ac:dyDescent="0.25">
      <c r="A792" s="74" t="s">
        <v>3640</v>
      </c>
      <c r="B792" s="66" t="s">
        <v>62</v>
      </c>
      <c r="C792" s="78">
        <v>947.56027000000006</v>
      </c>
      <c r="D792" s="184"/>
      <c r="E792" s="76">
        <v>1122.1271999999999</v>
      </c>
      <c r="F792" s="76">
        <v>920.01589000000001</v>
      </c>
      <c r="G792" s="73"/>
      <c r="H792" s="76">
        <v>1151.54828</v>
      </c>
      <c r="I792" s="72"/>
      <c r="J792" s="185">
        <v>0</v>
      </c>
      <c r="K792" s="246"/>
      <c r="L792" s="246"/>
      <c r="M792" s="173"/>
      <c r="N792" s="174"/>
      <c r="O792" s="173"/>
      <c r="P792" s="173"/>
    </row>
    <row r="793" spans="1:16" ht="15" customHeight="1" x14ac:dyDescent="0.25">
      <c r="A793" s="74" t="s">
        <v>872</v>
      </c>
      <c r="B793" s="66" t="s">
        <v>62</v>
      </c>
      <c r="C793" s="78">
        <v>324.19423</v>
      </c>
      <c r="D793" s="184"/>
      <c r="E793" s="76">
        <v>366.8535</v>
      </c>
      <c r="F793" s="76">
        <v>312.90703999999999</v>
      </c>
      <c r="G793" s="73"/>
      <c r="H793" s="76">
        <v>379.59239000000002</v>
      </c>
      <c r="I793" s="72"/>
      <c r="J793" s="185">
        <v>0</v>
      </c>
      <c r="K793" s="246"/>
      <c r="L793" s="246"/>
      <c r="M793" s="173"/>
      <c r="N793" s="174"/>
      <c r="O793" s="173"/>
      <c r="P793" s="173"/>
    </row>
    <row r="794" spans="1:16" ht="15" customHeight="1" x14ac:dyDescent="0.25">
      <c r="A794" s="74" t="s">
        <v>3641</v>
      </c>
      <c r="B794" s="66" t="s">
        <v>62</v>
      </c>
      <c r="C794" s="78">
        <v>1248.296</v>
      </c>
      <c r="D794" s="184"/>
      <c r="E794" s="76">
        <v>550.43520000000001</v>
      </c>
      <c r="F794" s="76">
        <v>1119.06627</v>
      </c>
      <c r="G794" s="73"/>
      <c r="H794" s="76">
        <v>679.66493000000003</v>
      </c>
      <c r="I794" s="72"/>
      <c r="J794" s="185">
        <v>0</v>
      </c>
      <c r="K794" s="246"/>
      <c r="L794" s="246"/>
      <c r="M794" s="173"/>
      <c r="N794" s="174"/>
      <c r="O794" s="173"/>
      <c r="P794" s="173"/>
    </row>
    <row r="795" spans="1:16" ht="15" customHeight="1" x14ac:dyDescent="0.25">
      <c r="A795" s="74" t="s">
        <v>873</v>
      </c>
      <c r="B795" s="66" t="s">
        <v>62</v>
      </c>
      <c r="C795" s="78">
        <v>397.07403000000005</v>
      </c>
      <c r="D795" s="184"/>
      <c r="E795" s="76">
        <v>363.85120000000001</v>
      </c>
      <c r="F795" s="76">
        <v>374.15017999999998</v>
      </c>
      <c r="G795" s="73"/>
      <c r="H795" s="76">
        <v>389.19204999999999</v>
      </c>
      <c r="I795" s="72"/>
      <c r="J795" s="185">
        <v>0</v>
      </c>
      <c r="K795" s="246"/>
      <c r="L795" s="246"/>
      <c r="M795" s="173"/>
      <c r="N795" s="174"/>
      <c r="O795" s="173"/>
      <c r="P795" s="173"/>
    </row>
    <row r="796" spans="1:16" ht="15" customHeight="1" x14ac:dyDescent="0.25">
      <c r="A796" s="74" t="s">
        <v>3642</v>
      </c>
      <c r="B796" s="66" t="s">
        <v>62</v>
      </c>
      <c r="C796" s="78">
        <v>258.31018999999998</v>
      </c>
      <c r="D796" s="184"/>
      <c r="E796" s="76">
        <v>457.32479999999998</v>
      </c>
      <c r="F796" s="76">
        <v>472.05090999999999</v>
      </c>
      <c r="G796" s="73"/>
      <c r="H796" s="76">
        <v>243.58408</v>
      </c>
      <c r="I796" s="72"/>
      <c r="J796" s="185">
        <v>0</v>
      </c>
      <c r="K796" s="246"/>
      <c r="L796" s="246"/>
      <c r="M796" s="173"/>
      <c r="N796" s="174"/>
      <c r="O796" s="173"/>
      <c r="P796" s="173"/>
    </row>
    <row r="797" spans="1:16" ht="15" customHeight="1" x14ac:dyDescent="0.25">
      <c r="A797" s="74" t="s">
        <v>3643</v>
      </c>
      <c r="B797" s="66" t="s">
        <v>62</v>
      </c>
      <c r="C797" s="78">
        <v>368.34151000000003</v>
      </c>
      <c r="D797" s="184"/>
      <c r="E797" s="76">
        <v>403.18240000000003</v>
      </c>
      <c r="F797" s="76">
        <v>285.38105000000002</v>
      </c>
      <c r="G797" s="73"/>
      <c r="H797" s="76">
        <v>487.01085999999998</v>
      </c>
      <c r="I797" s="72"/>
      <c r="J797" s="185">
        <v>0</v>
      </c>
      <c r="K797" s="246"/>
      <c r="L797" s="246"/>
      <c r="M797" s="173"/>
      <c r="N797" s="174"/>
      <c r="O797" s="173"/>
      <c r="P797" s="173"/>
    </row>
    <row r="798" spans="1:16" ht="15" customHeight="1" x14ac:dyDescent="0.25">
      <c r="A798" s="74" t="s">
        <v>874</v>
      </c>
      <c r="B798" s="66" t="s">
        <v>62</v>
      </c>
      <c r="C798" s="78">
        <v>405.36354999999998</v>
      </c>
      <c r="D798" s="184"/>
      <c r="E798" s="76">
        <v>382.04159999999996</v>
      </c>
      <c r="F798" s="76">
        <v>483.1003</v>
      </c>
      <c r="G798" s="73"/>
      <c r="H798" s="76">
        <v>304.30484999999999</v>
      </c>
      <c r="I798" s="72"/>
      <c r="J798" s="185">
        <v>0</v>
      </c>
      <c r="K798" s="246"/>
      <c r="L798" s="246"/>
      <c r="M798" s="173"/>
      <c r="N798" s="174"/>
      <c r="O798" s="173"/>
      <c r="P798" s="173"/>
    </row>
    <row r="799" spans="1:16" ht="15" customHeight="1" x14ac:dyDescent="0.25">
      <c r="A799" s="74" t="s">
        <v>875</v>
      </c>
      <c r="B799" s="66" t="s">
        <v>62</v>
      </c>
      <c r="C799" s="78">
        <v>649.91205000000002</v>
      </c>
      <c r="D799" s="184"/>
      <c r="E799" s="76">
        <v>667.93593999999996</v>
      </c>
      <c r="F799" s="76">
        <v>573.02651000000003</v>
      </c>
      <c r="G799" s="73"/>
      <c r="H799" s="76">
        <v>718.23407999999995</v>
      </c>
      <c r="I799" s="72"/>
      <c r="J799" s="185">
        <v>0</v>
      </c>
      <c r="K799" s="246"/>
      <c r="L799" s="246"/>
      <c r="M799" s="173"/>
      <c r="N799" s="173"/>
      <c r="O799" s="173"/>
      <c r="P799" s="173"/>
    </row>
    <row r="800" spans="1:16" ht="15" customHeight="1" x14ac:dyDescent="0.25">
      <c r="A800" s="74" t="s">
        <v>876</v>
      </c>
      <c r="B800" s="66" t="s">
        <v>62</v>
      </c>
      <c r="C800" s="78">
        <v>104.10851</v>
      </c>
      <c r="D800" s="184"/>
      <c r="E800" s="76">
        <v>49.990199999999994</v>
      </c>
      <c r="F800" s="76">
        <v>30.974799999999998</v>
      </c>
      <c r="G800" s="73"/>
      <c r="H800" s="76">
        <v>123.12391000000001</v>
      </c>
      <c r="I800" s="72"/>
      <c r="J800" s="185">
        <v>0</v>
      </c>
      <c r="K800" s="246"/>
      <c r="L800" s="246"/>
      <c r="M800" s="173"/>
      <c r="N800" s="174"/>
      <c r="O800" s="173"/>
      <c r="P800" s="173"/>
    </row>
    <row r="801" spans="1:16" ht="15" customHeight="1" x14ac:dyDescent="0.25">
      <c r="A801" s="74" t="s">
        <v>877</v>
      </c>
      <c r="B801" s="66" t="s">
        <v>62</v>
      </c>
      <c r="C801" s="78">
        <v>104.2731</v>
      </c>
      <c r="D801" s="184"/>
      <c r="E801" s="76">
        <v>31.800599999999999</v>
      </c>
      <c r="F801" s="76">
        <v>12.273</v>
      </c>
      <c r="G801" s="73"/>
      <c r="H801" s="76">
        <v>123.80069999999999</v>
      </c>
      <c r="I801" s="72"/>
      <c r="J801" s="185">
        <v>0</v>
      </c>
      <c r="K801" s="246"/>
      <c r="L801" s="246"/>
      <c r="M801" s="173"/>
      <c r="N801" s="174"/>
      <c r="O801" s="173"/>
      <c r="P801" s="173"/>
    </row>
    <row r="802" spans="1:16" ht="15" customHeight="1" x14ac:dyDescent="0.25">
      <c r="A802" s="74" t="s">
        <v>3644</v>
      </c>
      <c r="B802" s="66" t="s">
        <v>62</v>
      </c>
      <c r="C802" s="78">
        <v>68.442499999999995</v>
      </c>
      <c r="D802" s="184"/>
      <c r="E802" s="76">
        <v>28.992599999999999</v>
      </c>
      <c r="F802" s="76">
        <v>19.11</v>
      </c>
      <c r="G802" s="73"/>
      <c r="H802" s="76">
        <v>78.325100000000006</v>
      </c>
      <c r="I802" s="72"/>
      <c r="J802" s="185">
        <v>0</v>
      </c>
      <c r="K802" s="246"/>
      <c r="L802" s="246"/>
      <c r="M802" s="173"/>
      <c r="N802" s="174"/>
      <c r="O802" s="173"/>
      <c r="P802" s="173"/>
    </row>
    <row r="803" spans="1:16" ht="15" customHeight="1" x14ac:dyDescent="0.25">
      <c r="A803" s="74" t="s">
        <v>878</v>
      </c>
      <c r="B803" s="66" t="s">
        <v>62</v>
      </c>
      <c r="C803" s="78">
        <v>49.840499999999999</v>
      </c>
      <c r="D803" s="184"/>
      <c r="E803" s="76">
        <v>32.003399999999999</v>
      </c>
      <c r="F803" s="76">
        <v>21.917349999999999</v>
      </c>
      <c r="G803" s="73"/>
      <c r="H803" s="76">
        <v>59.926550000000006</v>
      </c>
      <c r="I803" s="72"/>
      <c r="J803" s="185">
        <v>0</v>
      </c>
      <c r="K803" s="246"/>
      <c r="L803" s="246"/>
      <c r="M803" s="173"/>
      <c r="N803" s="174"/>
      <c r="O803" s="173"/>
      <c r="P803" s="173"/>
    </row>
    <row r="804" spans="1:16" ht="15" customHeight="1" x14ac:dyDescent="0.25">
      <c r="A804" s="74" t="s">
        <v>879</v>
      </c>
      <c r="B804" s="66" t="s">
        <v>62</v>
      </c>
      <c r="C804" s="78">
        <v>18.296150000000001</v>
      </c>
      <c r="D804" s="184"/>
      <c r="E804" s="76">
        <v>32.284199999999998</v>
      </c>
      <c r="F804" s="76">
        <v>30.215900000000001</v>
      </c>
      <c r="G804" s="73"/>
      <c r="H804" s="76">
        <v>20.364450000000001</v>
      </c>
      <c r="I804" s="72"/>
      <c r="J804" s="185">
        <v>0</v>
      </c>
      <c r="K804" s="246"/>
      <c r="L804" s="246"/>
      <c r="M804" s="173"/>
      <c r="N804" s="174"/>
      <c r="O804" s="173"/>
      <c r="P804" s="173"/>
    </row>
    <row r="805" spans="1:16" ht="15" customHeight="1" x14ac:dyDescent="0.25">
      <c r="A805" s="74" t="s">
        <v>880</v>
      </c>
      <c r="B805" s="66" t="s">
        <v>62</v>
      </c>
      <c r="C805" s="78">
        <v>31.662410000000001</v>
      </c>
      <c r="D805" s="184"/>
      <c r="E805" s="76">
        <v>26.814509999999999</v>
      </c>
      <c r="F805" s="76">
        <v>22.027999999999999</v>
      </c>
      <c r="G805" s="73"/>
      <c r="H805" s="76">
        <v>37.117870000000003</v>
      </c>
      <c r="I805" s="72"/>
      <c r="J805" s="185">
        <v>0</v>
      </c>
      <c r="K805" s="246"/>
      <c r="L805" s="246"/>
      <c r="M805" s="173"/>
      <c r="N805" s="173"/>
      <c r="O805" s="173"/>
      <c r="P805" s="173"/>
    </row>
    <row r="806" spans="1:16" ht="15" customHeight="1" x14ac:dyDescent="0.25">
      <c r="A806" s="74" t="s">
        <v>881</v>
      </c>
      <c r="B806" s="66" t="s">
        <v>62</v>
      </c>
      <c r="C806" s="78">
        <v>34.048000000000002</v>
      </c>
      <c r="D806" s="184"/>
      <c r="E806" s="76">
        <v>50.497199999999999</v>
      </c>
      <c r="F806" s="76">
        <v>50.941099999999999</v>
      </c>
      <c r="G806" s="73"/>
      <c r="H806" s="76">
        <v>33.604099999999995</v>
      </c>
      <c r="I806" s="72"/>
      <c r="J806" s="185">
        <v>0</v>
      </c>
      <c r="K806" s="246"/>
      <c r="L806" s="246"/>
      <c r="M806" s="173"/>
      <c r="N806" s="174"/>
      <c r="O806" s="173"/>
      <c r="P806" s="173"/>
    </row>
    <row r="807" spans="1:16" ht="15" customHeight="1" x14ac:dyDescent="0.25">
      <c r="A807" s="74" t="s">
        <v>882</v>
      </c>
      <c r="B807" s="66" t="s">
        <v>62</v>
      </c>
      <c r="C807" s="78">
        <v>4.0872999999999999</v>
      </c>
      <c r="D807" s="184"/>
      <c r="E807" s="76">
        <v>32.3232</v>
      </c>
      <c r="F807" s="76">
        <v>31.687650000000001</v>
      </c>
      <c r="G807" s="73"/>
      <c r="H807" s="76">
        <v>4.7228500000000002</v>
      </c>
      <c r="I807" s="72"/>
      <c r="J807" s="185">
        <v>0</v>
      </c>
      <c r="K807" s="246"/>
      <c r="L807" s="246"/>
      <c r="M807" s="173"/>
      <c r="N807" s="174"/>
      <c r="O807" s="173"/>
      <c r="P807" s="173"/>
    </row>
    <row r="808" spans="1:16" ht="15" customHeight="1" x14ac:dyDescent="0.25">
      <c r="A808" s="74" t="s">
        <v>883</v>
      </c>
      <c r="B808" s="66" t="s">
        <v>62</v>
      </c>
      <c r="C808" s="78">
        <v>35.035679999999999</v>
      </c>
      <c r="D808" s="184"/>
      <c r="E808" s="76">
        <v>46.727199999999996</v>
      </c>
      <c r="F808" s="76">
        <v>60.898230000000005</v>
      </c>
      <c r="G808" s="73"/>
      <c r="H808" s="76">
        <v>23.315799999999999</v>
      </c>
      <c r="I808" s="72"/>
      <c r="J808" s="185">
        <v>0</v>
      </c>
      <c r="K808" s="246"/>
      <c r="L808" s="246"/>
      <c r="M808" s="173"/>
      <c r="N808" s="174"/>
      <c r="O808" s="173"/>
      <c r="P808" s="173"/>
    </row>
    <row r="809" spans="1:16" ht="15" customHeight="1" x14ac:dyDescent="0.25">
      <c r="A809" s="74" t="s">
        <v>884</v>
      </c>
      <c r="B809" s="66" t="s">
        <v>62</v>
      </c>
      <c r="C809" s="78">
        <v>18.17315</v>
      </c>
      <c r="D809" s="184"/>
      <c r="E809" s="76">
        <v>74.521199999999993</v>
      </c>
      <c r="F809" s="76">
        <v>68.769649999999999</v>
      </c>
      <c r="G809" s="73"/>
      <c r="H809" s="76">
        <v>23.924700000000001</v>
      </c>
      <c r="I809" s="72"/>
      <c r="J809" s="185">
        <v>0</v>
      </c>
      <c r="K809" s="246"/>
      <c r="L809" s="246"/>
      <c r="M809" s="173"/>
      <c r="N809" s="174"/>
      <c r="O809" s="173"/>
      <c r="P809" s="173"/>
    </row>
    <row r="810" spans="1:16" ht="15" customHeight="1" x14ac:dyDescent="0.25">
      <c r="A810" s="74" t="s">
        <v>885</v>
      </c>
      <c r="B810" s="66" t="s">
        <v>62</v>
      </c>
      <c r="C810" s="78">
        <v>135.24564999999998</v>
      </c>
      <c r="D810" s="184"/>
      <c r="E810" s="76">
        <v>297.60184999999996</v>
      </c>
      <c r="F810" s="76">
        <v>260.15350000000001</v>
      </c>
      <c r="G810" s="73"/>
      <c r="H810" s="76">
        <v>537.98074999999994</v>
      </c>
      <c r="I810" s="72"/>
      <c r="J810" s="185">
        <v>0</v>
      </c>
      <c r="K810" s="246"/>
      <c r="L810" s="246"/>
      <c r="M810" s="173"/>
      <c r="N810" s="173"/>
      <c r="O810" s="173"/>
      <c r="P810" s="173"/>
    </row>
    <row r="811" spans="1:16" ht="15" customHeight="1" x14ac:dyDescent="0.25">
      <c r="A811" s="74" t="s">
        <v>886</v>
      </c>
      <c r="B811" s="66" t="s">
        <v>62</v>
      </c>
      <c r="C811" s="78">
        <v>73.862809999999996</v>
      </c>
      <c r="D811" s="184"/>
      <c r="E811" s="76">
        <v>198.77</v>
      </c>
      <c r="F811" s="76">
        <v>194.57382000000001</v>
      </c>
      <c r="G811" s="73"/>
      <c r="H811" s="76">
        <v>79.161389999999997</v>
      </c>
      <c r="I811" s="72"/>
      <c r="J811" s="185">
        <v>0</v>
      </c>
      <c r="K811" s="246"/>
      <c r="L811" s="246"/>
      <c r="M811" s="173"/>
      <c r="N811" s="175"/>
      <c r="O811" s="173"/>
      <c r="P811" s="173"/>
    </row>
    <row r="812" spans="1:16" ht="15" customHeight="1" x14ac:dyDescent="0.25">
      <c r="A812" s="74" t="s">
        <v>887</v>
      </c>
      <c r="B812" s="66" t="s">
        <v>62</v>
      </c>
      <c r="C812" s="78">
        <v>131.35089000000002</v>
      </c>
      <c r="D812" s="184"/>
      <c r="E812" s="76">
        <v>156.41079999999999</v>
      </c>
      <c r="F812" s="76">
        <v>138.28303</v>
      </c>
      <c r="G812" s="73"/>
      <c r="H812" s="76">
        <v>149.81945999999999</v>
      </c>
      <c r="I812" s="72"/>
      <c r="J812" s="185">
        <v>0</v>
      </c>
      <c r="K812" s="246"/>
      <c r="L812" s="246"/>
      <c r="M812" s="173"/>
      <c r="N812" s="174"/>
      <c r="O812" s="173"/>
      <c r="P812" s="173"/>
    </row>
    <row r="813" spans="1:16" ht="15" customHeight="1" x14ac:dyDescent="0.25">
      <c r="A813" s="74" t="s">
        <v>888</v>
      </c>
      <c r="B813" s="66" t="s">
        <v>62</v>
      </c>
      <c r="C813" s="78">
        <v>206.84365</v>
      </c>
      <c r="D813" s="184"/>
      <c r="E813" s="76">
        <v>188.40575000000001</v>
      </c>
      <c r="F813" s="76">
        <v>187.55595000000002</v>
      </c>
      <c r="G813" s="73"/>
      <c r="H813" s="76">
        <v>208.31945000000002</v>
      </c>
      <c r="I813" s="72"/>
      <c r="J813" s="185">
        <v>0</v>
      </c>
      <c r="K813" s="246"/>
      <c r="L813" s="246"/>
      <c r="M813" s="173"/>
      <c r="N813" s="173"/>
      <c r="O813" s="173"/>
      <c r="P813" s="173"/>
    </row>
    <row r="814" spans="1:16" ht="15" customHeight="1" x14ac:dyDescent="0.25">
      <c r="A814" s="74" t="s">
        <v>889</v>
      </c>
      <c r="B814" s="66" t="s">
        <v>62</v>
      </c>
      <c r="C814" s="78">
        <v>26.188200000000002</v>
      </c>
      <c r="D814" s="184"/>
      <c r="E814" s="76">
        <v>289.4984</v>
      </c>
      <c r="F814" s="76">
        <v>93.495100000000008</v>
      </c>
      <c r="G814" s="73"/>
      <c r="H814" s="76">
        <v>23.125349999999997</v>
      </c>
      <c r="I814" s="72"/>
      <c r="J814" s="185">
        <v>0</v>
      </c>
      <c r="K814" s="246"/>
      <c r="L814" s="246"/>
      <c r="M814" s="173"/>
      <c r="N814" s="174"/>
      <c r="O814" s="173"/>
      <c r="P814" s="173"/>
    </row>
    <row r="815" spans="1:16" ht="15" customHeight="1" x14ac:dyDescent="0.25">
      <c r="A815" s="74" t="s">
        <v>890</v>
      </c>
      <c r="B815" s="66" t="s">
        <v>62</v>
      </c>
      <c r="C815" s="78"/>
      <c r="D815" s="78">
        <v>-64.716250000000002</v>
      </c>
      <c r="E815" s="76">
        <v>490.86879999999996</v>
      </c>
      <c r="F815" s="76">
        <v>233.571</v>
      </c>
      <c r="G815" s="73"/>
      <c r="H815" s="76">
        <v>194.02955</v>
      </c>
      <c r="I815" s="72"/>
      <c r="J815" s="185">
        <v>0</v>
      </c>
      <c r="K815" s="246"/>
      <c r="L815" s="246"/>
      <c r="M815" s="173"/>
      <c r="N815" s="174"/>
      <c r="O815" s="173"/>
      <c r="P815" s="173"/>
    </row>
    <row r="816" spans="1:16" ht="15" customHeight="1" x14ac:dyDescent="0.25">
      <c r="A816" s="74" t="s">
        <v>891</v>
      </c>
      <c r="B816" s="66" t="s">
        <v>62</v>
      </c>
      <c r="C816" s="78">
        <v>1129.44373</v>
      </c>
      <c r="D816" s="184"/>
      <c r="E816" s="76">
        <v>735.32640000000004</v>
      </c>
      <c r="F816" s="76">
        <v>709.07104000000004</v>
      </c>
      <c r="G816" s="73"/>
      <c r="H816" s="76">
        <v>1147.8182899999999</v>
      </c>
      <c r="I816" s="72"/>
      <c r="J816" s="185">
        <v>0</v>
      </c>
      <c r="K816" s="246"/>
      <c r="L816" s="246"/>
      <c r="M816" s="173"/>
      <c r="N816" s="174"/>
      <c r="O816" s="173"/>
      <c r="P816" s="173"/>
    </row>
    <row r="817" spans="1:16" ht="15" customHeight="1" x14ac:dyDescent="0.25">
      <c r="A817" s="74" t="s">
        <v>892</v>
      </c>
      <c r="B817" s="66" t="s">
        <v>62</v>
      </c>
      <c r="C817" s="78">
        <v>431.88646999999997</v>
      </c>
      <c r="D817" s="184"/>
      <c r="E817" s="76">
        <v>413.1936</v>
      </c>
      <c r="F817" s="76">
        <v>410.09902</v>
      </c>
      <c r="G817" s="73"/>
      <c r="H817" s="76">
        <v>431.06304999999998</v>
      </c>
      <c r="I817" s="72"/>
      <c r="J817" s="185">
        <v>0</v>
      </c>
      <c r="K817" s="246"/>
      <c r="L817" s="246"/>
      <c r="M817" s="173"/>
      <c r="N817" s="174"/>
      <c r="O817" s="173"/>
      <c r="P817" s="173"/>
    </row>
    <row r="818" spans="1:16" ht="15" customHeight="1" x14ac:dyDescent="0.25">
      <c r="A818" s="74" t="s">
        <v>893</v>
      </c>
      <c r="B818" s="66" t="s">
        <v>62</v>
      </c>
      <c r="C818" s="78">
        <v>370.21859000000001</v>
      </c>
      <c r="D818" s="184"/>
      <c r="E818" s="76">
        <v>411.57120000000003</v>
      </c>
      <c r="F818" s="76">
        <v>393.85598999999996</v>
      </c>
      <c r="G818" s="73"/>
      <c r="H818" s="76">
        <v>388.25840000000005</v>
      </c>
      <c r="I818" s="72"/>
      <c r="J818" s="185">
        <v>0</v>
      </c>
      <c r="K818" s="246"/>
      <c r="L818" s="246"/>
      <c r="M818" s="173"/>
      <c r="N818" s="174"/>
      <c r="O818" s="173"/>
      <c r="P818" s="173"/>
    </row>
    <row r="819" spans="1:16" ht="15" customHeight="1" x14ac:dyDescent="0.25">
      <c r="A819" s="74" t="s">
        <v>894</v>
      </c>
      <c r="B819" s="66" t="s">
        <v>62</v>
      </c>
      <c r="C819" s="78">
        <v>192.5189</v>
      </c>
      <c r="D819" s="184"/>
      <c r="E819" s="76">
        <v>263.69120000000004</v>
      </c>
      <c r="F819" s="76">
        <v>306.75812000000002</v>
      </c>
      <c r="G819" s="73"/>
      <c r="H819" s="76">
        <v>188.14678000000001</v>
      </c>
      <c r="I819" s="72"/>
      <c r="J819" s="185">
        <v>0</v>
      </c>
      <c r="K819" s="246"/>
      <c r="L819" s="246"/>
      <c r="M819" s="173"/>
      <c r="N819" s="174"/>
      <c r="O819" s="173"/>
      <c r="P819" s="173"/>
    </row>
    <row r="820" spans="1:16" ht="15" customHeight="1" x14ac:dyDescent="0.25">
      <c r="A820" s="74" t="s">
        <v>895</v>
      </c>
      <c r="B820" s="66" t="s">
        <v>62</v>
      </c>
      <c r="C820" s="78"/>
      <c r="D820" s="78">
        <v>-23.77045</v>
      </c>
      <c r="E820" s="76">
        <v>136.67359999999999</v>
      </c>
      <c r="F820" s="76">
        <v>58.74194</v>
      </c>
      <c r="G820" s="73"/>
      <c r="H820" s="76">
        <v>54.161209999999997</v>
      </c>
      <c r="I820" s="72"/>
      <c r="J820" s="185">
        <v>0</v>
      </c>
      <c r="K820" s="251"/>
      <c r="L820" s="252"/>
      <c r="M820" s="173"/>
      <c r="N820" s="174"/>
      <c r="O820" s="173"/>
      <c r="P820" s="173"/>
    </row>
    <row r="821" spans="1:16" ht="15" customHeight="1" x14ac:dyDescent="0.25">
      <c r="A821" s="74" t="s">
        <v>896</v>
      </c>
      <c r="B821" s="66" t="s">
        <v>62</v>
      </c>
      <c r="C821" s="78">
        <v>73.372050000000002</v>
      </c>
      <c r="D821" s="184"/>
      <c r="E821" s="76">
        <v>243.94879999999998</v>
      </c>
      <c r="F821" s="76">
        <v>234.85984999999999</v>
      </c>
      <c r="G821" s="73"/>
      <c r="H821" s="76">
        <v>82.460999999999999</v>
      </c>
      <c r="I821" s="72"/>
      <c r="J821" s="185">
        <v>0</v>
      </c>
      <c r="K821" s="246"/>
      <c r="L821" s="246"/>
      <c r="M821" s="173"/>
      <c r="N821" s="174"/>
      <c r="O821" s="173"/>
      <c r="P821" s="173"/>
    </row>
    <row r="822" spans="1:16" x14ac:dyDescent="0.25">
      <c r="A822" s="74" t="s">
        <v>897</v>
      </c>
      <c r="B822" s="66" t="s">
        <v>62</v>
      </c>
      <c r="C822" s="78">
        <v>447.38875999999999</v>
      </c>
      <c r="D822" s="184"/>
      <c r="E822" s="76">
        <v>637.14</v>
      </c>
      <c r="F822" s="76">
        <v>645.8269499999999</v>
      </c>
      <c r="G822" s="73"/>
      <c r="H822" s="76">
        <v>441.21580999999998</v>
      </c>
      <c r="I822" s="72"/>
      <c r="J822" s="185">
        <v>0</v>
      </c>
      <c r="K822" s="246"/>
      <c r="L822" s="246"/>
      <c r="M822" s="173"/>
      <c r="N822" s="175"/>
      <c r="O822" s="173"/>
      <c r="P822" s="173"/>
    </row>
    <row r="823" spans="1:16" ht="15" customHeight="1" x14ac:dyDescent="0.25">
      <c r="A823" s="74" t="s">
        <v>3645</v>
      </c>
      <c r="B823" s="66" t="s">
        <v>62</v>
      </c>
      <c r="C823" s="78">
        <v>291.69819000000001</v>
      </c>
      <c r="D823" s="184"/>
      <c r="E823" s="76">
        <v>240.50879999999998</v>
      </c>
      <c r="F823" s="76">
        <v>171.62439999999998</v>
      </c>
      <c r="G823" s="73"/>
      <c r="H823" s="76">
        <v>360.58259000000004</v>
      </c>
      <c r="I823" s="72"/>
      <c r="J823" s="185">
        <v>0</v>
      </c>
      <c r="K823" s="246"/>
      <c r="L823" s="246"/>
      <c r="M823" s="173"/>
      <c r="N823" s="174"/>
      <c r="O823" s="173"/>
      <c r="P823" s="173"/>
    </row>
    <row r="824" spans="1:16" ht="15" customHeight="1" x14ac:dyDescent="0.25">
      <c r="A824" s="74" t="s">
        <v>898</v>
      </c>
      <c r="B824" s="66" t="s">
        <v>62</v>
      </c>
      <c r="C824" s="78">
        <v>176.845</v>
      </c>
      <c r="D824" s="184"/>
      <c r="E824" s="76">
        <v>343.36959999999999</v>
      </c>
      <c r="F824" s="76">
        <v>338.71959999999996</v>
      </c>
      <c r="G824" s="73"/>
      <c r="H824" s="76">
        <v>182.88379999999998</v>
      </c>
      <c r="I824" s="72"/>
      <c r="J824" s="185">
        <v>0</v>
      </c>
      <c r="K824" s="246"/>
      <c r="L824" s="246"/>
      <c r="M824" s="173"/>
      <c r="N824" s="174"/>
      <c r="O824" s="173"/>
      <c r="P824" s="173"/>
    </row>
    <row r="825" spans="1:16" ht="15" customHeight="1" x14ac:dyDescent="0.25">
      <c r="A825" s="74" t="s">
        <v>899</v>
      </c>
      <c r="B825" s="66" t="s">
        <v>62</v>
      </c>
      <c r="C825" s="78">
        <v>309.46875</v>
      </c>
      <c r="D825" s="184"/>
      <c r="E825" s="76">
        <v>351.07840000000004</v>
      </c>
      <c r="F825" s="76">
        <v>297.15785</v>
      </c>
      <c r="G825" s="73"/>
      <c r="H825" s="76">
        <v>364.71090000000004</v>
      </c>
      <c r="I825" s="72"/>
      <c r="J825" s="185">
        <v>0</v>
      </c>
      <c r="K825" s="246"/>
      <c r="L825" s="246"/>
      <c r="M825" s="173"/>
      <c r="N825" s="174"/>
      <c r="O825" s="173"/>
      <c r="P825" s="173"/>
    </row>
    <row r="826" spans="1:16" ht="15" customHeight="1" x14ac:dyDescent="0.25">
      <c r="A826" s="74" t="s">
        <v>3646</v>
      </c>
      <c r="B826" s="66" t="s">
        <v>62</v>
      </c>
      <c r="C826" s="78">
        <v>270.77588000000003</v>
      </c>
      <c r="D826" s="184"/>
      <c r="E826" s="76">
        <v>236.46720000000002</v>
      </c>
      <c r="F826" s="76">
        <v>168.5712</v>
      </c>
      <c r="G826" s="73"/>
      <c r="H826" s="76">
        <v>338.67187999999999</v>
      </c>
      <c r="I826" s="72"/>
      <c r="J826" s="185">
        <v>0</v>
      </c>
      <c r="K826" s="246"/>
      <c r="L826" s="246"/>
      <c r="M826" s="173"/>
      <c r="N826" s="174"/>
      <c r="O826" s="173"/>
      <c r="P826" s="173"/>
    </row>
    <row r="827" spans="1:16" ht="15" customHeight="1" x14ac:dyDescent="0.25">
      <c r="A827" s="74" t="s">
        <v>3647</v>
      </c>
      <c r="B827" s="66" t="s">
        <v>62</v>
      </c>
      <c r="C827" s="78">
        <v>272.16126000000003</v>
      </c>
      <c r="D827" s="184"/>
      <c r="E827" s="76">
        <v>351.17759999999998</v>
      </c>
      <c r="F827" s="76">
        <v>255.84460000000001</v>
      </c>
      <c r="G827" s="73"/>
      <c r="H827" s="76">
        <v>367.49426</v>
      </c>
      <c r="I827" s="72"/>
      <c r="J827" s="185">
        <v>0</v>
      </c>
      <c r="K827" s="246"/>
      <c r="L827" s="246"/>
      <c r="M827" s="173"/>
      <c r="N827" s="174"/>
      <c r="O827" s="173"/>
      <c r="P827" s="173"/>
    </row>
    <row r="828" spans="1:16" ht="15" customHeight="1" x14ac:dyDescent="0.25">
      <c r="A828" s="74" t="s">
        <v>3648</v>
      </c>
      <c r="B828" s="66" t="s">
        <v>62</v>
      </c>
      <c r="C828" s="78">
        <v>151.715</v>
      </c>
      <c r="D828" s="184"/>
      <c r="E828" s="76">
        <v>239.21279999999999</v>
      </c>
      <c r="F828" s="76">
        <v>245.32075</v>
      </c>
      <c r="G828" s="73"/>
      <c r="H828" s="76">
        <v>145.60704999999999</v>
      </c>
      <c r="I828" s="72"/>
      <c r="J828" s="185">
        <v>0</v>
      </c>
      <c r="K828" s="246"/>
      <c r="L828" s="246"/>
      <c r="M828" s="173"/>
      <c r="N828" s="174"/>
      <c r="O828" s="173"/>
      <c r="P828" s="173"/>
    </row>
    <row r="829" spans="1:16" ht="15" customHeight="1" x14ac:dyDescent="0.25">
      <c r="A829" s="74" t="s">
        <v>3649</v>
      </c>
      <c r="B829" s="66" t="s">
        <v>62</v>
      </c>
      <c r="C829" s="78">
        <v>204.82814000000002</v>
      </c>
      <c r="D829" s="184"/>
      <c r="E829" s="76">
        <v>181.63783999999998</v>
      </c>
      <c r="F829" s="76">
        <v>243.9145</v>
      </c>
      <c r="G829" s="73"/>
      <c r="H829" s="76">
        <v>142.69743</v>
      </c>
      <c r="I829" s="72"/>
      <c r="J829" s="185">
        <v>0</v>
      </c>
      <c r="K829" s="246"/>
      <c r="L829" s="246"/>
      <c r="M829" s="173"/>
      <c r="N829" s="173"/>
      <c r="O829" s="173"/>
      <c r="P829" s="173"/>
    </row>
    <row r="830" spans="1:16" ht="15" customHeight="1" x14ac:dyDescent="0.25">
      <c r="A830" s="74" t="s">
        <v>900</v>
      </c>
      <c r="B830" s="66" t="s">
        <v>62</v>
      </c>
      <c r="C830" s="78">
        <v>429.57612</v>
      </c>
      <c r="D830" s="184"/>
      <c r="E830" s="76">
        <v>574.53280000000007</v>
      </c>
      <c r="F830" s="76">
        <v>495.01612</v>
      </c>
      <c r="G830" s="73"/>
      <c r="H830" s="76">
        <v>515.34879999999998</v>
      </c>
      <c r="I830" s="72"/>
      <c r="J830" s="185">
        <v>0</v>
      </c>
      <c r="K830" s="246"/>
      <c r="L830" s="246"/>
      <c r="M830" s="173"/>
      <c r="N830" s="174"/>
      <c r="O830" s="173"/>
      <c r="P830" s="173"/>
    </row>
    <row r="831" spans="1:16" ht="15" customHeight="1" x14ac:dyDescent="0.25">
      <c r="A831" s="74" t="s">
        <v>3650</v>
      </c>
      <c r="B831" s="66" t="s">
        <v>62</v>
      </c>
      <c r="C831" s="78">
        <v>225.2919</v>
      </c>
      <c r="D831" s="184"/>
      <c r="E831" s="76">
        <v>235.81440000000001</v>
      </c>
      <c r="F831" s="76">
        <v>195.982</v>
      </c>
      <c r="G831" s="73"/>
      <c r="H831" s="76">
        <v>265.12430000000001</v>
      </c>
      <c r="I831" s="72"/>
      <c r="J831" s="185">
        <v>0</v>
      </c>
      <c r="K831" s="246"/>
      <c r="L831" s="246"/>
      <c r="M831" s="173"/>
      <c r="N831" s="174"/>
      <c r="O831" s="173"/>
      <c r="P831" s="173"/>
    </row>
    <row r="832" spans="1:16" ht="15" customHeight="1" x14ac:dyDescent="0.25">
      <c r="A832" s="74" t="s">
        <v>901</v>
      </c>
      <c r="B832" s="66" t="s">
        <v>62</v>
      </c>
      <c r="C832" s="78">
        <v>313.78055000000001</v>
      </c>
      <c r="D832" s="184"/>
      <c r="E832" s="76">
        <v>226.2176</v>
      </c>
      <c r="F832" s="76">
        <v>271.07405</v>
      </c>
      <c r="G832" s="73"/>
      <c r="H832" s="76">
        <v>271.19290000000001</v>
      </c>
      <c r="I832" s="72"/>
      <c r="J832" s="185">
        <v>0</v>
      </c>
      <c r="K832" s="246"/>
      <c r="L832" s="246"/>
      <c r="M832" s="173"/>
      <c r="N832" s="174"/>
      <c r="O832" s="173"/>
      <c r="P832" s="173"/>
    </row>
    <row r="833" spans="1:16" ht="15" customHeight="1" x14ac:dyDescent="0.25">
      <c r="A833" s="74" t="s">
        <v>3651</v>
      </c>
      <c r="B833" s="66" t="s">
        <v>62</v>
      </c>
      <c r="C833" s="78">
        <v>140.61964</v>
      </c>
      <c r="D833" s="184"/>
      <c r="E833" s="76">
        <v>140.7432</v>
      </c>
      <c r="F833" s="76">
        <v>121.68500999999999</v>
      </c>
      <c r="G833" s="73"/>
      <c r="H833" s="76">
        <v>159.69767999999999</v>
      </c>
      <c r="I833" s="72"/>
      <c r="J833" s="185">
        <v>0</v>
      </c>
      <c r="K833" s="246"/>
      <c r="L833" s="246"/>
      <c r="M833" s="173"/>
      <c r="N833" s="174"/>
      <c r="O833" s="173"/>
      <c r="P833" s="173"/>
    </row>
    <row r="834" spans="1:16" ht="15" customHeight="1" x14ac:dyDescent="0.25">
      <c r="A834" s="74" t="s">
        <v>902</v>
      </c>
      <c r="B834" s="66" t="s">
        <v>62</v>
      </c>
      <c r="C834" s="78">
        <v>110.64851</v>
      </c>
      <c r="D834" s="184"/>
      <c r="E834" s="76">
        <v>14.929739999999999</v>
      </c>
      <c r="F834" s="76">
        <v>17.719279999999998</v>
      </c>
      <c r="G834" s="73"/>
      <c r="H834" s="76">
        <v>109.03545</v>
      </c>
      <c r="I834" s="72"/>
      <c r="J834" s="185">
        <v>0</v>
      </c>
      <c r="K834" s="246"/>
      <c r="L834" s="246"/>
      <c r="M834" s="173"/>
      <c r="N834" s="173"/>
      <c r="O834" s="173"/>
      <c r="P834" s="173"/>
    </row>
    <row r="835" spans="1:16" ht="15" customHeight="1" x14ac:dyDescent="0.25">
      <c r="A835" s="74" t="s">
        <v>903</v>
      </c>
      <c r="B835" s="66" t="s">
        <v>62</v>
      </c>
      <c r="C835" s="78">
        <v>120.4722</v>
      </c>
      <c r="D835" s="184"/>
      <c r="E835" s="76">
        <v>48.257949999999994</v>
      </c>
      <c r="F835" s="76">
        <v>32.268450000000001</v>
      </c>
      <c r="G835" s="73"/>
      <c r="H835" s="76">
        <v>115.03314999999999</v>
      </c>
      <c r="I835" s="72"/>
      <c r="J835" s="185">
        <v>0</v>
      </c>
      <c r="K835" s="246"/>
      <c r="L835" s="246"/>
      <c r="M835" s="173"/>
      <c r="N835" s="173"/>
      <c r="O835" s="173"/>
      <c r="P835" s="173"/>
    </row>
    <row r="836" spans="1:16" ht="15" customHeight="1" x14ac:dyDescent="0.25">
      <c r="A836" s="74" t="s">
        <v>904</v>
      </c>
      <c r="B836" s="66" t="s">
        <v>62</v>
      </c>
      <c r="C836" s="78">
        <v>492.85146000000003</v>
      </c>
      <c r="D836" s="184"/>
      <c r="E836" s="76">
        <v>219.56220000000002</v>
      </c>
      <c r="F836" s="76">
        <v>349.76976000000002</v>
      </c>
      <c r="G836" s="73"/>
      <c r="H836" s="76">
        <v>362.66798</v>
      </c>
      <c r="I836" s="72"/>
      <c r="J836" s="185">
        <v>0</v>
      </c>
      <c r="K836" s="246"/>
      <c r="L836" s="246"/>
      <c r="M836" s="173"/>
      <c r="N836" s="174"/>
      <c r="O836" s="173"/>
      <c r="P836" s="173"/>
    </row>
    <row r="837" spans="1:16" ht="15" customHeight="1" x14ac:dyDescent="0.25">
      <c r="A837" s="74" t="s">
        <v>3652</v>
      </c>
      <c r="B837" s="66" t="s">
        <v>62</v>
      </c>
      <c r="C837" s="78">
        <v>272.27064000000001</v>
      </c>
      <c r="D837" s="184"/>
      <c r="E837" s="76">
        <v>366.53896000000003</v>
      </c>
      <c r="F837" s="76">
        <v>291.63013000000001</v>
      </c>
      <c r="G837" s="73"/>
      <c r="H837" s="76">
        <v>345.30897999999996</v>
      </c>
      <c r="I837" s="72"/>
      <c r="J837" s="185">
        <v>0</v>
      </c>
      <c r="K837" s="246"/>
      <c r="L837" s="246"/>
      <c r="M837" s="173"/>
      <c r="N837" s="173"/>
      <c r="O837" s="173"/>
      <c r="P837" s="173"/>
    </row>
    <row r="838" spans="1:16" ht="15" customHeight="1" x14ac:dyDescent="0.25">
      <c r="A838" s="74" t="s">
        <v>906</v>
      </c>
      <c r="B838" s="66" t="s">
        <v>62</v>
      </c>
      <c r="C838" s="78">
        <v>282.21515000000005</v>
      </c>
      <c r="D838" s="184"/>
      <c r="E838" s="76">
        <v>436.40350000000001</v>
      </c>
      <c r="F838" s="76">
        <v>463.42162000000002</v>
      </c>
      <c r="G838" s="73"/>
      <c r="H838" s="76">
        <v>256.83953000000002</v>
      </c>
      <c r="I838" s="72"/>
      <c r="J838" s="185">
        <v>0</v>
      </c>
      <c r="K838" s="246"/>
      <c r="L838" s="246"/>
      <c r="M838" s="173"/>
      <c r="N838" s="174"/>
      <c r="O838" s="173"/>
      <c r="P838" s="173"/>
    </row>
    <row r="839" spans="1:16" ht="15" customHeight="1" x14ac:dyDescent="0.25">
      <c r="A839" s="74" t="s">
        <v>304</v>
      </c>
      <c r="B839" s="66" t="s">
        <v>62</v>
      </c>
      <c r="C839" s="78">
        <v>211.48304999999999</v>
      </c>
      <c r="D839" s="184"/>
      <c r="E839" s="76">
        <v>238.0924</v>
      </c>
      <c r="F839" s="76">
        <v>192.58763000000002</v>
      </c>
      <c r="G839" s="73"/>
      <c r="H839" s="76">
        <v>258.39192000000003</v>
      </c>
      <c r="I839" s="72"/>
      <c r="J839" s="185">
        <v>0</v>
      </c>
      <c r="K839" s="246"/>
      <c r="L839" s="246"/>
      <c r="M839" s="173"/>
      <c r="N839" s="174"/>
      <c r="O839" s="173"/>
      <c r="P839" s="173"/>
    </row>
    <row r="840" spans="1:16" ht="15" customHeight="1" x14ac:dyDescent="0.25">
      <c r="A840" s="74" t="s">
        <v>907</v>
      </c>
      <c r="B840" s="66" t="s">
        <v>62</v>
      </c>
      <c r="C840" s="78">
        <v>140.74084999999999</v>
      </c>
      <c r="D840" s="184"/>
      <c r="E840" s="76">
        <v>241.22929999999999</v>
      </c>
      <c r="F840" s="76">
        <v>241.75585000000001</v>
      </c>
      <c r="G840" s="73"/>
      <c r="H840" s="76">
        <v>144.85499999999999</v>
      </c>
      <c r="I840" s="72"/>
      <c r="J840" s="185">
        <v>0</v>
      </c>
      <c r="K840" s="246"/>
      <c r="L840" s="246"/>
      <c r="M840" s="173"/>
      <c r="N840" s="174"/>
      <c r="O840" s="173"/>
      <c r="P840" s="173"/>
    </row>
    <row r="841" spans="1:16" ht="15" customHeight="1" x14ac:dyDescent="0.25">
      <c r="A841" s="74" t="s">
        <v>305</v>
      </c>
      <c r="B841" s="66" t="s">
        <v>62</v>
      </c>
      <c r="C841" s="78">
        <v>151.49734000000001</v>
      </c>
      <c r="D841" s="184"/>
      <c r="E841" s="76">
        <v>239.82335</v>
      </c>
      <c r="F841" s="76">
        <v>217.23904000000002</v>
      </c>
      <c r="G841" s="73"/>
      <c r="H841" s="76">
        <v>176.43204999999998</v>
      </c>
      <c r="I841" s="72"/>
      <c r="J841" s="185">
        <v>0</v>
      </c>
      <c r="K841" s="246"/>
      <c r="L841" s="246"/>
      <c r="M841" s="173"/>
      <c r="N841" s="173"/>
      <c r="O841" s="173"/>
      <c r="P841" s="173"/>
    </row>
    <row r="842" spans="1:16" ht="15" customHeight="1" x14ac:dyDescent="0.25">
      <c r="A842" s="74" t="s">
        <v>306</v>
      </c>
      <c r="B842" s="66" t="s">
        <v>62</v>
      </c>
      <c r="C842" s="78">
        <v>128.10292000000001</v>
      </c>
      <c r="D842" s="184"/>
      <c r="E842" s="76">
        <v>246.05099999999999</v>
      </c>
      <c r="F842" s="76">
        <v>287.24639000000002</v>
      </c>
      <c r="G842" s="73"/>
      <c r="H842" s="76">
        <v>83.483329999999995</v>
      </c>
      <c r="I842" s="72"/>
      <c r="J842" s="185">
        <v>0</v>
      </c>
      <c r="K842" s="246"/>
      <c r="L842" s="246"/>
      <c r="M842" s="173"/>
      <c r="N842" s="175"/>
      <c r="O842" s="173"/>
      <c r="P842" s="173"/>
    </row>
    <row r="843" spans="1:16" ht="15" customHeight="1" x14ac:dyDescent="0.25">
      <c r="A843" s="74" t="s">
        <v>3653</v>
      </c>
      <c r="B843" s="66" t="s">
        <v>62</v>
      </c>
      <c r="C843" s="78">
        <v>256.30416000000002</v>
      </c>
      <c r="D843" s="184"/>
      <c r="E843" s="76">
        <v>354.32799999999997</v>
      </c>
      <c r="F843" s="76">
        <v>295.88968</v>
      </c>
      <c r="G843" s="73"/>
      <c r="H843" s="76">
        <v>356.90247999999997</v>
      </c>
      <c r="I843" s="72"/>
      <c r="J843" s="185">
        <v>0</v>
      </c>
      <c r="K843" s="246"/>
      <c r="L843" s="246"/>
      <c r="M843" s="173"/>
      <c r="N843" s="175"/>
      <c r="O843" s="173"/>
      <c r="P843" s="173"/>
    </row>
    <row r="844" spans="1:16" ht="15" customHeight="1" x14ac:dyDescent="0.25">
      <c r="A844" s="74" t="s">
        <v>908</v>
      </c>
      <c r="B844" s="66" t="s">
        <v>62</v>
      </c>
      <c r="C844" s="78">
        <v>299.34390000000002</v>
      </c>
      <c r="D844" s="184"/>
      <c r="E844" s="76">
        <v>350.19334999999995</v>
      </c>
      <c r="F844" s="76">
        <v>335.57002</v>
      </c>
      <c r="G844" s="73"/>
      <c r="H844" s="76">
        <v>316.35608000000002</v>
      </c>
      <c r="I844" s="72"/>
      <c r="J844" s="185">
        <v>0</v>
      </c>
      <c r="K844" s="246"/>
      <c r="L844" s="246"/>
      <c r="M844" s="173"/>
      <c r="N844" s="173"/>
      <c r="O844" s="173"/>
      <c r="P844" s="173"/>
    </row>
    <row r="845" spans="1:16" ht="15" customHeight="1" x14ac:dyDescent="0.25">
      <c r="A845" s="74" t="s">
        <v>3654</v>
      </c>
      <c r="B845" s="66" t="s">
        <v>62</v>
      </c>
      <c r="C845" s="78">
        <v>182.60773</v>
      </c>
      <c r="D845" s="184"/>
      <c r="E845" s="76">
        <v>213.93768</v>
      </c>
      <c r="F845" s="76">
        <v>192.19284999999999</v>
      </c>
      <c r="G845" s="73"/>
      <c r="H845" s="76">
        <v>204.05856</v>
      </c>
      <c r="I845" s="72"/>
      <c r="J845" s="185">
        <v>0</v>
      </c>
      <c r="K845" s="246"/>
      <c r="L845" s="246"/>
      <c r="M845" s="173"/>
      <c r="N845" s="173"/>
      <c r="O845" s="173"/>
      <c r="P845" s="173"/>
    </row>
    <row r="846" spans="1:16" ht="15" customHeight="1" x14ac:dyDescent="0.25">
      <c r="A846" s="74" t="s">
        <v>3655</v>
      </c>
      <c r="B846" s="66" t="s">
        <v>62</v>
      </c>
      <c r="C846" s="78">
        <v>183.59777</v>
      </c>
      <c r="D846" s="184"/>
      <c r="E846" s="76">
        <v>673.64095999999995</v>
      </c>
      <c r="F846" s="76">
        <v>621.44269999999995</v>
      </c>
      <c r="G846" s="73"/>
      <c r="H846" s="76">
        <v>235.70123000000001</v>
      </c>
      <c r="I846" s="72"/>
      <c r="J846" s="185">
        <v>0</v>
      </c>
      <c r="K846" s="246"/>
      <c r="L846" s="246"/>
      <c r="M846" s="173"/>
      <c r="N846" s="173"/>
      <c r="O846" s="173"/>
      <c r="P846" s="173"/>
    </row>
    <row r="847" spans="1:16" ht="15" customHeight="1" x14ac:dyDescent="0.25">
      <c r="A847" s="74" t="s">
        <v>3656</v>
      </c>
      <c r="B847" s="66" t="s">
        <v>62</v>
      </c>
      <c r="C847" s="78">
        <v>211.62960999999999</v>
      </c>
      <c r="D847" s="184"/>
      <c r="E847" s="76">
        <v>646.02240000000006</v>
      </c>
      <c r="F847" s="76">
        <v>594.69775000000004</v>
      </c>
      <c r="G847" s="73"/>
      <c r="H847" s="76">
        <v>262.97156000000001</v>
      </c>
      <c r="I847" s="72"/>
      <c r="J847" s="185">
        <v>0</v>
      </c>
      <c r="K847" s="246"/>
      <c r="L847" s="246"/>
      <c r="M847" s="173"/>
      <c r="N847" s="174"/>
      <c r="O847" s="173"/>
      <c r="P847" s="173"/>
    </row>
    <row r="848" spans="1:16" ht="15" customHeight="1" x14ac:dyDescent="0.25">
      <c r="A848" s="74" t="s">
        <v>3657</v>
      </c>
      <c r="B848" s="66" t="s">
        <v>62</v>
      </c>
      <c r="C848" s="78">
        <v>1037.75782</v>
      </c>
      <c r="D848" s="184"/>
      <c r="E848" s="76">
        <v>1106.8381000000002</v>
      </c>
      <c r="F848" s="76">
        <v>817.47405000000003</v>
      </c>
      <c r="G848" s="73"/>
      <c r="H848" s="76">
        <v>1329.9367</v>
      </c>
      <c r="I848" s="72"/>
      <c r="J848" s="185">
        <v>0</v>
      </c>
      <c r="K848" s="246"/>
      <c r="L848" s="246"/>
      <c r="M848" s="173"/>
      <c r="N848" s="174"/>
      <c r="O848" s="173"/>
      <c r="P848" s="173"/>
    </row>
    <row r="849" spans="1:16" ht="15" customHeight="1" x14ac:dyDescent="0.25">
      <c r="A849" s="74" t="s">
        <v>909</v>
      </c>
      <c r="B849" s="66" t="s">
        <v>62</v>
      </c>
      <c r="C849" s="78">
        <v>396.81905</v>
      </c>
      <c r="D849" s="184"/>
      <c r="E849" s="76">
        <v>428.47934999999995</v>
      </c>
      <c r="F849" s="76">
        <v>450.27487000000002</v>
      </c>
      <c r="G849" s="73"/>
      <c r="H849" s="76">
        <v>359.88799999999998</v>
      </c>
      <c r="I849" s="72"/>
      <c r="J849" s="185">
        <v>0</v>
      </c>
      <c r="K849" s="246"/>
      <c r="L849" s="246"/>
      <c r="M849" s="173"/>
      <c r="N849" s="173"/>
      <c r="O849" s="173"/>
      <c r="P849" s="173"/>
    </row>
    <row r="850" spans="1:16" ht="15" customHeight="1" x14ac:dyDescent="0.25">
      <c r="A850" s="74" t="s">
        <v>315</v>
      </c>
      <c r="B850" s="66" t="s">
        <v>62</v>
      </c>
      <c r="C850" s="78">
        <v>370.18684000000002</v>
      </c>
      <c r="D850" s="184"/>
      <c r="E850" s="76">
        <v>413.10879999999997</v>
      </c>
      <c r="F850" s="76">
        <v>388.41449999999998</v>
      </c>
      <c r="G850" s="73"/>
      <c r="H850" s="76">
        <v>403.17834000000005</v>
      </c>
      <c r="I850" s="72"/>
      <c r="J850" s="185">
        <v>0</v>
      </c>
      <c r="K850" s="246"/>
      <c r="L850" s="246"/>
      <c r="M850" s="173"/>
      <c r="N850" s="174"/>
      <c r="O850" s="173"/>
      <c r="P850" s="173"/>
    </row>
    <row r="851" spans="1:16" ht="15" customHeight="1" x14ac:dyDescent="0.25">
      <c r="A851" s="74" t="s">
        <v>910</v>
      </c>
      <c r="B851" s="66" t="s">
        <v>62</v>
      </c>
      <c r="C851" s="78">
        <v>268.52285999999998</v>
      </c>
      <c r="D851" s="184"/>
      <c r="E851" s="76">
        <v>289.04265000000004</v>
      </c>
      <c r="F851" s="76">
        <v>273.72379999999998</v>
      </c>
      <c r="G851" s="73"/>
      <c r="H851" s="76">
        <v>285.56726000000003</v>
      </c>
      <c r="I851" s="72"/>
      <c r="J851" s="185">
        <v>0</v>
      </c>
      <c r="K851" s="246"/>
      <c r="L851" s="246"/>
      <c r="M851" s="173"/>
      <c r="N851" s="173"/>
      <c r="O851" s="173"/>
      <c r="P851" s="173"/>
    </row>
    <row r="852" spans="1:16" ht="15" customHeight="1" x14ac:dyDescent="0.25">
      <c r="A852" s="74" t="s">
        <v>911</v>
      </c>
      <c r="B852" s="66" t="s">
        <v>62</v>
      </c>
      <c r="C852" s="78">
        <v>163.65527</v>
      </c>
      <c r="D852" s="184"/>
      <c r="E852" s="76">
        <v>282.05579999999998</v>
      </c>
      <c r="F852" s="76">
        <v>294.75895000000003</v>
      </c>
      <c r="G852" s="73"/>
      <c r="H852" s="76">
        <v>155.00811999999999</v>
      </c>
      <c r="I852" s="72"/>
      <c r="J852" s="185">
        <v>0</v>
      </c>
      <c r="K852" s="246"/>
      <c r="L852" s="246"/>
      <c r="M852" s="173"/>
      <c r="N852" s="174"/>
      <c r="O852" s="173"/>
      <c r="P852" s="173"/>
    </row>
    <row r="853" spans="1:16" ht="15" customHeight="1" x14ac:dyDescent="0.25">
      <c r="A853" s="74" t="s">
        <v>3658</v>
      </c>
      <c r="B853" s="66" t="s">
        <v>62</v>
      </c>
      <c r="C853" s="78">
        <v>352.98773999999997</v>
      </c>
      <c r="D853" s="184"/>
      <c r="E853" s="76">
        <v>326.60940000000005</v>
      </c>
      <c r="F853" s="76">
        <v>265.22865000000002</v>
      </c>
      <c r="G853" s="73"/>
      <c r="H853" s="76">
        <v>414.36849000000001</v>
      </c>
      <c r="I853" s="72"/>
      <c r="J853" s="185">
        <v>0</v>
      </c>
      <c r="K853" s="246"/>
      <c r="L853" s="246"/>
      <c r="M853" s="173"/>
      <c r="N853" s="174"/>
      <c r="O853" s="173"/>
      <c r="P853" s="173"/>
    </row>
    <row r="854" spans="1:16" ht="15" customHeight="1" x14ac:dyDescent="0.25">
      <c r="A854" s="74" t="s">
        <v>3659</v>
      </c>
      <c r="B854" s="66" t="s">
        <v>62</v>
      </c>
      <c r="C854" s="78">
        <v>244.93122</v>
      </c>
      <c r="D854" s="184"/>
      <c r="E854" s="76">
        <v>339.3897</v>
      </c>
      <c r="F854" s="76">
        <v>265.40242999999998</v>
      </c>
      <c r="G854" s="73"/>
      <c r="H854" s="76">
        <v>319.14918999999998</v>
      </c>
      <c r="I854" s="72"/>
      <c r="J854" s="185">
        <v>0</v>
      </c>
      <c r="K854" s="246"/>
      <c r="L854" s="246"/>
      <c r="M854" s="173"/>
      <c r="N854" s="174"/>
      <c r="O854" s="173"/>
      <c r="P854" s="173"/>
    </row>
    <row r="855" spans="1:16" ht="15" customHeight="1" x14ac:dyDescent="0.25">
      <c r="A855" s="74" t="s">
        <v>912</v>
      </c>
      <c r="B855" s="66" t="s">
        <v>62</v>
      </c>
      <c r="C855" s="78">
        <v>197.97920000000002</v>
      </c>
      <c r="D855" s="184"/>
      <c r="E855" s="76">
        <v>269.13054999999997</v>
      </c>
      <c r="F855" s="76">
        <v>271.58188000000001</v>
      </c>
      <c r="G855" s="73"/>
      <c r="H855" s="76">
        <v>198.16692</v>
      </c>
      <c r="I855" s="72"/>
      <c r="J855" s="185">
        <v>0</v>
      </c>
      <c r="K855" s="246"/>
      <c r="L855" s="246"/>
      <c r="M855" s="173"/>
      <c r="N855" s="173"/>
      <c r="O855" s="173"/>
      <c r="P855" s="173"/>
    </row>
    <row r="856" spans="1:16" ht="15" customHeight="1" x14ac:dyDescent="0.25">
      <c r="A856" s="74" t="s">
        <v>3660</v>
      </c>
      <c r="B856" s="66" t="s">
        <v>62</v>
      </c>
      <c r="C856" s="78">
        <v>266.60269</v>
      </c>
      <c r="D856" s="184"/>
      <c r="E856" s="76">
        <v>359.52865000000003</v>
      </c>
      <c r="F856" s="76">
        <v>298.33609000000001</v>
      </c>
      <c r="G856" s="73"/>
      <c r="H856" s="76">
        <v>327.75459999999998</v>
      </c>
      <c r="I856" s="72"/>
      <c r="J856" s="185">
        <v>0</v>
      </c>
      <c r="K856" s="246"/>
      <c r="L856" s="246"/>
      <c r="M856" s="173"/>
      <c r="N856" s="173"/>
      <c r="O856" s="173"/>
      <c r="P856" s="173"/>
    </row>
    <row r="857" spans="1:16" x14ac:dyDescent="0.25">
      <c r="A857" s="74" t="s">
        <v>913</v>
      </c>
      <c r="B857" s="66" t="s">
        <v>62</v>
      </c>
      <c r="C857" s="78">
        <v>114.26469999999999</v>
      </c>
      <c r="D857" s="184"/>
      <c r="E857" s="76">
        <v>205.09059999999999</v>
      </c>
      <c r="F857" s="76">
        <v>215.89058</v>
      </c>
      <c r="G857" s="73"/>
      <c r="H857" s="76">
        <v>125.84372</v>
      </c>
      <c r="I857" s="72"/>
      <c r="J857" s="185">
        <v>0</v>
      </c>
      <c r="K857" s="246"/>
      <c r="L857" s="246"/>
      <c r="M857" s="173"/>
      <c r="N857" s="174"/>
      <c r="O857" s="173"/>
      <c r="P857" s="173"/>
    </row>
    <row r="858" spans="1:16" ht="15" customHeight="1" x14ac:dyDescent="0.25">
      <c r="A858" s="74" t="s">
        <v>914</v>
      </c>
      <c r="B858" s="66" t="s">
        <v>62</v>
      </c>
      <c r="C858" s="78">
        <v>117.85286000000001</v>
      </c>
      <c r="D858" s="184"/>
      <c r="E858" s="76">
        <v>195.93860000000001</v>
      </c>
      <c r="F858" s="76">
        <v>228.70746</v>
      </c>
      <c r="G858" s="73"/>
      <c r="H858" s="76">
        <v>86.396799999999999</v>
      </c>
      <c r="I858" s="72"/>
      <c r="J858" s="185">
        <v>0</v>
      </c>
      <c r="K858" s="246"/>
      <c r="L858" s="246"/>
      <c r="M858" s="173"/>
      <c r="N858" s="174"/>
      <c r="O858" s="173"/>
      <c r="P858" s="173"/>
    </row>
    <row r="859" spans="1:16" ht="15" customHeight="1" x14ac:dyDescent="0.25">
      <c r="A859" s="74" t="s">
        <v>915</v>
      </c>
      <c r="B859" s="66" t="s">
        <v>62</v>
      </c>
      <c r="C859" s="78">
        <v>154.60932</v>
      </c>
      <c r="D859" s="184"/>
      <c r="E859" s="76">
        <v>200.45155</v>
      </c>
      <c r="F859" s="76">
        <v>177.01132000000001</v>
      </c>
      <c r="G859" s="73"/>
      <c r="H859" s="76">
        <v>158.9384</v>
      </c>
      <c r="I859" s="72"/>
      <c r="J859" s="185">
        <v>0</v>
      </c>
      <c r="K859" s="246"/>
      <c r="L859" s="246"/>
      <c r="M859" s="173"/>
      <c r="N859" s="173"/>
      <c r="O859" s="173"/>
      <c r="P859" s="173"/>
    </row>
    <row r="860" spans="1:16" ht="15" customHeight="1" x14ac:dyDescent="0.25">
      <c r="A860" s="74" t="s">
        <v>916</v>
      </c>
      <c r="B860" s="66" t="s">
        <v>62</v>
      </c>
      <c r="C860" s="78">
        <v>150.77616</v>
      </c>
      <c r="D860" s="184"/>
      <c r="E860" s="76">
        <v>158.28864999999999</v>
      </c>
      <c r="F860" s="76">
        <v>138.21376999999998</v>
      </c>
      <c r="G860" s="73"/>
      <c r="H860" s="76">
        <v>171.60839000000001</v>
      </c>
      <c r="I860" s="72"/>
      <c r="J860" s="185">
        <v>0</v>
      </c>
      <c r="K860" s="246"/>
      <c r="L860" s="246"/>
      <c r="M860" s="173"/>
      <c r="N860" s="173"/>
      <c r="O860" s="173"/>
      <c r="P860" s="173"/>
    </row>
    <row r="861" spans="1:16" ht="15" customHeight="1" x14ac:dyDescent="0.25">
      <c r="A861" s="74" t="s">
        <v>917</v>
      </c>
      <c r="B861" s="66" t="s">
        <v>62</v>
      </c>
      <c r="C861" s="78">
        <v>121.2291</v>
      </c>
      <c r="D861" s="184"/>
      <c r="E861" s="76">
        <v>194.40720000000002</v>
      </c>
      <c r="F861" s="76">
        <v>200.82765000000001</v>
      </c>
      <c r="G861" s="73"/>
      <c r="H861" s="76">
        <v>114.80865</v>
      </c>
      <c r="I861" s="72"/>
      <c r="J861" s="185">
        <v>0</v>
      </c>
      <c r="K861" s="246"/>
      <c r="L861" s="246"/>
      <c r="M861" s="173"/>
      <c r="N861" s="174"/>
      <c r="O861" s="173"/>
      <c r="P861" s="173"/>
    </row>
    <row r="862" spans="1:16" ht="15" customHeight="1" x14ac:dyDescent="0.25">
      <c r="A862" s="74" t="s">
        <v>918</v>
      </c>
      <c r="B862" s="66" t="s">
        <v>62</v>
      </c>
      <c r="C862" s="78">
        <v>234.69415000000001</v>
      </c>
      <c r="D862" s="184"/>
      <c r="E862" s="76">
        <v>248.79984999999999</v>
      </c>
      <c r="F862" s="76">
        <v>215.63579999999999</v>
      </c>
      <c r="G862" s="73"/>
      <c r="H862" s="76">
        <v>270.03735</v>
      </c>
      <c r="I862" s="72"/>
      <c r="J862" s="185">
        <v>0</v>
      </c>
      <c r="K862" s="246"/>
      <c r="L862" s="246"/>
      <c r="M862" s="173"/>
      <c r="N862" s="173"/>
      <c r="O862" s="173"/>
      <c r="P862" s="173"/>
    </row>
    <row r="863" spans="1:16" ht="15" customHeight="1" x14ac:dyDescent="0.25">
      <c r="A863" s="74" t="s">
        <v>919</v>
      </c>
      <c r="B863" s="66" t="s">
        <v>62</v>
      </c>
      <c r="C863" s="78">
        <v>359.86658</v>
      </c>
      <c r="D863" s="184"/>
      <c r="E863" s="76">
        <v>219.69415000000001</v>
      </c>
      <c r="F863" s="76">
        <v>134.30785</v>
      </c>
      <c r="G863" s="73"/>
      <c r="H863" s="76">
        <v>432.88643000000002</v>
      </c>
      <c r="I863" s="72"/>
      <c r="J863" s="185">
        <v>0</v>
      </c>
      <c r="K863" s="246"/>
      <c r="L863" s="246"/>
      <c r="M863" s="173"/>
      <c r="N863" s="173"/>
      <c r="O863" s="173"/>
      <c r="P863" s="173"/>
    </row>
    <row r="864" spans="1:16" ht="15" customHeight="1" x14ac:dyDescent="0.25">
      <c r="A864" s="74" t="s">
        <v>3661</v>
      </c>
      <c r="B864" s="66" t="s">
        <v>62</v>
      </c>
      <c r="C864" s="78">
        <v>416.94715000000002</v>
      </c>
      <c r="D864" s="184"/>
      <c r="E864" s="76">
        <v>327.42840000000001</v>
      </c>
      <c r="F864" s="76">
        <v>242.12392000000003</v>
      </c>
      <c r="G864" s="73"/>
      <c r="H864" s="76">
        <v>502.25162999999998</v>
      </c>
      <c r="I864" s="72"/>
      <c r="J864" s="185">
        <v>0</v>
      </c>
      <c r="K864" s="246"/>
      <c r="L864" s="246"/>
      <c r="M864" s="173"/>
      <c r="N864" s="174"/>
      <c r="O864" s="173"/>
      <c r="P864" s="173"/>
    </row>
    <row r="865" spans="1:16" ht="15" customHeight="1" x14ac:dyDescent="0.25">
      <c r="A865" s="74" t="s">
        <v>920</v>
      </c>
      <c r="B865" s="66" t="s">
        <v>62</v>
      </c>
      <c r="C865" s="78">
        <v>43.86618</v>
      </c>
      <c r="D865" s="184"/>
      <c r="E865" s="76">
        <v>50.005800000000001</v>
      </c>
      <c r="F865" s="76">
        <v>63.743730000000006</v>
      </c>
      <c r="G865" s="73"/>
      <c r="H865" s="76">
        <v>30.128250000000001</v>
      </c>
      <c r="I865" s="72"/>
      <c r="J865" s="185">
        <v>0</v>
      </c>
      <c r="K865" s="246"/>
      <c r="L865" s="246"/>
      <c r="M865" s="173"/>
      <c r="N865" s="174"/>
      <c r="O865" s="173"/>
      <c r="P865" s="173"/>
    </row>
    <row r="866" spans="1:16" ht="15" customHeight="1" x14ac:dyDescent="0.25">
      <c r="A866" s="74" t="s">
        <v>921</v>
      </c>
      <c r="B866" s="66" t="s">
        <v>62</v>
      </c>
      <c r="C866" s="78">
        <v>18.080279999999998</v>
      </c>
      <c r="D866" s="184"/>
      <c r="E866" s="76">
        <v>49.009800000000006</v>
      </c>
      <c r="F866" s="76">
        <v>46.6387</v>
      </c>
      <c r="G866" s="73"/>
      <c r="H866" s="76">
        <v>20.45138</v>
      </c>
      <c r="I866" s="72"/>
      <c r="J866" s="185">
        <v>0</v>
      </c>
      <c r="K866" s="246"/>
      <c r="L866" s="246"/>
      <c r="M866" s="173"/>
      <c r="N866" s="174"/>
      <c r="O866" s="173"/>
      <c r="P866" s="173"/>
    </row>
    <row r="867" spans="1:16" ht="15" customHeight="1" x14ac:dyDescent="0.25">
      <c r="A867" s="74" t="s">
        <v>922</v>
      </c>
      <c r="B867" s="66" t="s">
        <v>62</v>
      </c>
      <c r="C867" s="78">
        <v>33.050750000000001</v>
      </c>
      <c r="D867" s="184"/>
      <c r="E867" s="76">
        <v>9.9372000000000007</v>
      </c>
      <c r="F867" s="76">
        <v>8.5527000000000015</v>
      </c>
      <c r="G867" s="73"/>
      <c r="H867" s="76">
        <v>34.435250000000003</v>
      </c>
      <c r="I867" s="72"/>
      <c r="J867" s="185">
        <v>0</v>
      </c>
      <c r="K867" s="246"/>
      <c r="L867" s="246"/>
      <c r="M867" s="173"/>
      <c r="N867" s="174"/>
      <c r="O867" s="173"/>
      <c r="P867" s="173"/>
    </row>
    <row r="868" spans="1:16" ht="15" customHeight="1" x14ac:dyDescent="0.25">
      <c r="A868" s="74" t="s">
        <v>923</v>
      </c>
      <c r="B868" s="66" t="s">
        <v>62</v>
      </c>
      <c r="C868" s="78">
        <v>13.083500000000001</v>
      </c>
      <c r="D868" s="184"/>
      <c r="E868" s="76">
        <v>49.701599999999999</v>
      </c>
      <c r="F868" s="76">
        <v>57.49539</v>
      </c>
      <c r="G868" s="73"/>
      <c r="H868" s="76">
        <v>5.2897100000000004</v>
      </c>
      <c r="I868" s="72"/>
      <c r="J868" s="185">
        <v>0</v>
      </c>
      <c r="K868" s="246"/>
      <c r="L868" s="246"/>
      <c r="M868" s="173"/>
      <c r="N868" s="174"/>
      <c r="O868" s="173"/>
      <c r="P868" s="173"/>
    </row>
    <row r="869" spans="1:16" ht="15" customHeight="1" x14ac:dyDescent="0.25">
      <c r="A869" s="74" t="s">
        <v>924</v>
      </c>
      <c r="B869" s="66" t="s">
        <v>62</v>
      </c>
      <c r="C869" s="78">
        <v>11.042669999999999</v>
      </c>
      <c r="D869" s="184"/>
      <c r="E869" s="76">
        <v>47.801000000000002</v>
      </c>
      <c r="F869" s="76">
        <v>41.897620000000003</v>
      </c>
      <c r="G869" s="73"/>
      <c r="H869" s="76">
        <v>19.228450000000002</v>
      </c>
      <c r="I869" s="72"/>
      <c r="J869" s="185">
        <v>0</v>
      </c>
      <c r="K869" s="246"/>
      <c r="L869" s="246"/>
      <c r="M869" s="173"/>
      <c r="N869" s="175"/>
      <c r="O869" s="173"/>
      <c r="P869" s="173"/>
    </row>
    <row r="870" spans="1:16" ht="15" customHeight="1" x14ac:dyDescent="0.25">
      <c r="A870" s="74" t="s">
        <v>925</v>
      </c>
      <c r="B870" s="66" t="s">
        <v>62</v>
      </c>
      <c r="C870" s="78">
        <v>84.93562</v>
      </c>
      <c r="D870" s="184"/>
      <c r="E870" s="76">
        <v>116.06660000000001</v>
      </c>
      <c r="F870" s="76">
        <v>131.13264999999998</v>
      </c>
      <c r="G870" s="73"/>
      <c r="H870" s="76">
        <v>70.032169999999994</v>
      </c>
      <c r="I870" s="72"/>
      <c r="J870" s="185">
        <v>0</v>
      </c>
      <c r="K870" s="246"/>
      <c r="L870" s="246"/>
      <c r="M870" s="173"/>
      <c r="N870" s="174"/>
      <c r="O870" s="173"/>
      <c r="P870" s="173"/>
    </row>
    <row r="871" spans="1:16" ht="15" customHeight="1" x14ac:dyDescent="0.25">
      <c r="A871" s="74" t="s">
        <v>926</v>
      </c>
      <c r="B871" s="66" t="s">
        <v>62</v>
      </c>
      <c r="C871" s="78">
        <v>54.174779999999998</v>
      </c>
      <c r="D871" s="184"/>
      <c r="E871" s="76">
        <v>117.85939</v>
      </c>
      <c r="F871" s="76">
        <v>118.43361</v>
      </c>
      <c r="G871" s="73"/>
      <c r="H871" s="76">
        <v>45.158089999999994</v>
      </c>
      <c r="I871" s="72"/>
      <c r="J871" s="185">
        <v>0</v>
      </c>
      <c r="K871" s="246"/>
      <c r="L871" s="246"/>
      <c r="M871" s="173"/>
      <c r="N871" s="173"/>
      <c r="O871" s="173"/>
      <c r="P871" s="173"/>
    </row>
    <row r="872" spans="1:16" ht="15" customHeight="1" x14ac:dyDescent="0.25">
      <c r="A872" s="74" t="s">
        <v>927</v>
      </c>
      <c r="B872" s="66" t="s">
        <v>62</v>
      </c>
      <c r="C872" s="78">
        <v>64.578249999999997</v>
      </c>
      <c r="D872" s="184"/>
      <c r="E872" s="76">
        <v>47.587800000000001</v>
      </c>
      <c r="F872" s="76">
        <v>49.459400000000002</v>
      </c>
      <c r="G872" s="73"/>
      <c r="H872" s="76">
        <v>63.798650000000002</v>
      </c>
      <c r="I872" s="72"/>
      <c r="J872" s="185">
        <v>0</v>
      </c>
      <c r="K872" s="246"/>
      <c r="L872" s="246"/>
      <c r="M872" s="173"/>
      <c r="N872" s="174"/>
      <c r="O872" s="173"/>
      <c r="P872" s="173"/>
    </row>
    <row r="873" spans="1:16" ht="15" customHeight="1" x14ac:dyDescent="0.25">
      <c r="A873" s="74" t="s">
        <v>928</v>
      </c>
      <c r="B873" s="66" t="s">
        <v>62</v>
      </c>
      <c r="C873" s="78">
        <v>89.785550000000001</v>
      </c>
      <c r="D873" s="184"/>
      <c r="E873" s="76">
        <v>45.718400000000003</v>
      </c>
      <c r="F873" s="76">
        <v>38.788650000000004</v>
      </c>
      <c r="G873" s="73"/>
      <c r="H873" s="76">
        <v>98.917500000000004</v>
      </c>
      <c r="I873" s="72"/>
      <c r="J873" s="185">
        <v>0</v>
      </c>
      <c r="K873" s="246"/>
      <c r="L873" s="246"/>
      <c r="M873" s="173"/>
      <c r="N873" s="174"/>
      <c r="O873" s="173"/>
      <c r="P873" s="173"/>
    </row>
    <row r="874" spans="1:16" ht="15" customHeight="1" x14ac:dyDescent="0.25">
      <c r="A874" s="74" t="s">
        <v>929</v>
      </c>
      <c r="B874" s="66" t="s">
        <v>62</v>
      </c>
      <c r="C874" s="78">
        <v>135.26776000000001</v>
      </c>
      <c r="D874" s="184"/>
      <c r="E874" s="76">
        <v>246.04320000000001</v>
      </c>
      <c r="F874" s="76">
        <v>228.94125</v>
      </c>
      <c r="G874" s="73"/>
      <c r="H874" s="76">
        <v>152.36971</v>
      </c>
      <c r="I874" s="72"/>
      <c r="J874" s="185">
        <v>0</v>
      </c>
      <c r="K874" s="246"/>
      <c r="L874" s="246"/>
      <c r="M874" s="173"/>
      <c r="N874" s="174"/>
      <c r="O874" s="173"/>
      <c r="P874" s="173"/>
    </row>
    <row r="875" spans="1:16" ht="15" customHeight="1" x14ac:dyDescent="0.25">
      <c r="A875" s="74" t="s">
        <v>3662</v>
      </c>
      <c r="B875" s="66" t="s">
        <v>62</v>
      </c>
      <c r="C875" s="78">
        <v>202.52385000000001</v>
      </c>
      <c r="D875" s="184"/>
      <c r="E875" s="76">
        <v>216.87360000000001</v>
      </c>
      <c r="F875" s="76">
        <v>181.69044</v>
      </c>
      <c r="G875" s="73"/>
      <c r="H875" s="76">
        <v>237.70701</v>
      </c>
      <c r="I875" s="72"/>
      <c r="J875" s="185">
        <v>0</v>
      </c>
      <c r="K875" s="246"/>
      <c r="L875" s="246"/>
      <c r="M875" s="173"/>
      <c r="N875" s="174"/>
      <c r="O875" s="173"/>
      <c r="P875" s="173"/>
    </row>
    <row r="876" spans="1:16" ht="15" customHeight="1" x14ac:dyDescent="0.25">
      <c r="A876" s="74" t="s">
        <v>3663</v>
      </c>
      <c r="B876" s="66" t="s">
        <v>62</v>
      </c>
      <c r="C876" s="78">
        <v>242.65404999999998</v>
      </c>
      <c r="D876" s="184"/>
      <c r="E876" s="76">
        <v>208.99199999999999</v>
      </c>
      <c r="F876" s="76">
        <v>120.76219999999999</v>
      </c>
      <c r="G876" s="73"/>
      <c r="H876" s="76">
        <v>330.88385</v>
      </c>
      <c r="I876" s="72"/>
      <c r="J876" s="185">
        <v>0</v>
      </c>
      <c r="K876" s="246"/>
      <c r="L876" s="246"/>
      <c r="M876" s="173"/>
      <c r="N876" s="175"/>
      <c r="O876" s="173"/>
      <c r="P876" s="173"/>
    </row>
    <row r="877" spans="1:16" ht="15" customHeight="1" x14ac:dyDescent="0.25">
      <c r="A877" s="74" t="s">
        <v>3664</v>
      </c>
      <c r="B877" s="66" t="s">
        <v>62</v>
      </c>
      <c r="C877" s="78">
        <v>174.59188</v>
      </c>
      <c r="D877" s="184"/>
      <c r="E877" s="76">
        <v>209.08799999999999</v>
      </c>
      <c r="F877" s="76">
        <v>156.73929999999999</v>
      </c>
      <c r="G877" s="73"/>
      <c r="H877" s="76">
        <v>226.94057999999998</v>
      </c>
      <c r="I877" s="72"/>
      <c r="J877" s="185">
        <v>0</v>
      </c>
      <c r="K877" s="246"/>
      <c r="L877" s="246"/>
      <c r="M877" s="173"/>
      <c r="N877" s="175"/>
      <c r="O877" s="173"/>
      <c r="P877" s="173"/>
    </row>
    <row r="878" spans="1:16" ht="15" customHeight="1" x14ac:dyDescent="0.25">
      <c r="A878" s="74" t="s">
        <v>3665</v>
      </c>
      <c r="B878" s="66" t="s">
        <v>62</v>
      </c>
      <c r="C878" s="78">
        <v>225.65498000000002</v>
      </c>
      <c r="D878" s="184"/>
      <c r="E878" s="76">
        <v>276.22140000000002</v>
      </c>
      <c r="F878" s="76">
        <v>230.57453000000001</v>
      </c>
      <c r="G878" s="73"/>
      <c r="H878" s="76">
        <v>271.30185</v>
      </c>
      <c r="I878" s="72"/>
      <c r="J878" s="185">
        <v>0</v>
      </c>
      <c r="K878" s="246"/>
      <c r="L878" s="246"/>
      <c r="M878" s="173"/>
      <c r="N878" s="174"/>
      <c r="O878" s="173"/>
      <c r="P878" s="173"/>
    </row>
    <row r="879" spans="1:16" ht="15" customHeight="1" x14ac:dyDescent="0.25">
      <c r="A879" s="74" t="s">
        <v>3666</v>
      </c>
      <c r="B879" s="66" t="s">
        <v>62</v>
      </c>
      <c r="C879" s="78">
        <v>211.52960000000002</v>
      </c>
      <c r="D879" s="184"/>
      <c r="E879" s="76">
        <v>262.34715</v>
      </c>
      <c r="F879" s="76">
        <v>222.31485999999998</v>
      </c>
      <c r="G879" s="73"/>
      <c r="H879" s="76">
        <v>251.16094000000001</v>
      </c>
      <c r="I879" s="72"/>
      <c r="J879" s="185">
        <v>0</v>
      </c>
      <c r="K879" s="246"/>
      <c r="L879" s="246"/>
      <c r="M879" s="173"/>
      <c r="N879" s="173"/>
      <c r="O879" s="173"/>
      <c r="P879" s="173"/>
    </row>
    <row r="880" spans="1:16" ht="15" customHeight="1" x14ac:dyDescent="0.25">
      <c r="A880" s="74" t="s">
        <v>930</v>
      </c>
      <c r="B880" s="66" t="s">
        <v>62</v>
      </c>
      <c r="C880" s="78"/>
      <c r="D880" s="78">
        <v>-37.233249999999998</v>
      </c>
      <c r="E880" s="76">
        <v>137.2056</v>
      </c>
      <c r="F880" s="76">
        <v>47.21725</v>
      </c>
      <c r="G880" s="73"/>
      <c r="H880" s="76">
        <v>52.755099999999999</v>
      </c>
      <c r="I880" s="72"/>
      <c r="J880" s="185">
        <v>0</v>
      </c>
      <c r="K880" s="246"/>
      <c r="L880" s="246"/>
      <c r="M880" s="173"/>
      <c r="N880" s="174"/>
      <c r="O880" s="173"/>
      <c r="P880" s="173"/>
    </row>
    <row r="881" spans="1:16" ht="15" customHeight="1" x14ac:dyDescent="0.25">
      <c r="A881" s="74" t="s">
        <v>3667</v>
      </c>
      <c r="B881" s="66" t="s">
        <v>62</v>
      </c>
      <c r="C881" s="78">
        <v>624.94812000000002</v>
      </c>
      <c r="D881" s="184"/>
      <c r="E881" s="76">
        <v>1.3565999999999998</v>
      </c>
      <c r="F881" s="76">
        <v>1.2</v>
      </c>
      <c r="G881" s="73"/>
      <c r="H881" s="76">
        <v>625.10471999999993</v>
      </c>
      <c r="I881" s="72"/>
      <c r="J881" s="185">
        <v>0</v>
      </c>
      <c r="K881" s="246"/>
      <c r="L881" s="246"/>
      <c r="M881" s="173"/>
      <c r="N881" s="174"/>
      <c r="O881" s="173"/>
      <c r="P881" s="173"/>
    </row>
    <row r="882" spans="1:16" ht="15" customHeight="1" x14ac:dyDescent="0.25">
      <c r="A882" s="74" t="s">
        <v>3668</v>
      </c>
      <c r="B882" s="66" t="s">
        <v>62</v>
      </c>
      <c r="C882" s="78">
        <v>673.36013000000003</v>
      </c>
      <c r="D882" s="184"/>
      <c r="E882" s="76">
        <v>422.4649</v>
      </c>
      <c r="F882" s="76">
        <v>424.81652000000003</v>
      </c>
      <c r="G882" s="73"/>
      <c r="H882" s="76">
        <v>681.65320999999994</v>
      </c>
      <c r="I882" s="72"/>
      <c r="J882" s="185">
        <v>0</v>
      </c>
      <c r="K882" s="246"/>
      <c r="L882" s="246"/>
      <c r="M882" s="173"/>
      <c r="N882" s="174"/>
      <c r="O882" s="173"/>
      <c r="P882" s="173"/>
    </row>
    <row r="883" spans="1:16" ht="15" customHeight="1" x14ac:dyDescent="0.25">
      <c r="A883" s="74" t="s">
        <v>931</v>
      </c>
      <c r="B883" s="66" t="s">
        <v>62</v>
      </c>
      <c r="C883" s="78">
        <v>246.46551000000002</v>
      </c>
      <c r="D883" s="184"/>
      <c r="E883" s="76">
        <v>250.23179999999999</v>
      </c>
      <c r="F883" s="76">
        <v>261.77875</v>
      </c>
      <c r="G883" s="73"/>
      <c r="H883" s="76">
        <v>234.91855999999999</v>
      </c>
      <c r="I883" s="72"/>
      <c r="J883" s="185">
        <v>0</v>
      </c>
      <c r="K883" s="246"/>
      <c r="L883" s="246"/>
      <c r="M883" s="173"/>
      <c r="N883" s="174"/>
      <c r="O883" s="173"/>
      <c r="P883" s="173"/>
    </row>
    <row r="884" spans="1:16" ht="15" customHeight="1" x14ac:dyDescent="0.25">
      <c r="A884" s="74" t="s">
        <v>932</v>
      </c>
      <c r="B884" s="66" t="s">
        <v>62</v>
      </c>
      <c r="C884" s="78">
        <v>267.25909000000001</v>
      </c>
      <c r="D884" s="184"/>
      <c r="E884" s="76">
        <v>195.4342</v>
      </c>
      <c r="F884" s="76">
        <v>154.76674</v>
      </c>
      <c r="G884" s="73"/>
      <c r="H884" s="76">
        <v>312.19054999999997</v>
      </c>
      <c r="I884" s="72"/>
      <c r="J884" s="185">
        <v>0</v>
      </c>
      <c r="K884" s="246"/>
      <c r="L884" s="246"/>
      <c r="M884" s="173"/>
      <c r="N884" s="174"/>
      <c r="O884" s="173"/>
      <c r="P884" s="173"/>
    </row>
    <row r="885" spans="1:16" ht="15" customHeight="1" x14ac:dyDescent="0.25">
      <c r="A885" s="74" t="s">
        <v>933</v>
      </c>
      <c r="B885" s="66" t="s">
        <v>62</v>
      </c>
      <c r="C885" s="78">
        <v>884.19974000000002</v>
      </c>
      <c r="D885" s="184"/>
      <c r="E885" s="76">
        <v>592.33600000000001</v>
      </c>
      <c r="F885" s="76">
        <v>640.5376</v>
      </c>
      <c r="G885" s="73"/>
      <c r="H885" s="76">
        <v>847.02454</v>
      </c>
      <c r="I885" s="72"/>
      <c r="J885" s="185">
        <v>0</v>
      </c>
      <c r="K885" s="246"/>
      <c r="L885" s="246"/>
      <c r="M885" s="173"/>
      <c r="N885" s="175"/>
      <c r="O885" s="173"/>
      <c r="P885" s="173"/>
    </row>
    <row r="886" spans="1:16" ht="15" customHeight="1" x14ac:dyDescent="0.25">
      <c r="A886" s="74" t="s">
        <v>934</v>
      </c>
      <c r="B886" s="66" t="s">
        <v>62</v>
      </c>
      <c r="C886" s="78">
        <v>754.12259999999992</v>
      </c>
      <c r="D886" s="184"/>
      <c r="E886" s="76">
        <v>554.22080000000005</v>
      </c>
      <c r="F886" s="76">
        <v>429.66516999999999</v>
      </c>
      <c r="G886" s="73"/>
      <c r="H886" s="76">
        <v>884.32623000000001</v>
      </c>
      <c r="I886" s="72"/>
      <c r="J886" s="185">
        <v>0</v>
      </c>
      <c r="K886" s="246"/>
      <c r="L886" s="246"/>
      <c r="M886" s="173"/>
      <c r="N886" s="174"/>
      <c r="O886" s="173"/>
      <c r="P886" s="173"/>
    </row>
    <row r="887" spans="1:16" ht="15" customHeight="1" x14ac:dyDescent="0.25">
      <c r="A887" s="74" t="s">
        <v>935</v>
      </c>
      <c r="B887" s="66" t="s">
        <v>62</v>
      </c>
      <c r="C887" s="78">
        <v>792.72040000000004</v>
      </c>
      <c r="D887" s="184"/>
      <c r="E887" s="76">
        <v>522.87040000000002</v>
      </c>
      <c r="F887" s="76">
        <v>519.56943000000001</v>
      </c>
      <c r="G887" s="73"/>
      <c r="H887" s="76">
        <v>717.58857</v>
      </c>
      <c r="I887" s="72"/>
      <c r="J887" s="185">
        <v>0</v>
      </c>
      <c r="K887" s="246"/>
      <c r="L887" s="246"/>
      <c r="M887" s="173"/>
      <c r="N887" s="174"/>
      <c r="O887" s="173"/>
      <c r="P887" s="173"/>
    </row>
    <row r="888" spans="1:16" ht="15" customHeight="1" x14ac:dyDescent="0.25">
      <c r="A888" s="74" t="s">
        <v>3669</v>
      </c>
      <c r="B888" s="66" t="s">
        <v>62</v>
      </c>
      <c r="C888" s="78">
        <v>1016.37028</v>
      </c>
      <c r="D888" s="184"/>
      <c r="E888" s="76">
        <v>963.55039999999997</v>
      </c>
      <c r="F888" s="76">
        <v>779.95695999999998</v>
      </c>
      <c r="G888" s="73"/>
      <c r="H888" s="76">
        <v>1200.2319199999999</v>
      </c>
      <c r="I888" s="72"/>
      <c r="J888" s="185">
        <v>0</v>
      </c>
      <c r="K888" s="246"/>
      <c r="L888" s="246"/>
      <c r="M888" s="173"/>
      <c r="N888" s="174"/>
      <c r="O888" s="173"/>
      <c r="P888" s="173"/>
    </row>
    <row r="889" spans="1:16" ht="15" customHeight="1" x14ac:dyDescent="0.25">
      <c r="A889" s="74" t="s">
        <v>3670</v>
      </c>
      <c r="B889" s="66" t="s">
        <v>62</v>
      </c>
      <c r="C889" s="78">
        <v>239.69336999999999</v>
      </c>
      <c r="D889" s="184"/>
      <c r="E889" s="76">
        <v>340.54559999999998</v>
      </c>
      <c r="F889" s="76">
        <v>346.0575</v>
      </c>
      <c r="G889" s="73"/>
      <c r="H889" s="76">
        <v>234.14786999999998</v>
      </c>
      <c r="I889" s="72"/>
      <c r="J889" s="185">
        <v>0</v>
      </c>
      <c r="K889" s="246"/>
      <c r="L889" s="246"/>
      <c r="M889" s="173"/>
      <c r="N889" s="174"/>
      <c r="O889" s="173"/>
      <c r="P889" s="173"/>
    </row>
    <row r="890" spans="1:16" ht="15" customHeight="1" x14ac:dyDescent="0.25">
      <c r="A890" s="74" t="s">
        <v>936</v>
      </c>
      <c r="B890" s="66" t="s">
        <v>62</v>
      </c>
      <c r="C890" s="78">
        <v>98.087999999999994</v>
      </c>
      <c r="D890" s="184"/>
      <c r="E890" s="76">
        <v>247.68960000000001</v>
      </c>
      <c r="F890" s="76">
        <v>285.4289</v>
      </c>
      <c r="G890" s="73"/>
      <c r="H890" s="76">
        <v>60.348699999999994</v>
      </c>
      <c r="I890" s="72"/>
      <c r="J890" s="185">
        <v>0</v>
      </c>
      <c r="K890" s="246"/>
      <c r="L890" s="246"/>
      <c r="M890" s="173"/>
      <c r="N890" s="174"/>
      <c r="O890" s="173"/>
      <c r="P890" s="173"/>
    </row>
    <row r="891" spans="1:16" ht="15" customHeight="1" x14ac:dyDescent="0.25">
      <c r="A891" s="74" t="s">
        <v>937</v>
      </c>
      <c r="B891" s="66" t="s">
        <v>62</v>
      </c>
      <c r="C891" s="78">
        <v>1047.5158799999999</v>
      </c>
      <c r="D891" s="184"/>
      <c r="E891" s="76">
        <v>891.79117000000008</v>
      </c>
      <c r="F891" s="76">
        <v>964.26225999999997</v>
      </c>
      <c r="G891" s="73"/>
      <c r="H891" s="76">
        <v>925.75644999999997</v>
      </c>
      <c r="I891" s="72"/>
      <c r="J891" s="185">
        <v>0</v>
      </c>
      <c r="K891" s="246"/>
      <c r="L891" s="246"/>
      <c r="M891" s="173"/>
      <c r="N891" s="173"/>
      <c r="O891" s="173"/>
      <c r="P891" s="173"/>
    </row>
    <row r="892" spans="1:16" ht="15" customHeight="1" x14ac:dyDescent="0.25">
      <c r="A892" s="74" t="s">
        <v>938</v>
      </c>
      <c r="B892" s="66" t="s">
        <v>62</v>
      </c>
      <c r="C892" s="78">
        <v>365.24630999999999</v>
      </c>
      <c r="D892" s="184"/>
      <c r="E892" s="76">
        <v>460.50240000000002</v>
      </c>
      <c r="F892" s="76">
        <v>500.98595</v>
      </c>
      <c r="G892" s="73"/>
      <c r="H892" s="76">
        <v>324.76276000000001</v>
      </c>
      <c r="I892" s="72"/>
      <c r="J892" s="185">
        <v>0</v>
      </c>
      <c r="K892" s="246"/>
      <c r="L892" s="246"/>
      <c r="M892" s="173"/>
      <c r="N892" s="174"/>
      <c r="O892" s="173"/>
      <c r="P892" s="173"/>
    </row>
    <row r="893" spans="1:16" ht="15" customHeight="1" x14ac:dyDescent="0.25">
      <c r="A893" s="74" t="s">
        <v>939</v>
      </c>
      <c r="B893" s="66" t="s">
        <v>62</v>
      </c>
      <c r="C893" s="78">
        <v>473.11023</v>
      </c>
      <c r="D893" s="184"/>
      <c r="E893" s="76">
        <v>559.51135999999997</v>
      </c>
      <c r="F893" s="76">
        <v>572.43167000000005</v>
      </c>
      <c r="G893" s="73"/>
      <c r="H893" s="76">
        <v>459.90071999999998</v>
      </c>
      <c r="I893" s="72"/>
      <c r="J893" s="185">
        <v>0</v>
      </c>
      <c r="K893" s="246"/>
      <c r="L893" s="246"/>
      <c r="M893" s="173"/>
      <c r="N893" s="173"/>
      <c r="O893" s="173"/>
      <c r="P893" s="173"/>
    </row>
    <row r="894" spans="1:16" ht="15" customHeight="1" x14ac:dyDescent="0.25">
      <c r="A894" s="74" t="s">
        <v>940</v>
      </c>
      <c r="B894" s="66" t="s">
        <v>62</v>
      </c>
      <c r="C894" s="78">
        <v>401.45906000000002</v>
      </c>
      <c r="D894" s="184"/>
      <c r="E894" s="76">
        <v>458.08959999999996</v>
      </c>
      <c r="F894" s="76">
        <v>491.14861999999999</v>
      </c>
      <c r="G894" s="73"/>
      <c r="H894" s="76">
        <v>356.56884000000002</v>
      </c>
      <c r="I894" s="72"/>
      <c r="J894" s="185">
        <v>0</v>
      </c>
      <c r="K894" s="246"/>
      <c r="L894" s="246"/>
      <c r="M894" s="173"/>
      <c r="N894" s="174"/>
      <c r="O894" s="173"/>
      <c r="P894" s="173"/>
    </row>
    <row r="895" spans="1:16" ht="15" customHeight="1" x14ac:dyDescent="0.25">
      <c r="A895" s="74" t="s">
        <v>941</v>
      </c>
      <c r="B895" s="66" t="s">
        <v>62</v>
      </c>
      <c r="C895" s="78">
        <v>730.95083999999997</v>
      </c>
      <c r="D895" s="184"/>
      <c r="E895" s="76">
        <v>650.11719999999991</v>
      </c>
      <c r="F895" s="76">
        <v>660.8190699999999</v>
      </c>
      <c r="G895" s="73"/>
      <c r="H895" s="76">
        <v>709.07236999999998</v>
      </c>
      <c r="I895" s="72"/>
      <c r="J895" s="185">
        <v>0</v>
      </c>
      <c r="K895" s="246"/>
      <c r="L895" s="246"/>
      <c r="M895" s="173"/>
      <c r="N895" s="174"/>
      <c r="O895" s="173"/>
      <c r="P895" s="173"/>
    </row>
    <row r="896" spans="1:16" ht="15" customHeight="1" x14ac:dyDescent="0.25">
      <c r="A896" s="74" t="s">
        <v>942</v>
      </c>
      <c r="B896" s="66" t="s">
        <v>62</v>
      </c>
      <c r="C896" s="78">
        <v>424.76441</v>
      </c>
      <c r="D896" s="184"/>
      <c r="E896" s="76">
        <v>353.84790000000004</v>
      </c>
      <c r="F896" s="76">
        <v>285.96528000000001</v>
      </c>
      <c r="G896" s="73"/>
      <c r="H896" s="76">
        <v>524.12272999999993</v>
      </c>
      <c r="I896" s="72"/>
      <c r="J896" s="185">
        <v>0</v>
      </c>
      <c r="K896" s="246"/>
      <c r="L896" s="246"/>
      <c r="M896" s="173"/>
      <c r="N896" s="174"/>
      <c r="O896" s="173"/>
      <c r="P896" s="173"/>
    </row>
    <row r="897" spans="1:16" ht="15" customHeight="1" x14ac:dyDescent="0.25">
      <c r="A897" s="74" t="s">
        <v>943</v>
      </c>
      <c r="B897" s="66" t="s">
        <v>62</v>
      </c>
      <c r="C897" s="78">
        <v>204.87907000000001</v>
      </c>
      <c r="D897" s="184"/>
      <c r="E897" s="76">
        <v>226.11120000000003</v>
      </c>
      <c r="F897" s="76">
        <v>167.93989000000002</v>
      </c>
      <c r="G897" s="73"/>
      <c r="H897" s="76">
        <v>310.04707999999999</v>
      </c>
      <c r="I897" s="72"/>
      <c r="J897" s="185">
        <v>0</v>
      </c>
      <c r="K897" s="246"/>
      <c r="L897" s="246"/>
      <c r="M897" s="173"/>
      <c r="N897" s="174"/>
      <c r="O897" s="173"/>
      <c r="P897" s="173"/>
    </row>
    <row r="898" spans="1:16" ht="15" customHeight="1" x14ac:dyDescent="0.25">
      <c r="A898" s="74" t="s">
        <v>944</v>
      </c>
      <c r="B898" s="66" t="s">
        <v>62</v>
      </c>
      <c r="C898" s="78">
        <v>579.45808</v>
      </c>
      <c r="D898" s="184"/>
      <c r="E898" s="76">
        <v>406.85359999999997</v>
      </c>
      <c r="F898" s="76">
        <v>265.88994000000002</v>
      </c>
      <c r="G898" s="73"/>
      <c r="H898" s="76">
        <v>713.03859</v>
      </c>
      <c r="I898" s="72"/>
      <c r="J898" s="185">
        <v>0</v>
      </c>
      <c r="K898" s="246"/>
      <c r="L898" s="246"/>
      <c r="M898" s="173"/>
      <c r="N898" s="174"/>
      <c r="O898" s="173"/>
      <c r="P898" s="173"/>
    </row>
    <row r="899" spans="1:16" ht="15" customHeight="1" x14ac:dyDescent="0.25">
      <c r="A899" s="74" t="s">
        <v>3671</v>
      </c>
      <c r="B899" s="66" t="s">
        <v>62</v>
      </c>
      <c r="C899" s="78"/>
      <c r="D899" s="184"/>
      <c r="E899" s="76">
        <v>179.00912</v>
      </c>
      <c r="F899" s="76">
        <v>75.238479999999996</v>
      </c>
      <c r="G899" s="73"/>
      <c r="H899" s="76">
        <v>99.561839999999989</v>
      </c>
      <c r="I899" s="72"/>
      <c r="J899" s="185">
        <v>0</v>
      </c>
      <c r="K899" s="246"/>
      <c r="L899" s="246"/>
      <c r="M899" s="178"/>
      <c r="N899" s="173"/>
      <c r="O899" s="173"/>
      <c r="P899" s="173"/>
    </row>
    <row r="900" spans="1:16" ht="15" customHeight="1" x14ac:dyDescent="0.25">
      <c r="A900" s="74" t="s">
        <v>945</v>
      </c>
      <c r="B900" s="66" t="s">
        <v>62</v>
      </c>
      <c r="C900" s="78">
        <v>798.19818999999995</v>
      </c>
      <c r="D900" s="184"/>
      <c r="E900" s="76">
        <v>653.19939999999997</v>
      </c>
      <c r="F900" s="76">
        <v>682.42448999999999</v>
      </c>
      <c r="G900" s="73"/>
      <c r="H900" s="76">
        <v>741.73749999999995</v>
      </c>
      <c r="I900" s="72"/>
      <c r="J900" s="185">
        <v>0</v>
      </c>
      <c r="K900" s="246"/>
      <c r="L900" s="246"/>
      <c r="M900" s="173"/>
      <c r="N900" s="174"/>
      <c r="O900" s="173"/>
      <c r="P900" s="173"/>
    </row>
    <row r="901" spans="1:16" ht="15" customHeight="1" x14ac:dyDescent="0.25">
      <c r="A901" s="74" t="s">
        <v>946</v>
      </c>
      <c r="B901" s="66" t="s">
        <v>62</v>
      </c>
      <c r="C901" s="78">
        <v>191.2226</v>
      </c>
      <c r="D901" s="184"/>
      <c r="E901" s="76">
        <v>219.3074</v>
      </c>
      <c r="F901" s="76">
        <v>289.82645000000002</v>
      </c>
      <c r="G901" s="73"/>
      <c r="H901" s="76">
        <v>105.46015</v>
      </c>
      <c r="I901" s="72"/>
      <c r="J901" s="185">
        <v>0</v>
      </c>
      <c r="K901" s="246"/>
      <c r="L901" s="246"/>
      <c r="M901" s="173"/>
      <c r="N901" s="174"/>
      <c r="O901" s="173"/>
      <c r="P901" s="173"/>
    </row>
    <row r="902" spans="1:16" ht="15" customHeight="1" x14ac:dyDescent="0.25">
      <c r="A902" s="74" t="s">
        <v>3672</v>
      </c>
      <c r="B902" s="66" t="s">
        <v>62</v>
      </c>
      <c r="C902" s="78">
        <v>99.035300000000007</v>
      </c>
      <c r="D902" s="184"/>
      <c r="E902" s="76">
        <v>134.82689999999999</v>
      </c>
      <c r="F902" s="76">
        <v>126.32464999999999</v>
      </c>
      <c r="G902" s="73"/>
      <c r="H902" s="76">
        <v>129.99506</v>
      </c>
      <c r="I902" s="72"/>
      <c r="J902" s="185">
        <v>0</v>
      </c>
      <c r="K902" s="246"/>
      <c r="L902" s="246"/>
      <c r="M902" s="173"/>
      <c r="N902" s="174"/>
      <c r="O902" s="173"/>
      <c r="P902" s="173"/>
    </row>
    <row r="903" spans="1:16" ht="15" customHeight="1" x14ac:dyDescent="0.25">
      <c r="A903" s="74" t="s">
        <v>947</v>
      </c>
      <c r="B903" s="66" t="s">
        <v>62</v>
      </c>
      <c r="C903" s="78">
        <v>83.674250000000001</v>
      </c>
      <c r="D903" s="184"/>
      <c r="E903" s="76">
        <v>41.899650000000001</v>
      </c>
      <c r="F903" s="76">
        <v>26.917849999999998</v>
      </c>
      <c r="G903" s="73"/>
      <c r="H903" s="76">
        <v>98.380600000000001</v>
      </c>
      <c r="I903" s="72"/>
      <c r="J903" s="185">
        <v>0</v>
      </c>
      <c r="K903" s="246"/>
      <c r="L903" s="246"/>
      <c r="M903" s="173"/>
      <c r="N903" s="173"/>
      <c r="O903" s="173"/>
      <c r="P903" s="173"/>
    </row>
    <row r="904" spans="1:16" ht="15" customHeight="1" x14ac:dyDescent="0.25">
      <c r="A904" s="74" t="s">
        <v>948</v>
      </c>
      <c r="B904" s="66" t="s">
        <v>62</v>
      </c>
      <c r="C904" s="78">
        <v>225.67592000000002</v>
      </c>
      <c r="D904" s="184"/>
      <c r="E904" s="76">
        <v>162.72946999999999</v>
      </c>
      <c r="F904" s="76">
        <v>111.3985</v>
      </c>
      <c r="G904" s="73"/>
      <c r="H904" s="76">
        <v>248.55607999999998</v>
      </c>
      <c r="I904" s="72"/>
      <c r="J904" s="185">
        <v>0</v>
      </c>
      <c r="K904" s="246"/>
      <c r="L904" s="246"/>
      <c r="M904" s="173"/>
      <c r="N904" s="173"/>
      <c r="O904" s="173"/>
      <c r="P904" s="173"/>
    </row>
    <row r="905" spans="1:16" ht="15" customHeight="1" x14ac:dyDescent="0.25">
      <c r="A905" s="74" t="s">
        <v>949</v>
      </c>
      <c r="B905" s="66" t="s">
        <v>62</v>
      </c>
      <c r="C905" s="78">
        <v>222.86785</v>
      </c>
      <c r="D905" s="184"/>
      <c r="E905" s="76">
        <v>253.56435000000002</v>
      </c>
      <c r="F905" s="76">
        <v>268.83075000000002</v>
      </c>
      <c r="G905" s="73"/>
      <c r="H905" s="76">
        <v>207.72729999999999</v>
      </c>
      <c r="I905" s="72"/>
      <c r="J905" s="185">
        <v>0</v>
      </c>
      <c r="K905" s="246"/>
      <c r="L905" s="246"/>
      <c r="M905" s="173"/>
      <c r="N905" s="173"/>
      <c r="O905" s="173"/>
      <c r="P905" s="173"/>
    </row>
    <row r="906" spans="1:16" ht="15" customHeight="1" x14ac:dyDescent="0.25">
      <c r="A906" s="74" t="s">
        <v>950</v>
      </c>
      <c r="B906" s="66" t="s">
        <v>62</v>
      </c>
      <c r="C906" s="78">
        <v>462.38896</v>
      </c>
      <c r="D906" s="184"/>
      <c r="E906" s="76">
        <v>278.58427</v>
      </c>
      <c r="F906" s="76">
        <v>239.82945000000001</v>
      </c>
      <c r="G906" s="73"/>
      <c r="H906" s="76">
        <v>312.69923</v>
      </c>
      <c r="I906" s="72"/>
      <c r="J906" s="185">
        <v>0</v>
      </c>
      <c r="K906" s="246"/>
      <c r="L906" s="246"/>
      <c r="M906" s="173"/>
      <c r="N906" s="173"/>
      <c r="O906" s="173"/>
      <c r="P906" s="173"/>
    </row>
    <row r="907" spans="1:16" ht="15" customHeight="1" x14ac:dyDescent="0.25">
      <c r="A907" s="74" t="s">
        <v>952</v>
      </c>
      <c r="B907" s="66" t="s">
        <v>62</v>
      </c>
      <c r="C907" s="78">
        <v>361.22579999999999</v>
      </c>
      <c r="D907" s="184"/>
      <c r="E907" s="76">
        <v>419.88479999999998</v>
      </c>
      <c r="F907" s="76">
        <v>369.26324</v>
      </c>
      <c r="G907" s="73"/>
      <c r="H907" s="76">
        <v>411.90436</v>
      </c>
      <c r="I907" s="72"/>
      <c r="J907" s="185">
        <v>0</v>
      </c>
      <c r="K907" s="246"/>
      <c r="L907" s="246"/>
      <c r="M907" s="173"/>
      <c r="N907" s="174"/>
      <c r="O907" s="173"/>
      <c r="P907" s="173"/>
    </row>
    <row r="908" spans="1:16" ht="15" customHeight="1" x14ac:dyDescent="0.25">
      <c r="A908" s="74" t="s">
        <v>953</v>
      </c>
      <c r="B908" s="66" t="s">
        <v>62</v>
      </c>
      <c r="C908" s="78">
        <v>641.88244999999995</v>
      </c>
      <c r="D908" s="184"/>
      <c r="E908" s="76">
        <v>498.89320000000004</v>
      </c>
      <c r="F908" s="76">
        <v>354.18435999999997</v>
      </c>
      <c r="G908" s="73"/>
      <c r="H908" s="76">
        <v>785.57768999999996</v>
      </c>
      <c r="I908" s="72"/>
      <c r="J908" s="185">
        <v>0</v>
      </c>
      <c r="K908" s="246"/>
      <c r="L908" s="246"/>
      <c r="M908" s="173"/>
      <c r="N908" s="174"/>
      <c r="O908" s="173"/>
      <c r="P908" s="173"/>
    </row>
    <row r="909" spans="1:16" ht="15" customHeight="1" x14ac:dyDescent="0.25">
      <c r="A909" s="74" t="s">
        <v>954</v>
      </c>
      <c r="B909" s="66" t="s">
        <v>62</v>
      </c>
      <c r="C909" s="78">
        <v>23.41385</v>
      </c>
      <c r="D909" s="184"/>
      <c r="E909" s="76">
        <v>67.122699999999995</v>
      </c>
      <c r="F909" s="76">
        <v>73.312089999999998</v>
      </c>
      <c r="G909" s="73"/>
      <c r="H909" s="76">
        <v>17.224460000000001</v>
      </c>
      <c r="I909" s="72"/>
      <c r="J909" s="185">
        <v>0</v>
      </c>
      <c r="K909" s="246"/>
      <c r="L909" s="246"/>
      <c r="M909" s="173"/>
      <c r="N909" s="174"/>
      <c r="O909" s="173"/>
      <c r="P909" s="173"/>
    </row>
    <row r="910" spans="1:16" ht="15" customHeight="1" x14ac:dyDescent="0.25">
      <c r="A910" s="74" t="s">
        <v>955</v>
      </c>
      <c r="B910" s="66" t="s">
        <v>62</v>
      </c>
      <c r="C910" s="78">
        <v>119.7962</v>
      </c>
      <c r="D910" s="184"/>
      <c r="E910" s="76">
        <v>66.372799999999998</v>
      </c>
      <c r="F910" s="76">
        <v>41.198749999999997</v>
      </c>
      <c r="G910" s="73"/>
      <c r="H910" s="76">
        <v>144.97024999999999</v>
      </c>
      <c r="I910" s="72"/>
      <c r="J910" s="185">
        <v>0</v>
      </c>
      <c r="K910" s="246"/>
      <c r="L910" s="246"/>
      <c r="M910" s="173"/>
      <c r="N910" s="174"/>
      <c r="O910" s="173"/>
      <c r="P910" s="173"/>
    </row>
    <row r="911" spans="1:16" ht="15" customHeight="1" x14ac:dyDescent="0.25">
      <c r="A911" s="74" t="s">
        <v>956</v>
      </c>
      <c r="B911" s="66" t="s">
        <v>62</v>
      </c>
      <c r="C911" s="78">
        <v>92.835999999999999</v>
      </c>
      <c r="D911" s="184"/>
      <c r="E911" s="76">
        <v>65.668199999999999</v>
      </c>
      <c r="F911" s="76">
        <v>36.638649999999998</v>
      </c>
      <c r="G911" s="73"/>
      <c r="H911" s="76">
        <v>121.86035000000001</v>
      </c>
      <c r="I911" s="72"/>
      <c r="J911" s="185">
        <v>0</v>
      </c>
      <c r="K911" s="246"/>
      <c r="L911" s="246"/>
      <c r="M911" s="173"/>
      <c r="N911" s="174"/>
      <c r="O911" s="173"/>
      <c r="P911" s="173"/>
    </row>
    <row r="912" spans="1:16" ht="15" customHeight="1" x14ac:dyDescent="0.25">
      <c r="A912" s="74" t="s">
        <v>957</v>
      </c>
      <c r="B912" s="66" t="s">
        <v>62</v>
      </c>
      <c r="C912" s="78">
        <v>14.315250000000001</v>
      </c>
      <c r="D912" s="184"/>
      <c r="E912" s="76">
        <v>62.012599999999999</v>
      </c>
      <c r="F912" s="76">
        <v>52.782019999999996</v>
      </c>
      <c r="G912" s="73"/>
      <c r="H912" s="76">
        <v>23.545830000000002</v>
      </c>
      <c r="I912" s="72"/>
      <c r="J912" s="185">
        <v>0</v>
      </c>
      <c r="K912" s="246"/>
      <c r="L912" s="246"/>
      <c r="M912" s="173"/>
      <c r="N912" s="174"/>
      <c r="O912" s="173"/>
      <c r="P912" s="173"/>
    </row>
    <row r="913" spans="1:16" ht="15" customHeight="1" x14ac:dyDescent="0.25">
      <c r="A913" s="74" t="s">
        <v>958</v>
      </c>
      <c r="B913" s="66" t="s">
        <v>62</v>
      </c>
      <c r="C913" s="78">
        <v>43.272100000000002</v>
      </c>
      <c r="D913" s="184"/>
      <c r="E913" s="76">
        <v>13.884</v>
      </c>
      <c r="F913" s="76">
        <v>6.9693000000000005</v>
      </c>
      <c r="G913" s="73"/>
      <c r="H913" s="76">
        <v>50.186800000000005</v>
      </c>
      <c r="I913" s="72"/>
      <c r="J913" s="185">
        <v>0</v>
      </c>
      <c r="K913" s="246"/>
      <c r="L913" s="246"/>
      <c r="M913" s="173"/>
      <c r="N913" s="175"/>
      <c r="O913" s="173"/>
      <c r="P913" s="173"/>
    </row>
    <row r="914" spans="1:16" ht="15" customHeight="1" x14ac:dyDescent="0.25">
      <c r="A914" s="74" t="s">
        <v>959</v>
      </c>
      <c r="B914" s="66" t="s">
        <v>62</v>
      </c>
      <c r="C914" s="78">
        <v>53.727249999999998</v>
      </c>
      <c r="D914" s="184"/>
      <c r="E914" s="76">
        <v>18.362500000000001</v>
      </c>
      <c r="F914" s="76">
        <v>7.9427399999999997</v>
      </c>
      <c r="G914" s="73"/>
      <c r="H914" s="76">
        <v>64.147010000000009</v>
      </c>
      <c r="I914" s="72"/>
      <c r="J914" s="185">
        <v>0</v>
      </c>
      <c r="K914" s="246"/>
      <c r="L914" s="246"/>
      <c r="M914" s="173"/>
      <c r="N914" s="174"/>
      <c r="O914" s="173"/>
      <c r="P914" s="173"/>
    </row>
    <row r="915" spans="1:16" ht="15" customHeight="1" x14ac:dyDescent="0.25">
      <c r="A915" s="74" t="s">
        <v>960</v>
      </c>
      <c r="B915" s="66" t="s">
        <v>62</v>
      </c>
      <c r="C915" s="78">
        <v>33.933150000000005</v>
      </c>
      <c r="D915" s="184"/>
      <c r="E915" s="76">
        <v>14.755000000000001</v>
      </c>
      <c r="F915" s="76">
        <v>7.0196999999999994</v>
      </c>
      <c r="G915" s="73"/>
      <c r="H915" s="76">
        <v>41.66845</v>
      </c>
      <c r="I915" s="72"/>
      <c r="J915" s="185">
        <v>0</v>
      </c>
      <c r="K915" s="246"/>
      <c r="L915" s="246"/>
      <c r="M915" s="173"/>
      <c r="N915" s="175"/>
      <c r="O915" s="173"/>
      <c r="P915" s="173"/>
    </row>
    <row r="916" spans="1:16" ht="15" customHeight="1" x14ac:dyDescent="0.25">
      <c r="A916" s="74" t="s">
        <v>961</v>
      </c>
      <c r="B916" s="66" t="s">
        <v>62</v>
      </c>
      <c r="C916" s="78">
        <v>183.48445000000001</v>
      </c>
      <c r="D916" s="184"/>
      <c r="E916" s="76">
        <v>97.382999999999996</v>
      </c>
      <c r="F916" s="76">
        <v>57.898099999999999</v>
      </c>
      <c r="G916" s="73"/>
      <c r="H916" s="76">
        <v>222.96935000000002</v>
      </c>
      <c r="I916" s="72"/>
      <c r="J916" s="185">
        <v>0</v>
      </c>
      <c r="K916" s="246"/>
      <c r="L916" s="246"/>
      <c r="M916" s="173"/>
      <c r="N916" s="175"/>
      <c r="O916" s="173"/>
      <c r="P916" s="173"/>
    </row>
    <row r="917" spans="1:16" ht="15" customHeight="1" x14ac:dyDescent="0.25">
      <c r="A917" s="74" t="s">
        <v>962</v>
      </c>
      <c r="B917" s="66" t="s">
        <v>62</v>
      </c>
      <c r="C917" s="78">
        <v>284.95865000000003</v>
      </c>
      <c r="D917" s="184"/>
      <c r="E917" s="76">
        <v>112.1497</v>
      </c>
      <c r="F917" s="76">
        <v>90.034800000000004</v>
      </c>
      <c r="G917" s="73"/>
      <c r="H917" s="76">
        <v>248.87105</v>
      </c>
      <c r="I917" s="72"/>
      <c r="J917" s="185">
        <v>0</v>
      </c>
      <c r="K917" s="246"/>
      <c r="L917" s="246"/>
      <c r="M917" s="173"/>
      <c r="N917" s="174"/>
      <c r="O917" s="173"/>
      <c r="P917" s="173"/>
    </row>
    <row r="918" spans="1:16" ht="15" customHeight="1" x14ac:dyDescent="0.25">
      <c r="A918" s="74" t="s">
        <v>963</v>
      </c>
      <c r="B918" s="66" t="s">
        <v>62</v>
      </c>
      <c r="C918" s="78">
        <v>105.77397000000001</v>
      </c>
      <c r="D918" s="184"/>
      <c r="E918" s="76">
        <v>112.25214</v>
      </c>
      <c r="F918" s="76">
        <v>113.15644</v>
      </c>
      <c r="G918" s="73"/>
      <c r="H918" s="76">
        <v>95.095169999999996</v>
      </c>
      <c r="I918" s="72"/>
      <c r="J918" s="185">
        <v>0</v>
      </c>
      <c r="K918" s="246"/>
      <c r="L918" s="246"/>
      <c r="M918" s="173"/>
      <c r="N918" s="173"/>
      <c r="O918" s="173"/>
      <c r="P918" s="173"/>
    </row>
    <row r="919" spans="1:16" ht="15" customHeight="1" x14ac:dyDescent="0.25">
      <c r="A919" s="74" t="s">
        <v>964</v>
      </c>
      <c r="B919" s="66" t="s">
        <v>62</v>
      </c>
      <c r="C919" s="78">
        <v>438.25337999999999</v>
      </c>
      <c r="D919" s="184"/>
      <c r="E919" s="76">
        <v>331.03484000000003</v>
      </c>
      <c r="F919" s="76">
        <v>292.19430999999997</v>
      </c>
      <c r="G919" s="73"/>
      <c r="H919" s="76">
        <v>513.28410999999994</v>
      </c>
      <c r="I919" s="72"/>
      <c r="J919" s="185">
        <v>0</v>
      </c>
      <c r="K919" s="246"/>
      <c r="L919" s="246"/>
      <c r="M919" s="173"/>
      <c r="N919" s="173"/>
      <c r="O919" s="173"/>
      <c r="P919" s="173"/>
    </row>
    <row r="920" spans="1:16" ht="15" customHeight="1" x14ac:dyDescent="0.25">
      <c r="A920" s="74" t="s">
        <v>965</v>
      </c>
      <c r="B920" s="66" t="s">
        <v>62</v>
      </c>
      <c r="C920" s="78">
        <v>408.85500999999999</v>
      </c>
      <c r="D920" s="184"/>
      <c r="E920" s="76">
        <v>285.03215</v>
      </c>
      <c r="F920" s="76">
        <v>224.19134</v>
      </c>
      <c r="G920" s="73"/>
      <c r="H920" s="76">
        <v>485.00557000000003</v>
      </c>
      <c r="I920" s="72"/>
      <c r="J920" s="185">
        <v>0</v>
      </c>
      <c r="K920" s="246"/>
      <c r="L920" s="246"/>
      <c r="M920" s="173"/>
      <c r="N920" s="173"/>
      <c r="O920" s="173"/>
      <c r="P920" s="173"/>
    </row>
    <row r="921" spans="1:16" ht="15" customHeight="1" x14ac:dyDescent="0.25">
      <c r="A921" s="74" t="s">
        <v>3673</v>
      </c>
      <c r="B921" s="66" t="s">
        <v>62</v>
      </c>
      <c r="C921" s="78">
        <v>468.89143000000001</v>
      </c>
      <c r="D921" s="184"/>
      <c r="E921" s="76">
        <v>332.709</v>
      </c>
      <c r="F921" s="76">
        <v>247.98566</v>
      </c>
      <c r="G921" s="73"/>
      <c r="H921" s="76">
        <v>553.61477000000002</v>
      </c>
      <c r="I921" s="72"/>
      <c r="J921" s="185">
        <v>0</v>
      </c>
      <c r="K921" s="246"/>
      <c r="L921" s="246"/>
      <c r="M921" s="173"/>
      <c r="N921" s="175"/>
      <c r="O921" s="173"/>
      <c r="P921" s="173"/>
    </row>
    <row r="922" spans="1:16" ht="15" customHeight="1" x14ac:dyDescent="0.25">
      <c r="A922" s="74" t="s">
        <v>966</v>
      </c>
      <c r="B922" s="66" t="s">
        <v>62</v>
      </c>
      <c r="C922" s="78">
        <v>111.38833</v>
      </c>
      <c r="D922" s="184"/>
      <c r="E922" s="76">
        <v>126.4224</v>
      </c>
      <c r="F922" s="76">
        <v>103.31453</v>
      </c>
      <c r="G922" s="73"/>
      <c r="H922" s="76">
        <v>135.39320000000001</v>
      </c>
      <c r="I922" s="72"/>
      <c r="J922" s="185">
        <v>0</v>
      </c>
      <c r="K922" s="246"/>
      <c r="L922" s="246"/>
      <c r="M922" s="173"/>
      <c r="N922" s="174"/>
      <c r="O922" s="173"/>
      <c r="P922" s="173"/>
    </row>
    <row r="923" spans="1:16" ht="15" customHeight="1" x14ac:dyDescent="0.25">
      <c r="A923" s="74" t="s">
        <v>967</v>
      </c>
      <c r="B923" s="66" t="s">
        <v>62</v>
      </c>
      <c r="C923" s="78">
        <v>86.418399999999991</v>
      </c>
      <c r="D923" s="184"/>
      <c r="E923" s="76">
        <v>53.242800000000003</v>
      </c>
      <c r="F923" s="76">
        <v>60.584400000000002</v>
      </c>
      <c r="G923" s="73"/>
      <c r="H923" s="76">
        <v>79.076800000000006</v>
      </c>
      <c r="I923" s="72"/>
      <c r="J923" s="185">
        <v>0</v>
      </c>
      <c r="K923" s="246"/>
      <c r="L923" s="246"/>
      <c r="M923" s="173"/>
      <c r="N923" s="174"/>
      <c r="O923" s="173"/>
      <c r="P923" s="173"/>
    </row>
    <row r="924" spans="1:16" ht="15" customHeight="1" x14ac:dyDescent="0.25">
      <c r="A924" s="74" t="s">
        <v>968</v>
      </c>
      <c r="B924" s="66" t="s">
        <v>62</v>
      </c>
      <c r="C924" s="78">
        <v>31.935200000000002</v>
      </c>
      <c r="D924" s="184"/>
      <c r="E924" s="76">
        <v>48.094800000000006</v>
      </c>
      <c r="F924" s="76">
        <v>38.637300000000003</v>
      </c>
      <c r="G924" s="73"/>
      <c r="H924" s="76">
        <v>41.392699999999998</v>
      </c>
      <c r="I924" s="72"/>
      <c r="J924" s="185">
        <v>0</v>
      </c>
      <c r="K924" s="246"/>
      <c r="L924" s="246"/>
      <c r="M924" s="173"/>
      <c r="N924" s="174"/>
      <c r="O924" s="173"/>
      <c r="P924" s="173"/>
    </row>
    <row r="925" spans="1:16" ht="15" customHeight="1" x14ac:dyDescent="0.25">
      <c r="A925" s="74" t="s">
        <v>969</v>
      </c>
      <c r="B925" s="66" t="s">
        <v>62</v>
      </c>
      <c r="C925" s="78">
        <v>62.210169999999998</v>
      </c>
      <c r="D925" s="184"/>
      <c r="E925" s="76">
        <v>52.67351</v>
      </c>
      <c r="F925" s="76">
        <v>43.339379999999998</v>
      </c>
      <c r="G925" s="73"/>
      <c r="H925" s="76">
        <v>71.544300000000007</v>
      </c>
      <c r="I925" s="72"/>
      <c r="J925" s="185">
        <v>0</v>
      </c>
      <c r="K925" s="246"/>
      <c r="L925" s="246"/>
      <c r="M925" s="173"/>
      <c r="N925" s="173"/>
      <c r="O925" s="173"/>
      <c r="P925" s="173"/>
    </row>
    <row r="926" spans="1:16" ht="15" customHeight="1" x14ac:dyDescent="0.25">
      <c r="A926" s="74" t="s">
        <v>970</v>
      </c>
      <c r="B926" s="66" t="s">
        <v>62</v>
      </c>
      <c r="C926" s="78">
        <v>143.07288</v>
      </c>
      <c r="D926" s="184"/>
      <c r="E926" s="76">
        <v>49.431199999999997</v>
      </c>
      <c r="F926" s="76">
        <v>38.522069999999999</v>
      </c>
      <c r="G926" s="73"/>
      <c r="H926" s="76">
        <v>154.28020999999998</v>
      </c>
      <c r="I926" s="72"/>
      <c r="J926" s="185">
        <v>0</v>
      </c>
      <c r="K926" s="246"/>
      <c r="L926" s="246"/>
      <c r="M926" s="173"/>
      <c r="N926" s="174"/>
      <c r="O926" s="173"/>
      <c r="P926" s="173"/>
    </row>
    <row r="927" spans="1:16" ht="15" customHeight="1" x14ac:dyDescent="0.25">
      <c r="A927" s="74" t="s">
        <v>971</v>
      </c>
      <c r="B927" s="66" t="s">
        <v>62</v>
      </c>
      <c r="C927" s="78">
        <v>98.830119999999994</v>
      </c>
      <c r="D927" s="184"/>
      <c r="E927" s="76">
        <v>48.3444</v>
      </c>
      <c r="F927" s="76">
        <v>23.457900000000002</v>
      </c>
      <c r="G927" s="73"/>
      <c r="H927" s="76">
        <v>123.71661999999999</v>
      </c>
      <c r="I927" s="72"/>
      <c r="J927" s="185">
        <v>0</v>
      </c>
      <c r="K927" s="246"/>
      <c r="L927" s="246"/>
      <c r="M927" s="173"/>
      <c r="N927" s="174"/>
      <c r="O927" s="173"/>
      <c r="P927" s="173"/>
    </row>
    <row r="928" spans="1:16" ht="15" customHeight="1" x14ac:dyDescent="0.25">
      <c r="A928" s="74" t="s">
        <v>972</v>
      </c>
      <c r="B928" s="66" t="s">
        <v>62</v>
      </c>
      <c r="C928" s="78">
        <v>102.01864999999999</v>
      </c>
      <c r="D928" s="184"/>
      <c r="E928" s="76">
        <v>55.857099999999996</v>
      </c>
      <c r="F928" s="76">
        <v>36.27525</v>
      </c>
      <c r="G928" s="73"/>
      <c r="H928" s="76">
        <v>103.5132</v>
      </c>
      <c r="I928" s="72"/>
      <c r="J928" s="185">
        <v>0</v>
      </c>
      <c r="K928" s="246"/>
      <c r="L928" s="246"/>
      <c r="M928" s="173"/>
      <c r="N928" s="174"/>
      <c r="O928" s="173"/>
      <c r="P928" s="173"/>
    </row>
    <row r="929" spans="1:16" ht="15" customHeight="1" x14ac:dyDescent="0.25">
      <c r="A929" s="74" t="s">
        <v>973</v>
      </c>
      <c r="B929" s="66" t="s">
        <v>62</v>
      </c>
      <c r="C929" s="78">
        <v>84.778050000000007</v>
      </c>
      <c r="D929" s="184"/>
      <c r="E929" s="76">
        <v>30.437549999999998</v>
      </c>
      <c r="F929" s="76">
        <v>15.588190000000001</v>
      </c>
      <c r="G929" s="73"/>
      <c r="H929" s="76">
        <v>99.627409999999998</v>
      </c>
      <c r="I929" s="72"/>
      <c r="J929" s="185">
        <v>0</v>
      </c>
      <c r="K929" s="246"/>
      <c r="L929" s="246"/>
      <c r="M929" s="173"/>
      <c r="N929" s="173"/>
      <c r="O929" s="173"/>
      <c r="P929" s="173"/>
    </row>
    <row r="930" spans="1:16" ht="15" customHeight="1" x14ac:dyDescent="0.25">
      <c r="A930" s="74" t="s">
        <v>3674</v>
      </c>
      <c r="B930" s="66" t="s">
        <v>62</v>
      </c>
      <c r="C930" s="78">
        <v>34.55498</v>
      </c>
      <c r="D930" s="184"/>
      <c r="E930" s="76">
        <v>3.7101100000000002</v>
      </c>
      <c r="F930" s="76">
        <v>7.8118999999999996</v>
      </c>
      <c r="G930" s="73"/>
      <c r="H930" s="76">
        <v>30.453189999999999</v>
      </c>
      <c r="I930" s="72"/>
      <c r="J930" s="185">
        <v>0</v>
      </c>
      <c r="K930" s="246"/>
      <c r="L930" s="246"/>
      <c r="M930" s="173"/>
      <c r="N930" s="173"/>
      <c r="O930" s="173"/>
      <c r="P930" s="173"/>
    </row>
    <row r="931" spans="1:16" ht="15" customHeight="1" x14ac:dyDescent="0.25">
      <c r="A931" s="74" t="s">
        <v>974</v>
      </c>
      <c r="B931" s="66" t="s">
        <v>62</v>
      </c>
      <c r="C931" s="78">
        <v>33.732949999999995</v>
      </c>
      <c r="D931" s="184"/>
      <c r="E931" s="76">
        <v>44.013449999999999</v>
      </c>
      <c r="F931" s="76">
        <v>31.708749999999998</v>
      </c>
      <c r="G931" s="73"/>
      <c r="H931" s="76">
        <v>46.037649999999999</v>
      </c>
      <c r="I931" s="72"/>
      <c r="J931" s="185">
        <v>0</v>
      </c>
      <c r="K931" s="246"/>
      <c r="L931" s="246"/>
      <c r="M931" s="173"/>
      <c r="N931" s="173"/>
      <c r="O931" s="173"/>
      <c r="P931" s="173"/>
    </row>
    <row r="932" spans="1:16" ht="15" customHeight="1" x14ac:dyDescent="0.25">
      <c r="A932" s="74" t="s">
        <v>975</v>
      </c>
      <c r="B932" s="66" t="s">
        <v>62</v>
      </c>
      <c r="C932" s="78">
        <v>63.24935</v>
      </c>
      <c r="D932" s="184"/>
      <c r="E932" s="76">
        <v>47.135400000000004</v>
      </c>
      <c r="F932" s="76">
        <v>36.673199999999994</v>
      </c>
      <c r="G932" s="73"/>
      <c r="H932" s="76">
        <v>73.711550000000003</v>
      </c>
      <c r="I932" s="72"/>
      <c r="J932" s="185">
        <v>0</v>
      </c>
      <c r="K932" s="246"/>
      <c r="L932" s="246"/>
      <c r="M932" s="173"/>
      <c r="N932" s="174"/>
      <c r="O932" s="173"/>
      <c r="P932" s="173"/>
    </row>
    <row r="933" spans="1:16" ht="15" customHeight="1" x14ac:dyDescent="0.25">
      <c r="A933" s="74" t="s">
        <v>976</v>
      </c>
      <c r="B933" s="66" t="s">
        <v>62</v>
      </c>
      <c r="C933" s="78">
        <v>54.240809999999996</v>
      </c>
      <c r="D933" s="184"/>
      <c r="E933" s="76">
        <v>47.195070000000001</v>
      </c>
      <c r="F933" s="76">
        <v>60.496169999999999</v>
      </c>
      <c r="G933" s="73"/>
      <c r="H933" s="76">
        <v>41.30556</v>
      </c>
      <c r="I933" s="72"/>
      <c r="J933" s="185">
        <v>0</v>
      </c>
      <c r="K933" s="246"/>
      <c r="L933" s="246"/>
      <c r="M933" s="173"/>
      <c r="N933" s="173"/>
      <c r="O933" s="173"/>
      <c r="P933" s="173"/>
    </row>
    <row r="934" spans="1:16" ht="15" customHeight="1" x14ac:dyDescent="0.25">
      <c r="A934" s="74" t="s">
        <v>977</v>
      </c>
      <c r="B934" s="66" t="s">
        <v>62</v>
      </c>
      <c r="C934" s="78">
        <v>64.722449999999995</v>
      </c>
      <c r="D934" s="184"/>
      <c r="E934" s="76">
        <v>49.2102</v>
      </c>
      <c r="F934" s="76">
        <v>41.3142</v>
      </c>
      <c r="G934" s="73"/>
      <c r="H934" s="76">
        <v>72.618449999999996</v>
      </c>
      <c r="I934" s="72"/>
      <c r="J934" s="185">
        <v>0</v>
      </c>
      <c r="K934" s="246"/>
      <c r="L934" s="246"/>
      <c r="M934" s="173"/>
      <c r="N934" s="174"/>
      <c r="O934" s="173"/>
      <c r="P934" s="173"/>
    </row>
    <row r="935" spans="1:16" ht="15" customHeight="1" x14ac:dyDescent="0.25">
      <c r="A935" s="74" t="s">
        <v>978</v>
      </c>
      <c r="B935" s="66" t="s">
        <v>62</v>
      </c>
      <c r="C935" s="78">
        <v>118.35372</v>
      </c>
      <c r="D935" s="184"/>
      <c r="E935" s="76">
        <v>53.342640000000003</v>
      </c>
      <c r="F935" s="76">
        <v>24.385549999999999</v>
      </c>
      <c r="G935" s="73"/>
      <c r="H935" s="76">
        <v>147.31081</v>
      </c>
      <c r="I935" s="72"/>
      <c r="J935" s="185">
        <v>0</v>
      </c>
      <c r="K935" s="246"/>
      <c r="L935" s="246"/>
      <c r="M935" s="173"/>
      <c r="N935" s="173"/>
      <c r="O935" s="173"/>
      <c r="P935" s="173"/>
    </row>
    <row r="936" spans="1:16" ht="15" customHeight="1" x14ac:dyDescent="0.25">
      <c r="A936" s="74" t="s">
        <v>979</v>
      </c>
      <c r="B936" s="66" t="s">
        <v>62</v>
      </c>
      <c r="C936" s="78">
        <v>29.502299999999998</v>
      </c>
      <c r="D936" s="184"/>
      <c r="E936" s="76">
        <v>42.361800000000002</v>
      </c>
      <c r="F936" s="76">
        <v>29.748099999999997</v>
      </c>
      <c r="G936" s="73"/>
      <c r="H936" s="76">
        <v>42.116</v>
      </c>
      <c r="I936" s="72"/>
      <c r="J936" s="185">
        <v>0</v>
      </c>
      <c r="K936" s="246"/>
      <c r="L936" s="246"/>
      <c r="M936" s="173"/>
      <c r="N936" s="174"/>
      <c r="O936" s="173"/>
      <c r="P936" s="173"/>
    </row>
    <row r="937" spans="1:16" ht="15" customHeight="1" x14ac:dyDescent="0.25">
      <c r="A937" s="74" t="s">
        <v>980</v>
      </c>
      <c r="B937" s="66" t="s">
        <v>62</v>
      </c>
      <c r="C937" s="78">
        <v>43.970800000000004</v>
      </c>
      <c r="D937" s="184"/>
      <c r="E937" s="76">
        <v>50.832599999999999</v>
      </c>
      <c r="F937" s="76">
        <v>21.853580000000001</v>
      </c>
      <c r="G937" s="73"/>
      <c r="H937" s="76">
        <v>72.949820000000003</v>
      </c>
      <c r="I937" s="72"/>
      <c r="J937" s="185">
        <v>0</v>
      </c>
      <c r="K937" s="246"/>
      <c r="L937" s="246"/>
      <c r="M937" s="173"/>
      <c r="N937" s="174"/>
      <c r="O937" s="173"/>
      <c r="P937" s="173"/>
    </row>
    <row r="938" spans="1:16" ht="15" customHeight="1" x14ac:dyDescent="0.25">
      <c r="A938" s="74" t="s">
        <v>981</v>
      </c>
      <c r="B938" s="66" t="s">
        <v>62</v>
      </c>
      <c r="C938" s="78">
        <v>69.975189999999998</v>
      </c>
      <c r="D938" s="184"/>
      <c r="E938" s="76">
        <v>53.816160000000004</v>
      </c>
      <c r="F938" s="76">
        <v>56.930999999999997</v>
      </c>
      <c r="G938" s="73"/>
      <c r="H938" s="76">
        <v>66.860350000000011</v>
      </c>
      <c r="I938" s="72"/>
      <c r="J938" s="185">
        <v>0</v>
      </c>
      <c r="K938" s="246"/>
      <c r="L938" s="246"/>
      <c r="M938" s="173"/>
      <c r="N938" s="173"/>
      <c r="O938" s="173"/>
      <c r="P938" s="173"/>
    </row>
    <row r="939" spans="1:16" ht="15" customHeight="1" x14ac:dyDescent="0.25">
      <c r="A939" s="74" t="s">
        <v>982</v>
      </c>
      <c r="B939" s="66" t="s">
        <v>62</v>
      </c>
      <c r="C939" s="78">
        <v>78.915899999999993</v>
      </c>
      <c r="D939" s="184"/>
      <c r="E939" s="76">
        <v>49.553400000000003</v>
      </c>
      <c r="F939" s="76">
        <v>43.976739999999999</v>
      </c>
      <c r="G939" s="73"/>
      <c r="H939" s="76">
        <v>84.86036</v>
      </c>
      <c r="I939" s="72"/>
      <c r="J939" s="185">
        <v>0</v>
      </c>
      <c r="K939" s="246"/>
      <c r="L939" s="246"/>
      <c r="M939" s="173"/>
      <c r="N939" s="174"/>
      <c r="O939" s="173"/>
      <c r="P939" s="173"/>
    </row>
    <row r="940" spans="1:16" ht="15" customHeight="1" x14ac:dyDescent="0.25">
      <c r="A940" s="74" t="s">
        <v>983</v>
      </c>
      <c r="B940" s="66" t="s">
        <v>62</v>
      </c>
      <c r="C940" s="78">
        <v>84.602399999999989</v>
      </c>
      <c r="D940" s="184"/>
      <c r="E940" s="76">
        <v>47.841300000000004</v>
      </c>
      <c r="F940" s="76">
        <v>36.024550000000005</v>
      </c>
      <c r="G940" s="73"/>
      <c r="H940" s="76">
        <v>96.419149999999988</v>
      </c>
      <c r="I940" s="72"/>
      <c r="J940" s="185">
        <v>0</v>
      </c>
      <c r="K940" s="246"/>
      <c r="L940" s="246"/>
      <c r="M940" s="173"/>
      <c r="N940" s="174"/>
      <c r="O940" s="173"/>
      <c r="P940" s="173"/>
    </row>
    <row r="941" spans="1:16" ht="15" customHeight="1" x14ac:dyDescent="0.25">
      <c r="A941" s="74" t="s">
        <v>984</v>
      </c>
      <c r="B941" s="66" t="s">
        <v>62</v>
      </c>
      <c r="C941" s="78">
        <v>504.31521999999995</v>
      </c>
      <c r="D941" s="184"/>
      <c r="E941" s="76">
        <v>334.24559999999997</v>
      </c>
      <c r="F941" s="76">
        <v>355.15685999999999</v>
      </c>
      <c r="G941" s="73"/>
      <c r="H941" s="76">
        <v>483.40396000000004</v>
      </c>
      <c r="I941" s="72"/>
      <c r="J941" s="185">
        <v>0</v>
      </c>
      <c r="K941" s="246"/>
      <c r="L941" s="246"/>
      <c r="M941" s="173"/>
      <c r="N941" s="174"/>
      <c r="O941" s="173"/>
      <c r="P941" s="173"/>
    </row>
    <row r="942" spans="1:16" ht="15" customHeight="1" x14ac:dyDescent="0.25">
      <c r="A942" s="74" t="s">
        <v>985</v>
      </c>
      <c r="B942" s="66" t="s">
        <v>62</v>
      </c>
      <c r="C942" s="78">
        <v>214.21548000000001</v>
      </c>
      <c r="D942" s="184"/>
      <c r="E942" s="76">
        <v>226.74275</v>
      </c>
      <c r="F942" s="76">
        <v>312.63465000000002</v>
      </c>
      <c r="G942" s="73"/>
      <c r="H942" s="76">
        <v>116.42223</v>
      </c>
      <c r="I942" s="72"/>
      <c r="J942" s="185">
        <v>0</v>
      </c>
      <c r="K942" s="246"/>
      <c r="L942" s="246"/>
      <c r="M942" s="173"/>
      <c r="N942" s="173"/>
      <c r="O942" s="173"/>
      <c r="P942" s="173"/>
    </row>
    <row r="943" spans="1:16" ht="15" customHeight="1" x14ac:dyDescent="0.25">
      <c r="A943" s="74" t="s">
        <v>986</v>
      </c>
      <c r="B943" s="66" t="s">
        <v>62</v>
      </c>
      <c r="C943" s="78">
        <v>314.12569000000002</v>
      </c>
      <c r="D943" s="184"/>
      <c r="E943" s="76">
        <v>327.66181</v>
      </c>
      <c r="F943" s="76">
        <v>308.29845</v>
      </c>
      <c r="G943" s="73"/>
      <c r="H943" s="76">
        <v>333.48904999999996</v>
      </c>
      <c r="I943" s="72"/>
      <c r="J943" s="185">
        <v>0</v>
      </c>
      <c r="K943" s="246"/>
      <c r="L943" s="246"/>
      <c r="M943" s="173"/>
      <c r="N943" s="173"/>
      <c r="O943" s="173"/>
      <c r="P943" s="173"/>
    </row>
    <row r="944" spans="1:16" ht="15" customHeight="1" x14ac:dyDescent="0.25">
      <c r="A944" s="74" t="s">
        <v>987</v>
      </c>
      <c r="B944" s="66" t="s">
        <v>62</v>
      </c>
      <c r="C944" s="78">
        <v>351.27533</v>
      </c>
      <c r="D944" s="184"/>
      <c r="E944" s="76">
        <v>334.46140000000003</v>
      </c>
      <c r="F944" s="76">
        <v>401.09158000000002</v>
      </c>
      <c r="G944" s="73"/>
      <c r="H944" s="76">
        <v>276.63974999999999</v>
      </c>
      <c r="I944" s="72"/>
      <c r="J944" s="185">
        <v>0</v>
      </c>
      <c r="K944" s="246"/>
      <c r="L944" s="246"/>
      <c r="M944" s="173"/>
      <c r="N944" s="174"/>
      <c r="O944" s="173"/>
      <c r="P944" s="173"/>
    </row>
    <row r="945" spans="1:16" ht="15" customHeight="1" x14ac:dyDescent="0.25">
      <c r="A945" s="74" t="s">
        <v>3675</v>
      </c>
      <c r="B945" s="66" t="s">
        <v>62</v>
      </c>
      <c r="C945" s="78">
        <v>394.65396999999996</v>
      </c>
      <c r="D945" s="184"/>
      <c r="E945" s="76">
        <v>334.6044</v>
      </c>
      <c r="F945" s="76">
        <v>299.22174999999999</v>
      </c>
      <c r="G945" s="73"/>
      <c r="H945" s="76">
        <v>431.12490000000003</v>
      </c>
      <c r="I945" s="72"/>
      <c r="J945" s="185">
        <v>0</v>
      </c>
      <c r="K945" s="246"/>
      <c r="L945" s="246"/>
      <c r="M945" s="173"/>
      <c r="N945" s="174"/>
      <c r="O945" s="173"/>
      <c r="P945" s="173"/>
    </row>
    <row r="946" spans="1:16" ht="15" customHeight="1" x14ac:dyDescent="0.25">
      <c r="A946" s="74" t="s">
        <v>3676</v>
      </c>
      <c r="B946" s="66" t="s">
        <v>62</v>
      </c>
      <c r="C946" s="78">
        <v>200.95048</v>
      </c>
      <c r="D946" s="184"/>
      <c r="E946" s="76">
        <v>296.45654999999999</v>
      </c>
      <c r="F946" s="76">
        <v>280.86723999999998</v>
      </c>
      <c r="G946" s="73"/>
      <c r="H946" s="76">
        <v>216.53979000000001</v>
      </c>
      <c r="I946" s="72"/>
      <c r="J946" s="185">
        <v>0</v>
      </c>
      <c r="K946" s="246"/>
      <c r="L946" s="246"/>
      <c r="M946" s="173"/>
      <c r="N946" s="173"/>
      <c r="O946" s="173"/>
      <c r="P946" s="173"/>
    </row>
    <row r="947" spans="1:16" ht="15" customHeight="1" x14ac:dyDescent="0.25">
      <c r="A947" s="74" t="s">
        <v>988</v>
      </c>
      <c r="B947" s="66" t="s">
        <v>62</v>
      </c>
      <c r="C947" s="78">
        <v>357.73165</v>
      </c>
      <c r="D947" s="184"/>
      <c r="E947" s="76">
        <v>574.45680000000004</v>
      </c>
      <c r="F947" s="76">
        <v>515.68218000000002</v>
      </c>
      <c r="G947" s="73"/>
      <c r="H947" s="76">
        <v>416.50627000000003</v>
      </c>
      <c r="I947" s="72"/>
      <c r="J947" s="185">
        <v>0</v>
      </c>
      <c r="K947" s="246"/>
      <c r="L947" s="246"/>
      <c r="M947" s="173"/>
      <c r="N947" s="174"/>
      <c r="O947" s="173"/>
      <c r="P947" s="173"/>
    </row>
    <row r="948" spans="1:16" ht="15" customHeight="1" x14ac:dyDescent="0.25">
      <c r="A948" s="74" t="s">
        <v>989</v>
      </c>
      <c r="B948" s="66" t="s">
        <v>62</v>
      </c>
      <c r="C948" s="78">
        <v>638.11063000000001</v>
      </c>
      <c r="D948" s="184"/>
      <c r="E948" s="76">
        <v>479.37200000000001</v>
      </c>
      <c r="F948" s="76">
        <v>464.28737999999998</v>
      </c>
      <c r="G948" s="73"/>
      <c r="H948" s="76">
        <v>605.34855000000005</v>
      </c>
      <c r="I948" s="72"/>
      <c r="J948" s="185">
        <v>0</v>
      </c>
      <c r="K948" s="246"/>
      <c r="L948" s="246"/>
      <c r="M948" s="173"/>
      <c r="N948" s="175"/>
      <c r="O948" s="173"/>
      <c r="P948" s="173"/>
    </row>
    <row r="949" spans="1:16" ht="15" customHeight="1" x14ac:dyDescent="0.25">
      <c r="A949" s="74" t="s">
        <v>3677</v>
      </c>
      <c r="B949" s="66" t="s">
        <v>62</v>
      </c>
      <c r="C949" s="78">
        <v>141.30569</v>
      </c>
      <c r="D949" s="184"/>
      <c r="E949" s="76">
        <v>247.73760000000001</v>
      </c>
      <c r="F949" s="76">
        <v>235.03926999999999</v>
      </c>
      <c r="G949" s="73"/>
      <c r="H949" s="76">
        <v>154.00402</v>
      </c>
      <c r="I949" s="72"/>
      <c r="J949" s="185">
        <v>0</v>
      </c>
      <c r="K949" s="246"/>
      <c r="L949" s="246"/>
      <c r="M949" s="173"/>
      <c r="N949" s="174"/>
      <c r="O949" s="173"/>
      <c r="P949" s="173"/>
    </row>
    <row r="950" spans="1:16" ht="15" customHeight="1" x14ac:dyDescent="0.25">
      <c r="A950" s="74" t="s">
        <v>990</v>
      </c>
      <c r="B950" s="66" t="s">
        <v>62</v>
      </c>
      <c r="C950" s="78">
        <v>243.38507999999999</v>
      </c>
      <c r="D950" s="184"/>
      <c r="E950" s="76">
        <v>342.59840000000003</v>
      </c>
      <c r="F950" s="76">
        <v>295.04924999999997</v>
      </c>
      <c r="G950" s="73"/>
      <c r="H950" s="76">
        <v>290.93422999999996</v>
      </c>
      <c r="I950" s="72"/>
      <c r="J950" s="185">
        <v>0</v>
      </c>
      <c r="K950" s="246"/>
      <c r="L950" s="246"/>
      <c r="M950" s="173"/>
      <c r="N950" s="174"/>
      <c r="O950" s="173"/>
      <c r="P950" s="173"/>
    </row>
    <row r="951" spans="1:16" ht="15" customHeight="1" x14ac:dyDescent="0.25">
      <c r="A951" s="74" t="s">
        <v>3678</v>
      </c>
      <c r="B951" s="66" t="s">
        <v>62</v>
      </c>
      <c r="C951" s="78">
        <v>581.96918000000005</v>
      </c>
      <c r="D951" s="184"/>
      <c r="E951" s="76">
        <v>562.50319999999999</v>
      </c>
      <c r="F951" s="76">
        <v>412.65388000000002</v>
      </c>
      <c r="G951" s="73"/>
      <c r="H951" s="76">
        <v>733.75350000000003</v>
      </c>
      <c r="I951" s="72"/>
      <c r="J951" s="185">
        <v>0</v>
      </c>
      <c r="K951" s="246"/>
      <c r="L951" s="246"/>
      <c r="M951" s="173"/>
      <c r="N951" s="174"/>
      <c r="O951" s="173"/>
      <c r="P951" s="173"/>
    </row>
    <row r="952" spans="1:16" ht="15" customHeight="1" x14ac:dyDescent="0.25">
      <c r="A952" s="74" t="s">
        <v>991</v>
      </c>
      <c r="B952" s="66" t="s">
        <v>62</v>
      </c>
      <c r="C952" s="78">
        <v>308.84075000000001</v>
      </c>
      <c r="D952" s="184"/>
      <c r="E952" s="76">
        <v>354.48</v>
      </c>
      <c r="F952" s="76">
        <v>337.46972</v>
      </c>
      <c r="G952" s="73"/>
      <c r="H952" s="76">
        <v>323.92303000000004</v>
      </c>
      <c r="I952" s="72"/>
      <c r="J952" s="185">
        <v>0</v>
      </c>
      <c r="K952" s="246"/>
      <c r="L952" s="246"/>
      <c r="M952" s="173"/>
      <c r="N952" s="175"/>
      <c r="O952" s="173"/>
      <c r="P952" s="173"/>
    </row>
    <row r="953" spans="1:16" ht="15" customHeight="1" x14ac:dyDescent="0.25">
      <c r="A953" s="74" t="s">
        <v>3679</v>
      </c>
      <c r="B953" s="66" t="s">
        <v>62</v>
      </c>
      <c r="C953" s="78">
        <v>460.22771</v>
      </c>
      <c r="D953" s="184"/>
      <c r="E953" s="76">
        <v>458.1592</v>
      </c>
      <c r="F953" s="76">
        <v>343.76650000000001</v>
      </c>
      <c r="G953" s="73"/>
      <c r="H953" s="76">
        <v>564.45990000000006</v>
      </c>
      <c r="I953" s="72"/>
      <c r="J953" s="185">
        <v>0</v>
      </c>
      <c r="K953" s="246"/>
      <c r="L953" s="246"/>
      <c r="M953" s="173"/>
      <c r="N953" s="174"/>
      <c r="O953" s="173"/>
      <c r="P953" s="173"/>
    </row>
    <row r="954" spans="1:16" ht="15" customHeight="1" x14ac:dyDescent="0.25">
      <c r="A954" s="74" t="s">
        <v>992</v>
      </c>
      <c r="B954" s="66" t="s">
        <v>62</v>
      </c>
      <c r="C954" s="78">
        <v>232.20009999999999</v>
      </c>
      <c r="D954" s="184"/>
      <c r="E954" s="76">
        <v>294.40959999999995</v>
      </c>
      <c r="F954" s="76">
        <v>291.86740000000003</v>
      </c>
      <c r="G954" s="73"/>
      <c r="H954" s="76">
        <v>234.7423</v>
      </c>
      <c r="I954" s="72"/>
      <c r="J954" s="185">
        <v>0</v>
      </c>
      <c r="K954" s="246"/>
      <c r="L954" s="246"/>
      <c r="M954" s="173"/>
      <c r="N954" s="174"/>
      <c r="O954" s="173"/>
      <c r="P954" s="173"/>
    </row>
    <row r="955" spans="1:16" ht="15" customHeight="1" x14ac:dyDescent="0.25">
      <c r="A955" s="74" t="s">
        <v>3680</v>
      </c>
      <c r="B955" s="66" t="s">
        <v>62</v>
      </c>
      <c r="C955" s="78">
        <v>991.69203000000005</v>
      </c>
      <c r="D955" s="184"/>
      <c r="E955" s="76">
        <v>733.32799999999997</v>
      </c>
      <c r="F955" s="76">
        <v>557.01364999999998</v>
      </c>
      <c r="G955" s="73"/>
      <c r="H955" s="76">
        <v>1167.0103799999999</v>
      </c>
      <c r="I955" s="72"/>
      <c r="J955" s="185">
        <v>0</v>
      </c>
      <c r="K955" s="246"/>
      <c r="L955" s="246"/>
      <c r="M955" s="173"/>
      <c r="N955" s="175"/>
      <c r="O955" s="173"/>
      <c r="P955" s="173"/>
    </row>
    <row r="956" spans="1:16" ht="15" customHeight="1" x14ac:dyDescent="0.25">
      <c r="A956" s="74" t="s">
        <v>993</v>
      </c>
      <c r="B956" s="66" t="s">
        <v>62</v>
      </c>
      <c r="C956" s="78">
        <v>317.67</v>
      </c>
      <c r="D956" s="184"/>
      <c r="E956" s="76">
        <v>254.71679999999998</v>
      </c>
      <c r="F956" s="76">
        <v>363.54915</v>
      </c>
      <c r="G956" s="73"/>
      <c r="H956" s="76">
        <v>197.41725</v>
      </c>
      <c r="I956" s="72"/>
      <c r="J956" s="185">
        <v>0</v>
      </c>
      <c r="K956" s="246"/>
      <c r="L956" s="246"/>
      <c r="M956" s="173"/>
      <c r="N956" s="174"/>
      <c r="O956" s="173"/>
      <c r="P956" s="173"/>
    </row>
    <row r="957" spans="1:16" ht="15" customHeight="1" x14ac:dyDescent="0.25">
      <c r="A957" s="74" t="s">
        <v>3681</v>
      </c>
      <c r="B957" s="66" t="s">
        <v>62</v>
      </c>
      <c r="C957" s="78">
        <v>380.84429999999998</v>
      </c>
      <c r="D957" s="184"/>
      <c r="E957" s="76">
        <v>572.73759999999993</v>
      </c>
      <c r="F957" s="76">
        <v>492.92455000000001</v>
      </c>
      <c r="G957" s="73"/>
      <c r="H957" s="76">
        <v>473.68124999999998</v>
      </c>
      <c r="I957" s="72"/>
      <c r="J957" s="185">
        <v>0</v>
      </c>
      <c r="K957" s="246"/>
      <c r="L957" s="246"/>
      <c r="M957" s="173"/>
      <c r="N957" s="174"/>
      <c r="O957" s="173"/>
      <c r="P957" s="173"/>
    </row>
    <row r="958" spans="1:16" ht="15" customHeight="1" x14ac:dyDescent="0.25">
      <c r="A958" s="74" t="s">
        <v>994</v>
      </c>
      <c r="B958" s="66" t="s">
        <v>62</v>
      </c>
      <c r="C958" s="78">
        <v>234.43395000000001</v>
      </c>
      <c r="D958" s="184"/>
      <c r="E958" s="76">
        <v>288.89920000000001</v>
      </c>
      <c r="F958" s="76">
        <v>282.31405000000001</v>
      </c>
      <c r="G958" s="73"/>
      <c r="H958" s="76">
        <v>241.01910000000001</v>
      </c>
      <c r="I958" s="72"/>
      <c r="J958" s="185">
        <v>0</v>
      </c>
      <c r="K958" s="246"/>
      <c r="L958" s="246"/>
      <c r="M958" s="173"/>
      <c r="N958" s="174"/>
      <c r="O958" s="173"/>
      <c r="P958" s="173"/>
    </row>
    <row r="959" spans="1:16" ht="15" customHeight="1" x14ac:dyDescent="0.25">
      <c r="A959" s="74" t="s">
        <v>3682</v>
      </c>
      <c r="B959" s="66" t="s">
        <v>62</v>
      </c>
      <c r="C959" s="78"/>
      <c r="D959" s="184"/>
      <c r="E959" s="76">
        <v>299.57440000000003</v>
      </c>
      <c r="F959" s="76">
        <v>190.5693</v>
      </c>
      <c r="G959" s="73"/>
      <c r="H959" s="76">
        <v>108.7363</v>
      </c>
      <c r="I959" s="72"/>
      <c r="J959" s="185">
        <v>0</v>
      </c>
      <c r="K959" s="246"/>
      <c r="L959" s="246"/>
      <c r="M959" s="178"/>
      <c r="N959" s="174"/>
      <c r="O959" s="173"/>
      <c r="P959" s="173"/>
    </row>
    <row r="960" spans="1:16" x14ac:dyDescent="0.25">
      <c r="A960" s="74" t="s">
        <v>995</v>
      </c>
      <c r="B960" s="66" t="s">
        <v>62</v>
      </c>
      <c r="C960" s="78"/>
      <c r="D960" s="184"/>
      <c r="E960" s="76">
        <v>455.21040000000005</v>
      </c>
      <c r="F960" s="76">
        <v>324.6454</v>
      </c>
      <c r="G960" s="73"/>
      <c r="H960" s="76">
        <v>234.29939999999999</v>
      </c>
      <c r="I960" s="72"/>
      <c r="J960" s="185">
        <v>0</v>
      </c>
      <c r="K960" s="246"/>
      <c r="L960" s="246"/>
      <c r="M960" s="178"/>
      <c r="N960" s="174"/>
      <c r="O960" s="173"/>
      <c r="P960" s="173"/>
    </row>
    <row r="961" spans="1:16" ht="15" customHeight="1" x14ac:dyDescent="0.25">
      <c r="A961" s="74" t="s">
        <v>996</v>
      </c>
      <c r="B961" s="66" t="s">
        <v>62</v>
      </c>
      <c r="C961" s="78">
        <v>986.42635999999993</v>
      </c>
      <c r="D961" s="184"/>
      <c r="E961" s="76">
        <v>681.8051999999999</v>
      </c>
      <c r="F961" s="76">
        <v>749.13320999999996</v>
      </c>
      <c r="G961" s="73"/>
      <c r="H961" s="76">
        <v>921.51925000000006</v>
      </c>
      <c r="I961" s="72"/>
      <c r="J961" s="185">
        <v>0</v>
      </c>
      <c r="K961" s="246"/>
      <c r="L961" s="246"/>
      <c r="M961" s="173"/>
      <c r="N961" s="174"/>
      <c r="O961" s="173"/>
      <c r="P961" s="173"/>
    </row>
    <row r="962" spans="1:16" ht="15" customHeight="1" x14ac:dyDescent="0.25">
      <c r="A962" s="74" t="s">
        <v>997</v>
      </c>
      <c r="B962" s="66" t="s">
        <v>62</v>
      </c>
      <c r="C962" s="78">
        <v>1068.9385300000001</v>
      </c>
      <c r="D962" s="184"/>
      <c r="E962" s="76">
        <v>708.33637999999996</v>
      </c>
      <c r="F962" s="76">
        <v>675.38783000000001</v>
      </c>
      <c r="G962" s="73"/>
      <c r="H962" s="76">
        <v>1089.33203</v>
      </c>
      <c r="I962" s="72"/>
      <c r="J962" s="185">
        <v>0</v>
      </c>
      <c r="K962" s="246"/>
      <c r="L962" s="246"/>
      <c r="M962" s="173"/>
      <c r="N962" s="173"/>
      <c r="O962" s="173"/>
      <c r="P962" s="173"/>
    </row>
    <row r="963" spans="1:16" ht="15" customHeight="1" x14ac:dyDescent="0.25">
      <c r="A963" s="74" t="s">
        <v>998</v>
      </c>
      <c r="B963" s="66" t="s">
        <v>62</v>
      </c>
      <c r="C963" s="78">
        <v>244.00787</v>
      </c>
      <c r="D963" s="184"/>
      <c r="E963" s="76">
        <v>330.7296</v>
      </c>
      <c r="F963" s="76">
        <v>372.07921000000005</v>
      </c>
      <c r="G963" s="73"/>
      <c r="H963" s="76">
        <v>209.82945999999998</v>
      </c>
      <c r="I963" s="72"/>
      <c r="J963" s="185">
        <v>0</v>
      </c>
      <c r="K963" s="246"/>
      <c r="L963" s="246"/>
      <c r="M963" s="173"/>
      <c r="N963" s="174"/>
      <c r="O963" s="173"/>
      <c r="P963" s="173"/>
    </row>
    <row r="964" spans="1:16" ht="15" customHeight="1" x14ac:dyDescent="0.25">
      <c r="A964" s="74" t="s">
        <v>999</v>
      </c>
      <c r="B964" s="66" t="s">
        <v>62</v>
      </c>
      <c r="C964" s="78">
        <v>756.03926999999999</v>
      </c>
      <c r="D964" s="184"/>
      <c r="E964" s="76">
        <v>424.6096</v>
      </c>
      <c r="F964" s="76">
        <v>419.65609000000001</v>
      </c>
      <c r="G964" s="73"/>
      <c r="H964" s="76">
        <v>760.99278000000004</v>
      </c>
      <c r="I964" s="72"/>
      <c r="J964" s="185">
        <v>0</v>
      </c>
      <c r="K964" s="246"/>
      <c r="L964" s="246"/>
      <c r="M964" s="173"/>
      <c r="N964" s="174"/>
      <c r="O964" s="173"/>
      <c r="P964" s="173"/>
    </row>
    <row r="965" spans="1:16" ht="15" customHeight="1" x14ac:dyDescent="0.25">
      <c r="A965" s="74" t="s">
        <v>1000</v>
      </c>
      <c r="B965" s="66" t="s">
        <v>62</v>
      </c>
      <c r="C965" s="78">
        <v>157.83199999999999</v>
      </c>
      <c r="D965" s="184"/>
      <c r="E965" s="76">
        <v>302.87440000000004</v>
      </c>
      <c r="F965" s="76">
        <v>228.595</v>
      </c>
      <c r="G965" s="73"/>
      <c r="H965" s="76">
        <v>233.8218</v>
      </c>
      <c r="I965" s="72"/>
      <c r="J965" s="185">
        <v>0</v>
      </c>
      <c r="K965" s="246"/>
      <c r="L965" s="246"/>
      <c r="M965" s="173"/>
      <c r="N965" s="174"/>
      <c r="O965" s="173"/>
      <c r="P965" s="173"/>
    </row>
    <row r="966" spans="1:16" ht="15" customHeight="1" x14ac:dyDescent="0.25">
      <c r="A966" s="74" t="s">
        <v>3683</v>
      </c>
      <c r="B966" s="66" t="s">
        <v>62</v>
      </c>
      <c r="C966" s="78">
        <v>908.33279000000005</v>
      </c>
      <c r="D966" s="184"/>
      <c r="E966" s="76">
        <v>546.39359999999999</v>
      </c>
      <c r="F966" s="76">
        <v>391.54631000000001</v>
      </c>
      <c r="G966" s="73"/>
      <c r="H966" s="76">
        <v>1063.1800800000001</v>
      </c>
      <c r="I966" s="72"/>
      <c r="J966" s="185">
        <v>0</v>
      </c>
      <c r="K966" s="246"/>
      <c r="L966" s="246"/>
      <c r="M966" s="173"/>
      <c r="N966" s="174"/>
      <c r="O966" s="173"/>
      <c r="P966" s="173"/>
    </row>
    <row r="967" spans="1:16" ht="15" customHeight="1" x14ac:dyDescent="0.25">
      <c r="A967" s="74" t="s">
        <v>1001</v>
      </c>
      <c r="B967" s="66" t="s">
        <v>62</v>
      </c>
      <c r="C967" s="78">
        <v>892.46981999999991</v>
      </c>
      <c r="D967" s="184"/>
      <c r="E967" s="76">
        <v>667.30280000000005</v>
      </c>
      <c r="F967" s="76">
        <v>643.90534000000002</v>
      </c>
      <c r="G967" s="73"/>
      <c r="H967" s="76">
        <v>915.72755000000006</v>
      </c>
      <c r="I967" s="72"/>
      <c r="J967" s="185">
        <v>0</v>
      </c>
      <c r="K967" s="246"/>
      <c r="L967" s="246"/>
      <c r="M967" s="173"/>
      <c r="N967" s="174"/>
      <c r="O967" s="173"/>
      <c r="P967" s="173"/>
    </row>
    <row r="968" spans="1:16" ht="15" customHeight="1" x14ac:dyDescent="0.25">
      <c r="A968" s="74" t="s">
        <v>3684</v>
      </c>
      <c r="B968" s="66" t="s">
        <v>62</v>
      </c>
      <c r="C968" s="78">
        <v>272.57337999999999</v>
      </c>
      <c r="D968" s="184"/>
      <c r="E968" s="76">
        <v>497.77279999999996</v>
      </c>
      <c r="F968" s="76">
        <v>445.27780000000001</v>
      </c>
      <c r="G968" s="73"/>
      <c r="H968" s="76">
        <v>325.46037999999999</v>
      </c>
      <c r="I968" s="72"/>
      <c r="J968" s="185">
        <v>0</v>
      </c>
      <c r="K968" s="246"/>
      <c r="L968" s="246"/>
      <c r="M968" s="173"/>
      <c r="N968" s="174"/>
      <c r="O968" s="173"/>
      <c r="P968" s="173"/>
    </row>
    <row r="969" spans="1:16" ht="15" customHeight="1" x14ac:dyDescent="0.25">
      <c r="A969" s="74" t="s">
        <v>3685</v>
      </c>
      <c r="B969" s="66" t="s">
        <v>62</v>
      </c>
      <c r="C969" s="78">
        <v>643.74692000000005</v>
      </c>
      <c r="D969" s="184"/>
      <c r="E969" s="76">
        <v>399.36959999999999</v>
      </c>
      <c r="F969" s="76">
        <v>271.38259999999997</v>
      </c>
      <c r="G969" s="73"/>
      <c r="H969" s="76">
        <v>771.73392000000001</v>
      </c>
      <c r="I969" s="72"/>
      <c r="J969" s="185">
        <v>0</v>
      </c>
      <c r="K969" s="246"/>
      <c r="L969" s="246"/>
      <c r="M969" s="173"/>
      <c r="N969" s="174"/>
      <c r="O969" s="173"/>
      <c r="P969" s="173"/>
    </row>
    <row r="970" spans="1:16" ht="15" customHeight="1" x14ac:dyDescent="0.25">
      <c r="A970" s="74" t="s">
        <v>3686</v>
      </c>
      <c r="B970" s="66" t="s">
        <v>62</v>
      </c>
      <c r="C970" s="78">
        <v>241.84687</v>
      </c>
      <c r="D970" s="184"/>
      <c r="E970" s="76">
        <v>349.34399999999999</v>
      </c>
      <c r="F970" s="76">
        <v>288.99394999999998</v>
      </c>
      <c r="G970" s="73"/>
      <c r="H970" s="76">
        <v>302.19691999999998</v>
      </c>
      <c r="I970" s="72"/>
      <c r="J970" s="185">
        <v>0</v>
      </c>
      <c r="K970" s="246"/>
      <c r="L970" s="246"/>
      <c r="M970" s="173"/>
      <c r="N970" s="175"/>
      <c r="O970" s="173"/>
      <c r="P970" s="173"/>
    </row>
    <row r="971" spans="1:16" ht="15" customHeight="1" x14ac:dyDescent="0.25">
      <c r="A971" s="74" t="s">
        <v>3687</v>
      </c>
      <c r="B971" s="66" t="s">
        <v>62</v>
      </c>
      <c r="C971" s="78">
        <v>290.05905999999999</v>
      </c>
      <c r="D971" s="184"/>
      <c r="E971" s="76">
        <v>486.95359999999999</v>
      </c>
      <c r="F971" s="76">
        <v>404.10853000000003</v>
      </c>
      <c r="G971" s="73"/>
      <c r="H971" s="76">
        <v>374.42435999999998</v>
      </c>
      <c r="I971" s="72"/>
      <c r="J971" s="185">
        <v>0</v>
      </c>
      <c r="K971" s="246"/>
      <c r="L971" s="246"/>
      <c r="M971" s="173"/>
      <c r="N971" s="174"/>
      <c r="O971" s="173"/>
      <c r="P971" s="173"/>
    </row>
    <row r="972" spans="1:16" ht="15" customHeight="1" x14ac:dyDescent="0.25">
      <c r="A972" s="74" t="s">
        <v>1002</v>
      </c>
      <c r="B972" s="66" t="s">
        <v>62</v>
      </c>
      <c r="C972" s="78">
        <v>245.23245</v>
      </c>
      <c r="D972" s="184"/>
      <c r="E972" s="76">
        <v>244.2296</v>
      </c>
      <c r="F972" s="76">
        <v>269.23934000000003</v>
      </c>
      <c r="G972" s="73"/>
      <c r="H972" s="76">
        <v>222.08510999999999</v>
      </c>
      <c r="I972" s="72"/>
      <c r="J972" s="185">
        <v>0</v>
      </c>
      <c r="K972" s="246"/>
      <c r="L972" s="246"/>
      <c r="M972" s="173"/>
      <c r="N972" s="174"/>
      <c r="O972" s="173"/>
      <c r="P972" s="173"/>
    </row>
    <row r="973" spans="1:16" ht="15" customHeight="1" x14ac:dyDescent="0.25">
      <c r="A973" s="74" t="s">
        <v>1006</v>
      </c>
      <c r="B973" s="66" t="s">
        <v>62</v>
      </c>
      <c r="C973" s="78">
        <v>260.22879</v>
      </c>
      <c r="D973" s="184"/>
      <c r="E973" s="76">
        <v>316.00274999999999</v>
      </c>
      <c r="F973" s="76">
        <v>268.96684000000005</v>
      </c>
      <c r="G973" s="73"/>
      <c r="H973" s="76">
        <v>300.53278999999998</v>
      </c>
      <c r="I973" s="72"/>
      <c r="J973" s="185">
        <v>0</v>
      </c>
      <c r="K973" s="246"/>
      <c r="L973" s="246"/>
      <c r="M973" s="173"/>
      <c r="N973" s="173"/>
      <c r="O973" s="173"/>
      <c r="P973" s="173"/>
    </row>
    <row r="974" spans="1:16" ht="15" customHeight="1" x14ac:dyDescent="0.25">
      <c r="A974" s="74" t="s">
        <v>1007</v>
      </c>
      <c r="B974" s="66" t="s">
        <v>62</v>
      </c>
      <c r="C974" s="78">
        <v>167.61919</v>
      </c>
      <c r="D974" s="184"/>
      <c r="E974" s="76">
        <v>145.56620000000001</v>
      </c>
      <c r="F974" s="76">
        <v>119.95502999999999</v>
      </c>
      <c r="G974" s="73"/>
      <c r="H974" s="76">
        <v>195.88226</v>
      </c>
      <c r="I974" s="72"/>
      <c r="J974" s="185">
        <v>0</v>
      </c>
      <c r="K974" s="246"/>
      <c r="L974" s="246"/>
      <c r="M974" s="173"/>
      <c r="N974" s="174"/>
      <c r="O974" s="173"/>
      <c r="P974" s="173"/>
    </row>
    <row r="975" spans="1:16" ht="15" customHeight="1" x14ac:dyDescent="0.25">
      <c r="A975" s="74" t="s">
        <v>3688</v>
      </c>
      <c r="B975" s="66" t="s">
        <v>62</v>
      </c>
      <c r="C975" s="78">
        <v>260.11860999999999</v>
      </c>
      <c r="D975" s="184"/>
      <c r="E975" s="76">
        <v>309.0204</v>
      </c>
      <c r="F975" s="76">
        <v>230.74295000000001</v>
      </c>
      <c r="G975" s="73"/>
      <c r="H975" s="76">
        <v>338.80286000000001</v>
      </c>
      <c r="I975" s="72"/>
      <c r="J975" s="185">
        <v>0</v>
      </c>
      <c r="K975" s="246"/>
      <c r="L975" s="246"/>
      <c r="M975" s="173"/>
      <c r="N975" s="174"/>
      <c r="O975" s="173"/>
      <c r="P975" s="173"/>
    </row>
    <row r="976" spans="1:16" ht="15" customHeight="1" x14ac:dyDescent="0.25">
      <c r="A976" s="74" t="s">
        <v>3689</v>
      </c>
      <c r="B976" s="66" t="s">
        <v>62</v>
      </c>
      <c r="C976" s="78">
        <v>362.44756999999998</v>
      </c>
      <c r="D976" s="184"/>
      <c r="E976" s="76">
        <v>420.66179999999997</v>
      </c>
      <c r="F976" s="76">
        <v>344.52591999999999</v>
      </c>
      <c r="G976" s="73"/>
      <c r="H976" s="76">
        <v>438.71125000000001</v>
      </c>
      <c r="I976" s="72"/>
      <c r="J976" s="185">
        <v>0</v>
      </c>
      <c r="K976" s="246"/>
      <c r="L976" s="246"/>
      <c r="M976" s="173"/>
      <c r="N976" s="174"/>
      <c r="O976" s="173"/>
      <c r="P976" s="173"/>
    </row>
    <row r="977" spans="1:16" ht="15" customHeight="1" x14ac:dyDescent="0.25">
      <c r="A977" s="74" t="s">
        <v>1009</v>
      </c>
      <c r="B977" s="66" t="s">
        <v>62</v>
      </c>
      <c r="C977" s="78">
        <v>308.51591999999999</v>
      </c>
      <c r="D977" s="184"/>
      <c r="E977" s="76">
        <v>89.437399999999997</v>
      </c>
      <c r="F977" s="76">
        <v>64.790949999999995</v>
      </c>
      <c r="G977" s="73"/>
      <c r="H977" s="76">
        <v>384.35966999999999</v>
      </c>
      <c r="I977" s="72"/>
      <c r="J977" s="185">
        <v>0</v>
      </c>
      <c r="K977" s="246"/>
      <c r="L977" s="246"/>
      <c r="M977" s="173"/>
      <c r="N977" s="174"/>
      <c r="O977" s="173"/>
      <c r="P977" s="173"/>
    </row>
    <row r="978" spans="1:16" ht="15" customHeight="1" x14ac:dyDescent="0.25">
      <c r="A978" s="74" t="s">
        <v>1010</v>
      </c>
      <c r="B978" s="66" t="s">
        <v>62</v>
      </c>
      <c r="C978" s="78">
        <v>310.85212000000001</v>
      </c>
      <c r="D978" s="184"/>
      <c r="E978" s="76">
        <v>302.06279999999998</v>
      </c>
      <c r="F978" s="76">
        <v>262.56421999999998</v>
      </c>
      <c r="G978" s="73"/>
      <c r="H978" s="76">
        <v>359.75279999999998</v>
      </c>
      <c r="I978" s="72"/>
      <c r="J978" s="185">
        <v>0</v>
      </c>
      <c r="K978" s="246"/>
      <c r="L978" s="246"/>
      <c r="M978" s="173"/>
      <c r="N978" s="174"/>
      <c r="O978" s="173"/>
      <c r="P978" s="173"/>
    </row>
    <row r="979" spans="1:16" ht="15" customHeight="1" x14ac:dyDescent="0.25">
      <c r="A979" s="74" t="s">
        <v>3690</v>
      </c>
      <c r="B979" s="66" t="s">
        <v>62</v>
      </c>
      <c r="C979" s="78">
        <v>284.68455</v>
      </c>
      <c r="D979" s="184"/>
      <c r="E979" s="76">
        <v>407.01375000000002</v>
      </c>
      <c r="F979" s="76">
        <v>333.85365000000002</v>
      </c>
      <c r="G979" s="73"/>
      <c r="H979" s="76">
        <v>338.76794999999998</v>
      </c>
      <c r="I979" s="72"/>
      <c r="J979" s="185">
        <v>0</v>
      </c>
      <c r="K979" s="246"/>
      <c r="L979" s="246"/>
      <c r="M979" s="173"/>
      <c r="N979" s="173"/>
      <c r="O979" s="173"/>
      <c r="P979" s="173"/>
    </row>
    <row r="980" spans="1:16" ht="15" customHeight="1" x14ac:dyDescent="0.25">
      <c r="A980" s="74" t="s">
        <v>1011</v>
      </c>
      <c r="B980" s="66" t="s">
        <v>62</v>
      </c>
      <c r="C980" s="78">
        <v>158.55128999999999</v>
      </c>
      <c r="D980" s="184"/>
      <c r="E980" s="76">
        <v>254.50620000000001</v>
      </c>
      <c r="F980" s="76">
        <v>230.16970000000001</v>
      </c>
      <c r="G980" s="73"/>
      <c r="H980" s="76">
        <v>182.88779</v>
      </c>
      <c r="I980" s="72"/>
      <c r="J980" s="185">
        <v>0</v>
      </c>
      <c r="K980" s="246"/>
      <c r="L980" s="246"/>
      <c r="M980" s="173"/>
      <c r="N980" s="174"/>
      <c r="O980" s="173"/>
      <c r="P980" s="173"/>
    </row>
    <row r="981" spans="1:16" ht="15" customHeight="1" x14ac:dyDescent="0.25">
      <c r="A981" s="74" t="s">
        <v>3691</v>
      </c>
      <c r="B981" s="66" t="s">
        <v>62</v>
      </c>
      <c r="C981" s="78">
        <v>201.23251000000002</v>
      </c>
      <c r="D981" s="184"/>
      <c r="E981" s="76">
        <v>253.66315</v>
      </c>
      <c r="F981" s="76">
        <v>223.36031</v>
      </c>
      <c r="G981" s="73"/>
      <c r="H981" s="76">
        <v>231.73860000000002</v>
      </c>
      <c r="I981" s="72"/>
      <c r="J981" s="185">
        <v>0</v>
      </c>
      <c r="K981" s="246"/>
      <c r="L981" s="246"/>
      <c r="M981" s="173"/>
      <c r="N981" s="173"/>
      <c r="O981" s="173"/>
      <c r="P981" s="173"/>
    </row>
    <row r="982" spans="1:16" x14ac:dyDescent="0.25">
      <c r="A982" s="74" t="s">
        <v>1012</v>
      </c>
      <c r="B982" s="66" t="s">
        <v>62</v>
      </c>
      <c r="C982" s="78">
        <v>231.96967000000001</v>
      </c>
      <c r="D982" s="184"/>
      <c r="E982" s="76">
        <v>104.2171</v>
      </c>
      <c r="F982" s="76">
        <v>150.54810999999998</v>
      </c>
      <c r="G982" s="73"/>
      <c r="H982" s="76">
        <v>186.01555999999999</v>
      </c>
      <c r="I982" s="72"/>
      <c r="J982" s="185">
        <v>0</v>
      </c>
      <c r="K982" s="246"/>
      <c r="L982" s="246"/>
      <c r="M982" s="173"/>
      <c r="N982" s="174"/>
      <c r="O982" s="173"/>
      <c r="P982" s="173"/>
    </row>
    <row r="983" spans="1:16" ht="15" customHeight="1" x14ac:dyDescent="0.25">
      <c r="A983" s="74" t="s">
        <v>1013</v>
      </c>
      <c r="B983" s="66" t="s">
        <v>62</v>
      </c>
      <c r="C983" s="78">
        <v>3.2539499999999997</v>
      </c>
      <c r="D983" s="184"/>
      <c r="E983" s="76">
        <v>19.770400000000002</v>
      </c>
      <c r="F983" s="76">
        <v>11.17675</v>
      </c>
      <c r="G983" s="73"/>
      <c r="H983" s="76">
        <v>3.1684999999999999</v>
      </c>
      <c r="I983" s="72"/>
      <c r="J983" s="185">
        <v>0</v>
      </c>
      <c r="K983" s="246"/>
      <c r="L983" s="246"/>
      <c r="M983" s="173"/>
      <c r="N983" s="174"/>
      <c r="O983" s="173"/>
      <c r="P983" s="173"/>
    </row>
    <row r="984" spans="1:16" ht="15" customHeight="1" x14ac:dyDescent="0.25">
      <c r="A984" s="74" t="s">
        <v>1015</v>
      </c>
      <c r="B984" s="66" t="s">
        <v>62</v>
      </c>
      <c r="C984" s="78">
        <v>27.411150000000003</v>
      </c>
      <c r="D984" s="184"/>
      <c r="E984" s="76">
        <v>18.359900000000003</v>
      </c>
      <c r="F984" s="76">
        <v>5.0856499999999993</v>
      </c>
      <c r="G984" s="73"/>
      <c r="H984" s="76">
        <v>40.685400000000001</v>
      </c>
      <c r="I984" s="72"/>
      <c r="J984" s="185">
        <v>0</v>
      </c>
      <c r="K984" s="246"/>
      <c r="L984" s="246"/>
      <c r="M984" s="173"/>
      <c r="N984" s="174"/>
      <c r="O984" s="173"/>
      <c r="P984" s="173"/>
    </row>
    <row r="985" spans="1:16" ht="15" customHeight="1" x14ac:dyDescent="0.25">
      <c r="A985" s="74" t="s">
        <v>1016</v>
      </c>
      <c r="B985" s="66" t="s">
        <v>62</v>
      </c>
      <c r="C985" s="78">
        <v>160.89664000000002</v>
      </c>
      <c r="D985" s="184"/>
      <c r="E985" s="76">
        <v>169.54079999999999</v>
      </c>
      <c r="F985" s="76">
        <v>141.8974</v>
      </c>
      <c r="G985" s="73"/>
      <c r="H985" s="76">
        <v>188.54004</v>
      </c>
      <c r="I985" s="72"/>
      <c r="J985" s="185">
        <v>0</v>
      </c>
      <c r="K985" s="246"/>
      <c r="L985" s="246"/>
      <c r="M985" s="173"/>
      <c r="N985" s="174"/>
      <c r="O985" s="173"/>
      <c r="P985" s="173"/>
    </row>
    <row r="986" spans="1:16" ht="15" customHeight="1" x14ac:dyDescent="0.25">
      <c r="A986" s="74" t="s">
        <v>1017</v>
      </c>
      <c r="B986" s="66" t="s">
        <v>62</v>
      </c>
      <c r="C986" s="78">
        <v>44.816549999999999</v>
      </c>
      <c r="D986" s="184"/>
      <c r="E986" s="76">
        <v>19.503900000000002</v>
      </c>
      <c r="F986" s="76">
        <v>6.1920000000000002</v>
      </c>
      <c r="G986" s="73"/>
      <c r="H986" s="76">
        <v>52.465650000000004</v>
      </c>
      <c r="I986" s="72"/>
      <c r="J986" s="185">
        <v>0</v>
      </c>
      <c r="K986" s="246"/>
      <c r="L986" s="246"/>
      <c r="M986" s="173"/>
      <c r="N986" s="174"/>
      <c r="O986" s="173"/>
      <c r="P986" s="173"/>
    </row>
    <row r="987" spans="1:16" ht="15" customHeight="1" x14ac:dyDescent="0.25">
      <c r="A987" s="74" t="s">
        <v>1018</v>
      </c>
      <c r="B987" s="66" t="s">
        <v>62</v>
      </c>
      <c r="C987" s="78">
        <v>88.687850000000012</v>
      </c>
      <c r="D987" s="184"/>
      <c r="E987" s="76">
        <v>177.06779999999998</v>
      </c>
      <c r="F987" s="76">
        <v>160.61720000000003</v>
      </c>
      <c r="G987" s="73"/>
      <c r="H987" s="76">
        <v>104.42785000000001</v>
      </c>
      <c r="I987" s="72"/>
      <c r="J987" s="185">
        <v>0</v>
      </c>
      <c r="K987" s="246"/>
      <c r="L987" s="246"/>
      <c r="M987" s="173"/>
      <c r="N987" s="174"/>
      <c r="O987" s="173"/>
      <c r="P987" s="173"/>
    </row>
    <row r="988" spans="1:16" ht="15" customHeight="1" x14ac:dyDescent="0.25">
      <c r="A988" s="74" t="s">
        <v>1019</v>
      </c>
      <c r="B988" s="66" t="s">
        <v>62</v>
      </c>
      <c r="C988" s="78">
        <v>15.614850000000001</v>
      </c>
      <c r="D988" s="184"/>
      <c r="E988" s="76">
        <v>49.841999999999999</v>
      </c>
      <c r="F988" s="76">
        <v>48.292400000000001</v>
      </c>
      <c r="G988" s="73"/>
      <c r="H988" s="76">
        <v>17.164450000000002</v>
      </c>
      <c r="I988" s="72"/>
      <c r="J988" s="185">
        <v>0</v>
      </c>
      <c r="K988" s="246"/>
      <c r="L988" s="246"/>
      <c r="M988" s="173"/>
      <c r="N988" s="175"/>
      <c r="O988" s="173"/>
      <c r="P988" s="173"/>
    </row>
    <row r="989" spans="1:16" ht="15" customHeight="1" x14ac:dyDescent="0.25">
      <c r="A989" s="74" t="s">
        <v>1020</v>
      </c>
      <c r="B989" s="66" t="s">
        <v>62</v>
      </c>
      <c r="C989" s="78">
        <v>165.86194</v>
      </c>
      <c r="D989" s="184"/>
      <c r="E989" s="76">
        <v>284.1046</v>
      </c>
      <c r="F989" s="76">
        <v>286.93223999999998</v>
      </c>
      <c r="G989" s="73"/>
      <c r="H989" s="76">
        <v>154.51770000000002</v>
      </c>
      <c r="I989" s="72"/>
      <c r="J989" s="185">
        <v>0</v>
      </c>
      <c r="K989" s="246"/>
      <c r="L989" s="246"/>
      <c r="M989" s="173"/>
      <c r="N989" s="174"/>
      <c r="O989" s="173"/>
      <c r="P989" s="173"/>
    </row>
    <row r="990" spans="1:16" ht="15" customHeight="1" x14ac:dyDescent="0.25">
      <c r="A990" s="74" t="s">
        <v>3692</v>
      </c>
      <c r="B990" s="66" t="s">
        <v>62</v>
      </c>
      <c r="C990" s="78">
        <v>186.34939000000003</v>
      </c>
      <c r="D990" s="184"/>
      <c r="E990" s="76">
        <v>297.35095000000001</v>
      </c>
      <c r="F990" s="76">
        <v>249.75260999999998</v>
      </c>
      <c r="G990" s="73"/>
      <c r="H990" s="76">
        <v>213.14428000000001</v>
      </c>
      <c r="I990" s="72"/>
      <c r="J990" s="185">
        <v>0</v>
      </c>
      <c r="K990" s="246"/>
      <c r="L990" s="246"/>
      <c r="M990" s="173"/>
      <c r="N990" s="173"/>
      <c r="O990" s="173"/>
      <c r="P990" s="173"/>
    </row>
    <row r="991" spans="1:16" ht="15" customHeight="1" x14ac:dyDescent="0.25">
      <c r="A991" s="74" t="s">
        <v>3693</v>
      </c>
      <c r="B991" s="66" t="s">
        <v>62</v>
      </c>
      <c r="C991" s="78">
        <v>136.55176</v>
      </c>
      <c r="D991" s="184"/>
      <c r="E991" s="76">
        <v>290.8854</v>
      </c>
      <c r="F991" s="76">
        <v>256.34280000000001</v>
      </c>
      <c r="G991" s="73"/>
      <c r="H991" s="76">
        <v>171.09435999999999</v>
      </c>
      <c r="I991" s="72"/>
      <c r="J991" s="185">
        <v>0</v>
      </c>
      <c r="K991" s="246"/>
      <c r="L991" s="246"/>
      <c r="M991" s="173"/>
      <c r="N991" s="174"/>
      <c r="O991" s="173"/>
      <c r="P991" s="173"/>
    </row>
    <row r="992" spans="1:16" ht="15" customHeight="1" x14ac:dyDescent="0.25">
      <c r="A992" s="74" t="s">
        <v>1021</v>
      </c>
      <c r="B992" s="66" t="s">
        <v>62</v>
      </c>
      <c r="C992" s="78">
        <v>306.9674</v>
      </c>
      <c r="D992" s="184"/>
      <c r="E992" s="76">
        <v>293.46719999999999</v>
      </c>
      <c r="F992" s="76">
        <v>242.95574999999999</v>
      </c>
      <c r="G992" s="73"/>
      <c r="H992" s="76">
        <v>357.52145000000002</v>
      </c>
      <c r="I992" s="72"/>
      <c r="J992" s="185">
        <v>0</v>
      </c>
      <c r="K992" s="246"/>
      <c r="L992" s="246"/>
      <c r="M992" s="173"/>
      <c r="N992" s="174"/>
      <c r="O992" s="173"/>
      <c r="P992" s="173"/>
    </row>
    <row r="993" spans="1:16" ht="15" customHeight="1" x14ac:dyDescent="0.25">
      <c r="A993" s="74" t="s">
        <v>417</v>
      </c>
      <c r="B993" s="66" t="s">
        <v>62</v>
      </c>
      <c r="C993" s="78">
        <v>214.80625000000001</v>
      </c>
      <c r="D993" s="184"/>
      <c r="E993" s="76">
        <v>246.95060000000001</v>
      </c>
      <c r="F993" s="76">
        <v>236.87129999999999</v>
      </c>
      <c r="G993" s="73"/>
      <c r="H993" s="76">
        <v>224.88554999999999</v>
      </c>
      <c r="I993" s="72"/>
      <c r="J993" s="185">
        <v>0</v>
      </c>
      <c r="K993" s="246"/>
      <c r="L993" s="246"/>
      <c r="M993" s="173"/>
      <c r="N993" s="174"/>
      <c r="O993" s="173"/>
      <c r="P993" s="173"/>
    </row>
    <row r="994" spans="1:16" ht="15" customHeight="1" x14ac:dyDescent="0.25">
      <c r="A994" s="74" t="s">
        <v>1022</v>
      </c>
      <c r="B994" s="66" t="s">
        <v>62</v>
      </c>
      <c r="C994" s="78">
        <v>66.870980000000003</v>
      </c>
      <c r="D994" s="184"/>
      <c r="E994" s="76">
        <v>194.94961999999998</v>
      </c>
      <c r="F994" s="76">
        <v>141.59242</v>
      </c>
      <c r="G994" s="73"/>
      <c r="H994" s="76">
        <v>331.10447999999997</v>
      </c>
      <c r="I994" s="72"/>
      <c r="J994" s="185">
        <v>0</v>
      </c>
      <c r="K994" s="246"/>
      <c r="L994" s="246"/>
      <c r="M994" s="173"/>
      <c r="N994" s="173"/>
      <c r="O994" s="173"/>
      <c r="P994" s="173"/>
    </row>
    <row r="995" spans="1:16" ht="15" customHeight="1" x14ac:dyDescent="0.25">
      <c r="A995" s="74" t="s">
        <v>3694</v>
      </c>
      <c r="B995" s="66" t="s">
        <v>62</v>
      </c>
      <c r="C995" s="78"/>
      <c r="D995" s="184"/>
      <c r="E995" s="76">
        <v>494.59583000000003</v>
      </c>
      <c r="F995" s="76">
        <v>186.46929999999998</v>
      </c>
      <c r="G995" s="73"/>
      <c r="H995" s="76">
        <v>308.14603000000005</v>
      </c>
      <c r="I995" s="72"/>
      <c r="J995" s="185">
        <v>0</v>
      </c>
      <c r="K995" s="246"/>
      <c r="L995" s="246"/>
      <c r="M995" s="178"/>
      <c r="N995" s="173"/>
      <c r="O995" s="173"/>
      <c r="P995" s="173"/>
    </row>
    <row r="996" spans="1:16" ht="15" customHeight="1" x14ac:dyDescent="0.25">
      <c r="A996" s="74" t="s">
        <v>3695</v>
      </c>
      <c r="B996" s="66" t="s">
        <v>62</v>
      </c>
      <c r="C996" s="78">
        <v>246.99010999999999</v>
      </c>
      <c r="D996" s="184"/>
      <c r="E996" s="76">
        <v>275.37900000000002</v>
      </c>
      <c r="F996" s="76">
        <v>220.04695999999998</v>
      </c>
      <c r="G996" s="73"/>
      <c r="H996" s="76">
        <v>303.03534000000002</v>
      </c>
      <c r="I996" s="72"/>
      <c r="J996" s="185">
        <v>0</v>
      </c>
      <c r="K996" s="246"/>
      <c r="L996" s="246"/>
      <c r="M996" s="173"/>
      <c r="N996" s="175"/>
      <c r="O996" s="173"/>
      <c r="P996" s="173"/>
    </row>
    <row r="997" spans="1:16" ht="15" customHeight="1" x14ac:dyDescent="0.25">
      <c r="A997" s="74" t="s">
        <v>3696</v>
      </c>
      <c r="B997" s="66" t="s">
        <v>62</v>
      </c>
      <c r="C997" s="78">
        <v>174.23410000000001</v>
      </c>
      <c r="D997" s="184"/>
      <c r="E997" s="76">
        <v>272.27070000000003</v>
      </c>
      <c r="F997" s="76">
        <v>232.77785</v>
      </c>
      <c r="G997" s="73"/>
      <c r="H997" s="76">
        <v>213.74169000000001</v>
      </c>
      <c r="I997" s="72"/>
      <c r="J997" s="185">
        <v>0</v>
      </c>
      <c r="K997" s="246"/>
      <c r="L997" s="246"/>
      <c r="M997" s="173"/>
      <c r="N997" s="174"/>
      <c r="O997" s="173"/>
      <c r="P997" s="173"/>
    </row>
    <row r="998" spans="1:16" ht="15" customHeight="1" x14ac:dyDescent="0.25">
      <c r="A998" s="74" t="s">
        <v>3697</v>
      </c>
      <c r="B998" s="66" t="s">
        <v>62</v>
      </c>
      <c r="C998" s="78">
        <v>304.40055999999998</v>
      </c>
      <c r="D998" s="184"/>
      <c r="E998" s="76">
        <v>390.31200000000001</v>
      </c>
      <c r="F998" s="76">
        <v>297.93887999999998</v>
      </c>
      <c r="G998" s="73"/>
      <c r="H998" s="76">
        <v>396.77368000000001</v>
      </c>
      <c r="I998" s="72"/>
      <c r="J998" s="185">
        <v>0</v>
      </c>
      <c r="K998" s="246"/>
      <c r="L998" s="246"/>
      <c r="M998" s="173"/>
      <c r="N998" s="175"/>
      <c r="O998" s="173"/>
      <c r="P998" s="173"/>
    </row>
    <row r="999" spans="1:16" ht="15" customHeight="1" x14ac:dyDescent="0.25">
      <c r="A999" s="74" t="s">
        <v>1023</v>
      </c>
      <c r="B999" s="66" t="s">
        <v>62</v>
      </c>
      <c r="C999" s="78">
        <v>127.10311</v>
      </c>
      <c r="D999" s="184"/>
      <c r="E999" s="76">
        <v>269.87479999999999</v>
      </c>
      <c r="F999" s="76">
        <v>322.70441</v>
      </c>
      <c r="G999" s="73"/>
      <c r="H999" s="76">
        <v>74.273499999999999</v>
      </c>
      <c r="I999" s="72"/>
      <c r="J999" s="185">
        <v>0</v>
      </c>
      <c r="K999" s="246"/>
      <c r="L999" s="246"/>
      <c r="M999" s="173"/>
      <c r="N999" s="174"/>
      <c r="O999" s="173"/>
      <c r="P999" s="173"/>
    </row>
    <row r="1000" spans="1:16" ht="15" customHeight="1" x14ac:dyDescent="0.25">
      <c r="A1000" s="74" t="s">
        <v>1024</v>
      </c>
      <c r="B1000" s="66" t="s">
        <v>62</v>
      </c>
      <c r="C1000" s="78">
        <v>259.08226999999999</v>
      </c>
      <c r="D1000" s="184"/>
      <c r="E1000" s="76">
        <v>395.5926</v>
      </c>
      <c r="F1000" s="76">
        <v>373.24176</v>
      </c>
      <c r="G1000" s="73"/>
      <c r="H1000" s="76">
        <v>281.43311</v>
      </c>
      <c r="I1000" s="72"/>
      <c r="J1000" s="185">
        <v>0</v>
      </c>
      <c r="K1000" s="246"/>
      <c r="L1000" s="246"/>
      <c r="M1000" s="173"/>
      <c r="N1000" s="174"/>
      <c r="O1000" s="173"/>
      <c r="P1000" s="173"/>
    </row>
    <row r="1001" spans="1:16" ht="15" customHeight="1" x14ac:dyDescent="0.25">
      <c r="A1001" s="74" t="s">
        <v>3698</v>
      </c>
      <c r="B1001" s="66" t="s">
        <v>62</v>
      </c>
      <c r="C1001" s="78">
        <v>120.12796</v>
      </c>
      <c r="D1001" s="184"/>
      <c r="E1001" s="76">
        <v>196.404</v>
      </c>
      <c r="F1001" s="76">
        <v>151.21268000000001</v>
      </c>
      <c r="G1001" s="73"/>
      <c r="H1001" s="76">
        <v>165.32689999999999</v>
      </c>
      <c r="I1001" s="72"/>
      <c r="J1001" s="185">
        <v>0</v>
      </c>
      <c r="K1001" s="246"/>
      <c r="L1001" s="246"/>
      <c r="M1001" s="173"/>
      <c r="N1001" s="175"/>
      <c r="O1001" s="173"/>
      <c r="P1001" s="173"/>
    </row>
    <row r="1002" spans="1:16" ht="15" customHeight="1" x14ac:dyDescent="0.25">
      <c r="A1002" s="74" t="s">
        <v>1025</v>
      </c>
      <c r="B1002" s="66" t="s">
        <v>62</v>
      </c>
      <c r="C1002" s="78">
        <v>85.550190000000001</v>
      </c>
      <c r="D1002" s="184"/>
      <c r="E1002" s="76">
        <v>211.00800000000001</v>
      </c>
      <c r="F1002" s="76">
        <v>228.09277</v>
      </c>
      <c r="G1002" s="73"/>
      <c r="H1002" s="76">
        <v>68.465419999999995</v>
      </c>
      <c r="I1002" s="72"/>
      <c r="J1002" s="185">
        <v>0</v>
      </c>
      <c r="K1002" s="246"/>
      <c r="L1002" s="246"/>
      <c r="M1002" s="173"/>
      <c r="N1002" s="175"/>
      <c r="O1002" s="173"/>
      <c r="P1002" s="173"/>
    </row>
    <row r="1003" spans="1:16" ht="15" customHeight="1" x14ac:dyDescent="0.25">
      <c r="A1003" s="74" t="s">
        <v>1026</v>
      </c>
      <c r="B1003" s="66" t="s">
        <v>62</v>
      </c>
      <c r="C1003" s="78">
        <v>131.09438</v>
      </c>
      <c r="D1003" s="184"/>
      <c r="E1003" s="76">
        <v>205.68960000000001</v>
      </c>
      <c r="F1003" s="76">
        <v>207.95948000000001</v>
      </c>
      <c r="G1003" s="73"/>
      <c r="H1003" s="76">
        <v>128.8245</v>
      </c>
      <c r="I1003" s="72"/>
      <c r="J1003" s="185">
        <v>0</v>
      </c>
      <c r="K1003" s="246"/>
      <c r="L1003" s="246"/>
      <c r="M1003" s="173"/>
      <c r="N1003" s="174"/>
      <c r="O1003" s="173"/>
      <c r="P1003" s="173"/>
    </row>
    <row r="1004" spans="1:16" ht="15" customHeight="1" x14ac:dyDescent="0.25">
      <c r="A1004" s="74" t="s">
        <v>3699</v>
      </c>
      <c r="B1004" s="66" t="s">
        <v>62</v>
      </c>
      <c r="C1004" s="78">
        <v>185.79789000000002</v>
      </c>
      <c r="D1004" s="184"/>
      <c r="E1004" s="76">
        <v>190.46879999999999</v>
      </c>
      <c r="F1004" s="76">
        <v>245.43165999999999</v>
      </c>
      <c r="G1004" s="73"/>
      <c r="H1004" s="76">
        <v>130.83502999999999</v>
      </c>
      <c r="I1004" s="72"/>
      <c r="J1004" s="185">
        <v>0</v>
      </c>
      <c r="K1004" s="246"/>
      <c r="L1004" s="246"/>
      <c r="M1004" s="173"/>
      <c r="N1004" s="174"/>
      <c r="O1004" s="173"/>
      <c r="P1004" s="173"/>
    </row>
    <row r="1005" spans="1:16" ht="15" customHeight="1" x14ac:dyDescent="0.25">
      <c r="A1005" s="74" t="s">
        <v>1027</v>
      </c>
      <c r="B1005" s="66" t="s">
        <v>62</v>
      </c>
      <c r="C1005" s="78">
        <v>145.62341000000001</v>
      </c>
      <c r="D1005" s="184"/>
      <c r="E1005" s="76">
        <v>200.27620000000002</v>
      </c>
      <c r="F1005" s="76">
        <v>224.56806</v>
      </c>
      <c r="G1005" s="73"/>
      <c r="H1005" s="76">
        <v>121.86494999999999</v>
      </c>
      <c r="I1005" s="72"/>
      <c r="J1005" s="185">
        <v>0</v>
      </c>
      <c r="K1005" s="246"/>
      <c r="L1005" s="246"/>
      <c r="M1005" s="173"/>
      <c r="N1005" s="174"/>
      <c r="O1005" s="173"/>
      <c r="P1005" s="173"/>
    </row>
    <row r="1006" spans="1:16" ht="15" customHeight="1" x14ac:dyDescent="0.25">
      <c r="A1006" s="74" t="s">
        <v>1028</v>
      </c>
      <c r="B1006" s="66" t="s">
        <v>62</v>
      </c>
      <c r="C1006" s="78">
        <v>307.90681999999998</v>
      </c>
      <c r="D1006" s="184"/>
      <c r="E1006" s="76">
        <v>357.89259999999996</v>
      </c>
      <c r="F1006" s="76">
        <v>350.57837000000001</v>
      </c>
      <c r="G1006" s="73"/>
      <c r="H1006" s="76">
        <v>324.47334999999998</v>
      </c>
      <c r="I1006" s="72"/>
      <c r="J1006" s="185">
        <v>0</v>
      </c>
      <c r="K1006" s="246"/>
      <c r="L1006" s="246"/>
      <c r="M1006" s="173"/>
      <c r="N1006" s="174"/>
      <c r="O1006" s="173"/>
      <c r="P1006" s="173"/>
    </row>
    <row r="1007" spans="1:16" ht="15" customHeight="1" x14ac:dyDescent="0.25">
      <c r="A1007" s="74" t="s">
        <v>3700</v>
      </c>
      <c r="B1007" s="66" t="s">
        <v>62</v>
      </c>
      <c r="C1007" s="78">
        <v>206.35104000000001</v>
      </c>
      <c r="D1007" s="184"/>
      <c r="E1007" s="76">
        <v>206.48679999999999</v>
      </c>
      <c r="F1007" s="76">
        <v>160.77369000000002</v>
      </c>
      <c r="G1007" s="73"/>
      <c r="H1007" s="76">
        <v>252.10798</v>
      </c>
      <c r="I1007" s="72"/>
      <c r="J1007" s="185">
        <v>0</v>
      </c>
      <c r="K1007" s="246"/>
      <c r="L1007" s="246"/>
      <c r="M1007" s="173"/>
      <c r="N1007" s="174"/>
      <c r="O1007" s="173"/>
      <c r="P1007" s="173"/>
    </row>
    <row r="1008" spans="1:16" ht="15" customHeight="1" x14ac:dyDescent="0.25">
      <c r="A1008" s="74" t="s">
        <v>1029</v>
      </c>
      <c r="B1008" s="66" t="s">
        <v>62</v>
      </c>
      <c r="C1008" s="78">
        <v>313.83984000000004</v>
      </c>
      <c r="D1008" s="184"/>
      <c r="E1008" s="76">
        <v>357.04500000000002</v>
      </c>
      <c r="F1008" s="76">
        <v>354.51076</v>
      </c>
      <c r="G1008" s="73"/>
      <c r="H1008" s="76">
        <v>316.67847999999998</v>
      </c>
      <c r="I1008" s="72"/>
      <c r="J1008" s="185">
        <v>0</v>
      </c>
      <c r="K1008" s="246"/>
      <c r="L1008" s="246"/>
      <c r="M1008" s="173"/>
      <c r="N1008" s="175"/>
      <c r="O1008" s="173"/>
      <c r="P1008" s="173"/>
    </row>
    <row r="1009" spans="1:16" ht="15" customHeight="1" x14ac:dyDescent="0.25">
      <c r="A1009" s="74" t="s">
        <v>1030</v>
      </c>
      <c r="B1009" s="66" t="s">
        <v>62</v>
      </c>
      <c r="C1009" s="78">
        <v>32.699300000000001</v>
      </c>
      <c r="D1009" s="184"/>
      <c r="E1009" s="76">
        <v>103.7488</v>
      </c>
      <c r="F1009" s="76">
        <v>110.2296</v>
      </c>
      <c r="G1009" s="73"/>
      <c r="H1009" s="76">
        <v>43.777099999999997</v>
      </c>
      <c r="I1009" s="72"/>
      <c r="J1009" s="185">
        <v>0</v>
      </c>
      <c r="K1009" s="246"/>
      <c r="L1009" s="246"/>
      <c r="M1009" s="173"/>
      <c r="N1009" s="174"/>
      <c r="O1009" s="173"/>
      <c r="P1009" s="173"/>
    </row>
    <row r="1010" spans="1:16" ht="15" customHeight="1" x14ac:dyDescent="0.25">
      <c r="A1010" s="74" t="s">
        <v>3701</v>
      </c>
      <c r="B1010" s="66" t="s">
        <v>62</v>
      </c>
      <c r="C1010" s="78">
        <v>241.42877999999999</v>
      </c>
      <c r="D1010" s="184"/>
      <c r="E1010" s="76">
        <v>361.07040000000001</v>
      </c>
      <c r="F1010" s="76">
        <v>309.35844000000003</v>
      </c>
      <c r="G1010" s="73"/>
      <c r="H1010" s="76">
        <v>292.82014000000004</v>
      </c>
      <c r="I1010" s="72"/>
      <c r="J1010" s="185">
        <v>0</v>
      </c>
      <c r="K1010" s="246"/>
      <c r="L1010" s="246"/>
      <c r="M1010" s="173"/>
      <c r="N1010" s="174"/>
      <c r="O1010" s="173"/>
      <c r="P1010" s="173"/>
    </row>
    <row r="1011" spans="1:16" ht="15" customHeight="1" x14ac:dyDescent="0.25">
      <c r="A1011" s="74" t="s">
        <v>3702</v>
      </c>
      <c r="B1011" s="66" t="s">
        <v>62</v>
      </c>
      <c r="C1011" s="78">
        <v>337.59055000000001</v>
      </c>
      <c r="D1011" s="184"/>
      <c r="E1011" s="76">
        <v>346.08</v>
      </c>
      <c r="F1011" s="76">
        <v>256.4742</v>
      </c>
      <c r="G1011" s="73"/>
      <c r="H1011" s="76">
        <v>427.19635</v>
      </c>
      <c r="I1011" s="72"/>
      <c r="J1011" s="185">
        <v>0</v>
      </c>
      <c r="K1011" s="246"/>
      <c r="L1011" s="246"/>
      <c r="M1011" s="173"/>
      <c r="N1011" s="175"/>
      <c r="O1011" s="173"/>
      <c r="P1011" s="173"/>
    </row>
    <row r="1012" spans="1:16" ht="15" customHeight="1" x14ac:dyDescent="0.25">
      <c r="A1012" s="74" t="s">
        <v>1031</v>
      </c>
      <c r="B1012" s="66" t="s">
        <v>62</v>
      </c>
      <c r="C1012" s="78">
        <v>41.396070000000002</v>
      </c>
      <c r="D1012" s="184"/>
      <c r="E1012" s="76">
        <v>0.48230000000000001</v>
      </c>
      <c r="F1012" s="76">
        <v>0.24115</v>
      </c>
      <c r="G1012" s="73"/>
      <c r="H1012" s="76">
        <v>62.453400000000002</v>
      </c>
      <c r="I1012" s="72"/>
      <c r="J1012" s="185">
        <v>0</v>
      </c>
      <c r="K1012" s="246"/>
      <c r="L1012" s="246"/>
      <c r="M1012" s="173"/>
      <c r="N1012" s="179"/>
      <c r="O1012" s="177"/>
      <c r="P1012" s="173"/>
    </row>
    <row r="1013" spans="1:16" ht="15" customHeight="1" x14ac:dyDescent="0.25">
      <c r="A1013" s="74" t="s">
        <v>3703</v>
      </c>
      <c r="B1013" s="66" t="s">
        <v>62</v>
      </c>
      <c r="C1013" s="78">
        <v>432.83191999999997</v>
      </c>
      <c r="D1013" s="184"/>
      <c r="E1013" s="76">
        <v>360.07920000000001</v>
      </c>
      <c r="F1013" s="76">
        <v>275.34995000000004</v>
      </c>
      <c r="G1013" s="73"/>
      <c r="H1013" s="76">
        <v>517.56116999999995</v>
      </c>
      <c r="I1013" s="72"/>
      <c r="J1013" s="185">
        <v>0</v>
      </c>
      <c r="K1013" s="246"/>
      <c r="L1013" s="246"/>
      <c r="M1013" s="173"/>
      <c r="N1013" s="174"/>
      <c r="O1013" s="173"/>
      <c r="P1013" s="173"/>
    </row>
    <row r="1014" spans="1:16" ht="15" customHeight="1" x14ac:dyDescent="0.25">
      <c r="A1014" s="74" t="s">
        <v>1032</v>
      </c>
      <c r="B1014" s="66" t="s">
        <v>62</v>
      </c>
      <c r="C1014" s="78">
        <v>112.28348</v>
      </c>
      <c r="D1014" s="184"/>
      <c r="E1014" s="76">
        <v>166.91200000000001</v>
      </c>
      <c r="F1014" s="76">
        <v>91.227500000000006</v>
      </c>
      <c r="G1014" s="73"/>
      <c r="H1014" s="76">
        <v>209.62057999999999</v>
      </c>
      <c r="I1014" s="72"/>
      <c r="J1014" s="185">
        <v>0</v>
      </c>
      <c r="K1014" s="246"/>
      <c r="L1014" s="246"/>
      <c r="M1014" s="173"/>
      <c r="N1014" s="175"/>
      <c r="O1014" s="173"/>
      <c r="P1014" s="173"/>
    </row>
    <row r="1015" spans="1:16" ht="15" customHeight="1" x14ac:dyDescent="0.25">
      <c r="A1015" s="74" t="s">
        <v>1033</v>
      </c>
      <c r="B1015" s="66" t="s">
        <v>62</v>
      </c>
      <c r="C1015" s="78">
        <v>0.27144999999999997</v>
      </c>
      <c r="D1015" s="184"/>
      <c r="E1015" s="76">
        <v>190.03039999999999</v>
      </c>
      <c r="F1015" s="76">
        <v>128.2372</v>
      </c>
      <c r="G1015" s="73"/>
      <c r="H1015" s="76">
        <v>41.454000000000001</v>
      </c>
      <c r="I1015" s="72"/>
      <c r="J1015" s="185">
        <v>0</v>
      </c>
      <c r="K1015" s="246"/>
      <c r="L1015" s="246"/>
      <c r="M1015" s="177"/>
      <c r="N1015" s="174"/>
      <c r="O1015" s="173"/>
      <c r="P1015" s="173"/>
    </row>
    <row r="1016" spans="1:16" ht="15" customHeight="1" x14ac:dyDescent="0.25">
      <c r="A1016" s="74" t="s">
        <v>1034</v>
      </c>
      <c r="B1016" s="66" t="s">
        <v>62</v>
      </c>
      <c r="C1016" s="78">
        <v>61.500929999999997</v>
      </c>
      <c r="D1016" s="184"/>
      <c r="E1016" s="76">
        <v>52.298999999999999</v>
      </c>
      <c r="F1016" s="76">
        <v>56.658449999999995</v>
      </c>
      <c r="G1016" s="73"/>
      <c r="H1016" s="76">
        <v>57.141480000000001</v>
      </c>
      <c r="I1016" s="72"/>
      <c r="J1016" s="185">
        <v>0</v>
      </c>
      <c r="K1016" s="246"/>
      <c r="L1016" s="246"/>
      <c r="M1016" s="173"/>
      <c r="N1016" s="175"/>
      <c r="O1016" s="173"/>
      <c r="P1016" s="173"/>
    </row>
    <row r="1017" spans="1:16" ht="15" customHeight="1" x14ac:dyDescent="0.25">
      <c r="A1017" s="74" t="s">
        <v>1035</v>
      </c>
      <c r="B1017" s="66" t="s">
        <v>62</v>
      </c>
      <c r="C1017" s="78">
        <v>2.4131799999999997</v>
      </c>
      <c r="D1017" s="184"/>
      <c r="E1017" s="76">
        <v>5.1870000000000003</v>
      </c>
      <c r="F1017" s="76">
        <v>5.8967499999999999</v>
      </c>
      <c r="G1017" s="73"/>
      <c r="H1017" s="76">
        <v>1.70343</v>
      </c>
      <c r="I1017" s="72"/>
      <c r="J1017" s="185">
        <v>0</v>
      </c>
      <c r="K1017" s="246"/>
      <c r="L1017" s="246"/>
      <c r="M1017" s="173"/>
      <c r="N1017" s="175"/>
      <c r="O1017" s="173"/>
      <c r="P1017" s="173"/>
    </row>
    <row r="1018" spans="1:16" ht="15" customHeight="1" x14ac:dyDescent="0.25">
      <c r="A1018" s="74" t="s">
        <v>1036</v>
      </c>
      <c r="B1018" s="66" t="s">
        <v>62</v>
      </c>
      <c r="C1018" s="78">
        <v>192.39176999999998</v>
      </c>
      <c r="D1018" s="184"/>
      <c r="E1018" s="76">
        <v>102.5427</v>
      </c>
      <c r="F1018" s="76">
        <v>104.03327</v>
      </c>
      <c r="G1018" s="73"/>
      <c r="H1018" s="76">
        <v>156.0197</v>
      </c>
      <c r="I1018" s="72"/>
      <c r="J1018" s="185">
        <v>0</v>
      </c>
      <c r="K1018" s="246"/>
      <c r="L1018" s="246"/>
      <c r="M1018" s="173"/>
      <c r="N1018" s="174"/>
      <c r="O1018" s="173"/>
      <c r="P1018" s="173"/>
    </row>
    <row r="1019" spans="1:16" ht="15" customHeight="1" x14ac:dyDescent="0.25">
      <c r="A1019" s="74" t="s">
        <v>1037</v>
      </c>
      <c r="B1019" s="66" t="s">
        <v>62</v>
      </c>
      <c r="C1019" s="78">
        <v>132.72789</v>
      </c>
      <c r="D1019" s="184"/>
      <c r="E1019" s="76">
        <v>293.33459999999997</v>
      </c>
      <c r="F1019" s="76">
        <v>256.61671000000001</v>
      </c>
      <c r="G1019" s="73"/>
      <c r="H1019" s="76">
        <v>169.53098</v>
      </c>
      <c r="I1019" s="72"/>
      <c r="J1019" s="185">
        <v>0</v>
      </c>
      <c r="K1019" s="246"/>
      <c r="L1019" s="246"/>
      <c r="M1019" s="173"/>
      <c r="N1019" s="174"/>
      <c r="O1019" s="173"/>
      <c r="P1019" s="173"/>
    </row>
    <row r="1020" spans="1:16" ht="15" customHeight="1" x14ac:dyDescent="0.25">
      <c r="A1020" s="74" t="s">
        <v>3704</v>
      </c>
      <c r="B1020" s="66" t="s">
        <v>62</v>
      </c>
      <c r="C1020" s="78">
        <v>295.60678000000001</v>
      </c>
      <c r="D1020" s="184"/>
      <c r="E1020" s="76">
        <v>319.57640000000004</v>
      </c>
      <c r="F1020" s="76">
        <v>266.08203000000003</v>
      </c>
      <c r="G1020" s="73"/>
      <c r="H1020" s="76">
        <v>349.15697999999998</v>
      </c>
      <c r="I1020" s="72"/>
      <c r="J1020" s="185">
        <v>0</v>
      </c>
      <c r="K1020" s="246"/>
      <c r="L1020" s="246"/>
      <c r="M1020" s="173"/>
      <c r="N1020" s="174"/>
      <c r="O1020" s="173"/>
      <c r="P1020" s="173"/>
    </row>
    <row r="1021" spans="1:16" ht="15" customHeight="1" x14ac:dyDescent="0.25">
      <c r="A1021" s="74" t="s">
        <v>1038</v>
      </c>
      <c r="B1021" s="66" t="s">
        <v>62</v>
      </c>
      <c r="C1021" s="78">
        <v>51.518250000000002</v>
      </c>
      <c r="D1021" s="184"/>
      <c r="E1021" s="76">
        <v>39.730599999999995</v>
      </c>
      <c r="F1021" s="76">
        <v>29.596700000000002</v>
      </c>
      <c r="G1021" s="73"/>
      <c r="H1021" s="76">
        <v>61.652149999999999</v>
      </c>
      <c r="I1021" s="72"/>
      <c r="J1021" s="185">
        <v>0</v>
      </c>
      <c r="K1021" s="246"/>
      <c r="L1021" s="246"/>
      <c r="M1021" s="173"/>
      <c r="N1021" s="174"/>
      <c r="O1021" s="173"/>
      <c r="P1021" s="173"/>
    </row>
    <row r="1022" spans="1:16" ht="15" customHeight="1" x14ac:dyDescent="0.25">
      <c r="A1022" s="74" t="s">
        <v>1039</v>
      </c>
      <c r="B1022" s="66" t="s">
        <v>62</v>
      </c>
      <c r="C1022" s="78">
        <v>139.10984999999999</v>
      </c>
      <c r="D1022" s="184"/>
      <c r="E1022" s="76">
        <v>245.76239999999999</v>
      </c>
      <c r="F1022" s="76">
        <v>213.70954999999998</v>
      </c>
      <c r="G1022" s="73"/>
      <c r="H1022" s="76">
        <v>171.1627</v>
      </c>
      <c r="I1022" s="72"/>
      <c r="J1022" s="185">
        <v>0</v>
      </c>
      <c r="K1022" s="246"/>
      <c r="L1022" s="246"/>
      <c r="M1022" s="173"/>
      <c r="N1022" s="174"/>
      <c r="O1022" s="173"/>
      <c r="P1022" s="173"/>
    </row>
    <row r="1023" spans="1:16" ht="15" customHeight="1" x14ac:dyDescent="0.25">
      <c r="A1023" s="74" t="s">
        <v>3705</v>
      </c>
      <c r="B1023" s="66" t="s">
        <v>62</v>
      </c>
      <c r="C1023" s="78">
        <v>231.06413000000001</v>
      </c>
      <c r="D1023" s="184"/>
      <c r="E1023" s="76">
        <v>247.23535999999999</v>
      </c>
      <c r="F1023" s="76">
        <v>184.32712000000001</v>
      </c>
      <c r="G1023" s="73"/>
      <c r="H1023" s="76">
        <v>294.35196999999999</v>
      </c>
      <c r="I1023" s="72"/>
      <c r="J1023" s="185">
        <v>0</v>
      </c>
      <c r="K1023" s="246"/>
      <c r="L1023" s="246"/>
      <c r="M1023" s="173"/>
      <c r="N1023" s="173"/>
      <c r="O1023" s="173"/>
      <c r="P1023" s="173"/>
    </row>
    <row r="1024" spans="1:16" ht="15" customHeight="1" x14ac:dyDescent="0.25">
      <c r="A1024" s="74" t="s">
        <v>1040</v>
      </c>
      <c r="B1024" s="66" t="s">
        <v>62</v>
      </c>
      <c r="C1024" s="78">
        <v>237.7372</v>
      </c>
      <c r="D1024" s="184"/>
      <c r="E1024" s="76">
        <v>337.54500000000002</v>
      </c>
      <c r="F1024" s="76">
        <v>323.40181999999999</v>
      </c>
      <c r="G1024" s="73"/>
      <c r="H1024" s="76">
        <v>258.20758000000001</v>
      </c>
      <c r="I1024" s="72"/>
      <c r="J1024" s="185">
        <v>0</v>
      </c>
      <c r="K1024" s="246"/>
      <c r="L1024" s="246"/>
      <c r="M1024" s="173"/>
      <c r="N1024" s="175"/>
      <c r="O1024" s="173"/>
      <c r="P1024" s="173"/>
    </row>
    <row r="1025" spans="1:16" x14ac:dyDescent="0.25">
      <c r="A1025" s="74" t="s">
        <v>3706</v>
      </c>
      <c r="B1025" s="66" t="s">
        <v>62</v>
      </c>
      <c r="C1025" s="78">
        <v>401.40217999999999</v>
      </c>
      <c r="D1025" s="184"/>
      <c r="E1025" s="76">
        <v>319.4982</v>
      </c>
      <c r="F1025" s="76">
        <v>256.85890000000001</v>
      </c>
      <c r="G1025" s="73"/>
      <c r="H1025" s="76">
        <v>464.04147999999998</v>
      </c>
      <c r="I1025" s="72"/>
      <c r="J1025" s="185">
        <v>0</v>
      </c>
      <c r="K1025" s="246"/>
      <c r="L1025" s="246"/>
      <c r="M1025" s="173"/>
      <c r="N1025" s="174"/>
      <c r="O1025" s="173"/>
      <c r="P1025" s="173"/>
    </row>
    <row r="1026" spans="1:16" ht="15" customHeight="1" x14ac:dyDescent="0.25">
      <c r="A1026" s="74" t="s">
        <v>1041</v>
      </c>
      <c r="B1026" s="66" t="s">
        <v>62</v>
      </c>
      <c r="C1026" s="78">
        <v>171.08843999999999</v>
      </c>
      <c r="D1026" s="184"/>
      <c r="E1026" s="76">
        <v>254.07746</v>
      </c>
      <c r="F1026" s="76">
        <v>273.44986</v>
      </c>
      <c r="G1026" s="73"/>
      <c r="H1026" s="76">
        <v>165.12943999999999</v>
      </c>
      <c r="I1026" s="72"/>
      <c r="J1026" s="185">
        <v>0</v>
      </c>
      <c r="K1026" s="246"/>
      <c r="L1026" s="246"/>
      <c r="M1026" s="173"/>
      <c r="N1026" s="173"/>
      <c r="O1026" s="173"/>
      <c r="P1026" s="173"/>
    </row>
    <row r="1027" spans="1:16" ht="15" customHeight="1" x14ac:dyDescent="0.25">
      <c r="A1027" s="74" t="s">
        <v>1042</v>
      </c>
      <c r="B1027" s="66" t="s">
        <v>62</v>
      </c>
      <c r="C1027" s="78">
        <v>260.43773999999996</v>
      </c>
      <c r="D1027" s="184"/>
      <c r="E1027" s="76">
        <v>425.98920000000004</v>
      </c>
      <c r="F1027" s="76">
        <v>357.45634000000001</v>
      </c>
      <c r="G1027" s="73"/>
      <c r="H1027" s="76">
        <v>328.97059999999999</v>
      </c>
      <c r="I1027" s="72"/>
      <c r="J1027" s="185">
        <v>0</v>
      </c>
      <c r="K1027" s="246"/>
      <c r="L1027" s="246"/>
      <c r="M1027" s="173"/>
      <c r="N1027" s="174"/>
      <c r="O1027" s="173"/>
      <c r="P1027" s="173"/>
    </row>
    <row r="1028" spans="1:16" ht="15" customHeight="1" x14ac:dyDescent="0.25">
      <c r="A1028" s="74" t="s">
        <v>3707</v>
      </c>
      <c r="B1028" s="66" t="s">
        <v>62</v>
      </c>
      <c r="C1028" s="78">
        <v>135.49918</v>
      </c>
      <c r="D1028" s="184"/>
      <c r="E1028" s="76">
        <v>250.91039999999998</v>
      </c>
      <c r="F1028" s="76">
        <v>218.76564000000002</v>
      </c>
      <c r="G1028" s="73"/>
      <c r="H1028" s="76">
        <v>167.65836999999999</v>
      </c>
      <c r="I1028" s="72"/>
      <c r="J1028" s="185">
        <v>0</v>
      </c>
      <c r="K1028" s="246"/>
      <c r="L1028" s="246"/>
      <c r="M1028" s="173"/>
      <c r="N1028" s="174"/>
      <c r="O1028" s="173"/>
      <c r="P1028" s="173"/>
    </row>
    <row r="1029" spans="1:16" ht="15" customHeight="1" x14ac:dyDescent="0.25">
      <c r="A1029" s="74" t="s">
        <v>1043</v>
      </c>
      <c r="B1029" s="66" t="s">
        <v>62</v>
      </c>
      <c r="C1029" s="78">
        <v>62.548850000000002</v>
      </c>
      <c r="D1029" s="184"/>
      <c r="E1029" s="76">
        <v>36.909599999999998</v>
      </c>
      <c r="F1029" s="76">
        <v>20.298549999999999</v>
      </c>
      <c r="G1029" s="73"/>
      <c r="H1029" s="76">
        <v>79.159899999999993</v>
      </c>
      <c r="I1029" s="72"/>
      <c r="J1029" s="185">
        <v>0</v>
      </c>
      <c r="K1029" s="246"/>
      <c r="L1029" s="246"/>
      <c r="M1029" s="173"/>
      <c r="N1029" s="174"/>
      <c r="O1029" s="173"/>
      <c r="P1029" s="173"/>
    </row>
    <row r="1030" spans="1:16" ht="15" customHeight="1" x14ac:dyDescent="0.25">
      <c r="A1030" s="74" t="s">
        <v>1044</v>
      </c>
      <c r="B1030" s="66" t="s">
        <v>62</v>
      </c>
      <c r="C1030" s="78">
        <v>120.82197000000001</v>
      </c>
      <c r="D1030" s="184"/>
      <c r="E1030" s="76">
        <v>353.48750000000001</v>
      </c>
      <c r="F1030" s="76">
        <v>328.63362999999998</v>
      </c>
      <c r="G1030" s="73"/>
      <c r="H1030" s="76">
        <v>145.67583999999999</v>
      </c>
      <c r="I1030" s="72"/>
      <c r="J1030" s="185">
        <v>0</v>
      </c>
      <c r="K1030" s="246"/>
      <c r="L1030" s="246"/>
      <c r="M1030" s="173"/>
      <c r="N1030" s="174"/>
      <c r="O1030" s="173"/>
      <c r="P1030" s="173"/>
    </row>
    <row r="1031" spans="1:16" ht="15" customHeight="1" x14ac:dyDescent="0.25">
      <c r="A1031" s="74" t="s">
        <v>1045</v>
      </c>
      <c r="B1031" s="66" t="s">
        <v>62</v>
      </c>
      <c r="C1031" s="78">
        <v>413.36081000000001</v>
      </c>
      <c r="D1031" s="184"/>
      <c r="E1031" s="76">
        <v>429.88140000000004</v>
      </c>
      <c r="F1031" s="76">
        <v>443.20981</v>
      </c>
      <c r="G1031" s="73"/>
      <c r="H1031" s="76">
        <v>400.0324</v>
      </c>
      <c r="I1031" s="72"/>
      <c r="J1031" s="185">
        <v>0</v>
      </c>
      <c r="K1031" s="246"/>
      <c r="L1031" s="246"/>
      <c r="M1031" s="173"/>
      <c r="N1031" s="174"/>
      <c r="O1031" s="173"/>
      <c r="P1031" s="173"/>
    </row>
    <row r="1032" spans="1:16" ht="15" customHeight="1" x14ac:dyDescent="0.25">
      <c r="A1032" s="74" t="s">
        <v>1046</v>
      </c>
      <c r="B1032" s="66" t="s">
        <v>62</v>
      </c>
      <c r="C1032" s="78">
        <v>216.27376999999998</v>
      </c>
      <c r="D1032" s="184"/>
      <c r="E1032" s="76">
        <v>262.899</v>
      </c>
      <c r="F1032" s="76">
        <v>226.64337</v>
      </c>
      <c r="G1032" s="73"/>
      <c r="H1032" s="76">
        <v>252.52939999999998</v>
      </c>
      <c r="I1032" s="72"/>
      <c r="J1032" s="185">
        <v>0</v>
      </c>
      <c r="K1032" s="246"/>
      <c r="L1032" s="246"/>
      <c r="M1032" s="173"/>
      <c r="N1032" s="175"/>
      <c r="O1032" s="173"/>
      <c r="P1032" s="173"/>
    </row>
    <row r="1033" spans="1:16" ht="15" customHeight="1" x14ac:dyDescent="0.25">
      <c r="A1033" s="74" t="s">
        <v>1047</v>
      </c>
      <c r="B1033" s="66" t="s">
        <v>62</v>
      </c>
      <c r="C1033" s="78">
        <v>313.88679999999999</v>
      </c>
      <c r="D1033" s="184"/>
      <c r="E1033" s="76">
        <v>194.72110000000001</v>
      </c>
      <c r="F1033" s="76">
        <v>165.83208999999999</v>
      </c>
      <c r="G1033" s="73"/>
      <c r="H1033" s="76">
        <v>336.11581000000001</v>
      </c>
      <c r="I1033" s="72"/>
      <c r="J1033" s="185">
        <v>0</v>
      </c>
      <c r="K1033" s="246"/>
      <c r="L1033" s="246"/>
      <c r="M1033" s="173"/>
      <c r="N1033" s="174"/>
      <c r="O1033" s="173"/>
      <c r="P1033" s="173"/>
    </row>
    <row r="1034" spans="1:16" ht="15" customHeight="1" x14ac:dyDescent="0.25">
      <c r="A1034" s="74" t="s">
        <v>1048</v>
      </c>
      <c r="B1034" s="66" t="s">
        <v>62</v>
      </c>
      <c r="C1034" s="78">
        <v>334.46737000000002</v>
      </c>
      <c r="D1034" s="184"/>
      <c r="E1034" s="76">
        <v>409.50779999999997</v>
      </c>
      <c r="F1034" s="76">
        <v>346.51749000000001</v>
      </c>
      <c r="G1034" s="73"/>
      <c r="H1034" s="76">
        <v>396.57513</v>
      </c>
      <c r="I1034" s="72"/>
      <c r="J1034" s="185">
        <v>0</v>
      </c>
      <c r="K1034" s="246"/>
      <c r="L1034" s="246"/>
      <c r="M1034" s="173"/>
      <c r="N1034" s="174"/>
      <c r="O1034" s="173"/>
      <c r="P1034" s="173"/>
    </row>
    <row r="1035" spans="1:16" ht="15" customHeight="1" x14ac:dyDescent="0.25">
      <c r="A1035" s="74" t="s">
        <v>3708</v>
      </c>
      <c r="B1035" s="66" t="s">
        <v>62</v>
      </c>
      <c r="C1035" s="78">
        <v>265.78949</v>
      </c>
      <c r="D1035" s="184"/>
      <c r="E1035" s="76">
        <v>286.96134999999998</v>
      </c>
      <c r="F1035" s="76">
        <v>231.70829000000001</v>
      </c>
      <c r="G1035" s="73"/>
      <c r="H1035" s="76">
        <v>301.28980000000001</v>
      </c>
      <c r="I1035" s="72"/>
      <c r="J1035" s="185">
        <v>0</v>
      </c>
      <c r="K1035" s="246"/>
      <c r="L1035" s="246"/>
      <c r="M1035" s="173"/>
      <c r="N1035" s="173"/>
      <c r="O1035" s="173"/>
      <c r="P1035" s="173"/>
    </row>
    <row r="1036" spans="1:16" ht="15" customHeight="1" x14ac:dyDescent="0.25">
      <c r="A1036" s="74" t="s">
        <v>1049</v>
      </c>
      <c r="B1036" s="66" t="s">
        <v>62</v>
      </c>
      <c r="C1036" s="78">
        <v>119.9516</v>
      </c>
      <c r="D1036" s="184"/>
      <c r="E1036" s="76">
        <v>37.44</v>
      </c>
      <c r="F1036" s="76">
        <v>23.37285</v>
      </c>
      <c r="G1036" s="73"/>
      <c r="H1036" s="76">
        <v>134.01875000000001</v>
      </c>
      <c r="I1036" s="72"/>
      <c r="J1036" s="185">
        <v>0</v>
      </c>
      <c r="K1036" s="246"/>
      <c r="L1036" s="246"/>
      <c r="M1036" s="173"/>
      <c r="N1036" s="175"/>
      <c r="O1036" s="173"/>
      <c r="P1036" s="173"/>
    </row>
    <row r="1037" spans="1:16" ht="15" customHeight="1" x14ac:dyDescent="0.25">
      <c r="A1037" s="74" t="s">
        <v>1050</v>
      </c>
      <c r="B1037" s="66" t="s">
        <v>62</v>
      </c>
      <c r="C1037" s="78">
        <v>51.6663</v>
      </c>
      <c r="D1037" s="184"/>
      <c r="E1037" s="76">
        <v>19.655999999999999</v>
      </c>
      <c r="F1037" s="76">
        <v>9.2469000000000001</v>
      </c>
      <c r="G1037" s="73"/>
      <c r="H1037" s="76">
        <v>61.45335</v>
      </c>
      <c r="I1037" s="72"/>
      <c r="J1037" s="185">
        <v>0</v>
      </c>
      <c r="K1037" s="246"/>
      <c r="L1037" s="246"/>
      <c r="M1037" s="173"/>
      <c r="N1037" s="175"/>
      <c r="O1037" s="173"/>
      <c r="P1037" s="173"/>
    </row>
    <row r="1038" spans="1:16" ht="15" customHeight="1" x14ac:dyDescent="0.25">
      <c r="A1038" s="74" t="s">
        <v>1051</v>
      </c>
      <c r="B1038" s="66" t="s">
        <v>62</v>
      </c>
      <c r="C1038" s="78">
        <v>46.893160000000002</v>
      </c>
      <c r="D1038" s="184"/>
      <c r="E1038" s="76">
        <v>4.6254</v>
      </c>
      <c r="F1038" s="76">
        <v>4.5846</v>
      </c>
      <c r="G1038" s="73"/>
      <c r="H1038" s="76">
        <v>38.149059999999999</v>
      </c>
      <c r="I1038" s="72"/>
      <c r="J1038" s="185">
        <v>0</v>
      </c>
      <c r="K1038" s="246"/>
      <c r="L1038" s="246"/>
      <c r="M1038" s="173"/>
      <c r="N1038" s="174"/>
      <c r="O1038" s="173"/>
      <c r="P1038" s="173"/>
    </row>
    <row r="1039" spans="1:16" ht="15" customHeight="1" x14ac:dyDescent="0.25">
      <c r="A1039" s="74" t="s">
        <v>1052</v>
      </c>
      <c r="B1039" s="66" t="s">
        <v>62</v>
      </c>
      <c r="C1039" s="78">
        <v>81.994</v>
      </c>
      <c r="D1039" s="184"/>
      <c r="E1039" s="76">
        <v>3.9948999999999999</v>
      </c>
      <c r="F1039" s="76">
        <v>0.63049999999999995</v>
      </c>
      <c r="G1039" s="73"/>
      <c r="H1039" s="76">
        <v>85.358399999999989</v>
      </c>
      <c r="I1039" s="72"/>
      <c r="J1039" s="185">
        <v>0</v>
      </c>
      <c r="K1039" s="246"/>
      <c r="L1039" s="246"/>
      <c r="M1039" s="173"/>
      <c r="N1039" s="174"/>
      <c r="O1039" s="177"/>
      <c r="P1039" s="173"/>
    </row>
    <row r="1040" spans="1:16" ht="15" customHeight="1" x14ac:dyDescent="0.25">
      <c r="A1040" s="74" t="s">
        <v>1053</v>
      </c>
      <c r="B1040" s="66" t="s">
        <v>62</v>
      </c>
      <c r="C1040" s="78">
        <v>202.35556</v>
      </c>
      <c r="D1040" s="184"/>
      <c r="E1040" s="76">
        <v>59.645360000000004</v>
      </c>
      <c r="F1040" s="76">
        <v>55.975749999999998</v>
      </c>
      <c r="G1040" s="73"/>
      <c r="H1040" s="76">
        <v>181.80517</v>
      </c>
      <c r="I1040" s="72"/>
      <c r="J1040" s="185">
        <v>0</v>
      </c>
      <c r="K1040" s="246"/>
      <c r="L1040" s="246"/>
      <c r="M1040" s="173"/>
      <c r="N1040" s="173"/>
      <c r="O1040" s="173"/>
      <c r="P1040" s="173"/>
    </row>
    <row r="1041" spans="1:16" ht="15" customHeight="1" x14ac:dyDescent="0.25">
      <c r="A1041" s="74" t="s">
        <v>1054</v>
      </c>
      <c r="B1041" s="66" t="s">
        <v>62</v>
      </c>
      <c r="C1041" s="78">
        <v>79.967850000000013</v>
      </c>
      <c r="D1041" s="184"/>
      <c r="E1041" s="76">
        <v>26.453700000000001</v>
      </c>
      <c r="F1041" s="76">
        <v>2.2189999999999999</v>
      </c>
      <c r="G1041" s="73"/>
      <c r="H1041" s="76">
        <v>104.20255</v>
      </c>
      <c r="I1041" s="72"/>
      <c r="J1041" s="185">
        <v>0</v>
      </c>
      <c r="K1041" s="246"/>
      <c r="L1041" s="246"/>
      <c r="M1041" s="173"/>
      <c r="N1041" s="174"/>
      <c r="O1041" s="173"/>
      <c r="P1041" s="173"/>
    </row>
    <row r="1042" spans="1:16" ht="15" customHeight="1" x14ac:dyDescent="0.25">
      <c r="A1042" s="74" t="s">
        <v>1055</v>
      </c>
      <c r="B1042" s="66" t="s">
        <v>62</v>
      </c>
      <c r="C1042" s="78">
        <v>134.2569</v>
      </c>
      <c r="D1042" s="184"/>
      <c r="E1042" s="76">
        <v>33.878</v>
      </c>
      <c r="F1042" s="76">
        <v>2.1164000000000001</v>
      </c>
      <c r="G1042" s="73"/>
      <c r="H1042" s="76">
        <v>166.01849999999999</v>
      </c>
      <c r="I1042" s="72"/>
      <c r="J1042" s="185">
        <v>0</v>
      </c>
      <c r="K1042" s="246"/>
      <c r="L1042" s="246"/>
      <c r="M1042" s="173"/>
      <c r="N1042" s="175"/>
      <c r="O1042" s="173"/>
      <c r="P1042" s="173"/>
    </row>
    <row r="1043" spans="1:16" ht="15" customHeight="1" x14ac:dyDescent="0.25">
      <c r="A1043" s="74" t="s">
        <v>1056</v>
      </c>
      <c r="B1043" s="66" t="s">
        <v>62</v>
      </c>
      <c r="C1043" s="78">
        <v>27.240099999999998</v>
      </c>
      <c r="D1043" s="184"/>
      <c r="E1043" s="76">
        <v>1.6522999999999999</v>
      </c>
      <c r="F1043" s="76">
        <v>0.87360000000000004</v>
      </c>
      <c r="G1043" s="73"/>
      <c r="H1043" s="76">
        <v>28.018799999999999</v>
      </c>
      <c r="I1043" s="72"/>
      <c r="J1043" s="185">
        <v>0</v>
      </c>
      <c r="K1043" s="246"/>
      <c r="L1043" s="246"/>
      <c r="M1043" s="173"/>
      <c r="N1043" s="174"/>
      <c r="O1043" s="177"/>
      <c r="P1043" s="173"/>
    </row>
    <row r="1044" spans="1:16" ht="15" customHeight="1" x14ac:dyDescent="0.25">
      <c r="A1044" s="74" t="s">
        <v>1057</v>
      </c>
      <c r="B1044" s="66" t="s">
        <v>62</v>
      </c>
      <c r="C1044" s="78">
        <v>113.77471000000001</v>
      </c>
      <c r="D1044" s="184"/>
      <c r="E1044" s="76">
        <v>38.832949999999997</v>
      </c>
      <c r="F1044" s="76">
        <v>14.59465</v>
      </c>
      <c r="G1044" s="73"/>
      <c r="H1044" s="76">
        <v>124.95986000000001</v>
      </c>
      <c r="I1044" s="72"/>
      <c r="J1044" s="185">
        <v>0</v>
      </c>
      <c r="K1044" s="246"/>
      <c r="L1044" s="246"/>
      <c r="M1044" s="173"/>
      <c r="N1044" s="173"/>
      <c r="O1044" s="173"/>
      <c r="P1044" s="173"/>
    </row>
    <row r="1045" spans="1:16" ht="15" customHeight="1" x14ac:dyDescent="0.25">
      <c r="A1045" s="74" t="s">
        <v>1058</v>
      </c>
      <c r="B1045" s="66" t="s">
        <v>62</v>
      </c>
      <c r="C1045" s="78">
        <v>178.51238000000001</v>
      </c>
      <c r="D1045" s="184"/>
      <c r="E1045" s="76">
        <v>54.450559999999996</v>
      </c>
      <c r="F1045" s="76">
        <v>12.27008</v>
      </c>
      <c r="G1045" s="73"/>
      <c r="H1045" s="76">
        <v>220.69286</v>
      </c>
      <c r="I1045" s="72"/>
      <c r="J1045" s="185">
        <v>0</v>
      </c>
      <c r="K1045" s="246"/>
      <c r="L1045" s="246"/>
      <c r="M1045" s="173"/>
      <c r="N1045" s="173"/>
      <c r="O1045" s="173"/>
      <c r="P1045" s="173"/>
    </row>
    <row r="1046" spans="1:16" ht="15" customHeight="1" x14ac:dyDescent="0.25">
      <c r="A1046" s="74" t="s">
        <v>1059</v>
      </c>
      <c r="B1046" s="66" t="s">
        <v>62</v>
      </c>
      <c r="C1046" s="78">
        <v>184.35745</v>
      </c>
      <c r="D1046" s="184"/>
      <c r="E1046" s="76">
        <v>70.212999999999994</v>
      </c>
      <c r="F1046" s="76">
        <v>28.148099999999999</v>
      </c>
      <c r="G1046" s="73"/>
      <c r="H1046" s="76">
        <v>226.70689999999999</v>
      </c>
      <c r="I1046" s="72"/>
      <c r="J1046" s="185">
        <v>0</v>
      </c>
      <c r="K1046" s="246"/>
      <c r="L1046" s="246"/>
      <c r="M1046" s="173"/>
      <c r="N1046" s="175"/>
      <c r="O1046" s="173"/>
      <c r="P1046" s="173"/>
    </row>
    <row r="1047" spans="1:16" ht="15" customHeight="1" x14ac:dyDescent="0.25">
      <c r="A1047" s="74" t="s">
        <v>1060</v>
      </c>
      <c r="B1047" s="66" t="s">
        <v>62</v>
      </c>
      <c r="C1047" s="78">
        <v>87.910589999999999</v>
      </c>
      <c r="D1047" s="184"/>
      <c r="E1047" s="76">
        <v>34.421889999999998</v>
      </c>
      <c r="F1047" s="76">
        <v>30.33183</v>
      </c>
      <c r="G1047" s="73"/>
      <c r="H1047" s="76">
        <v>77.620109999999997</v>
      </c>
      <c r="I1047" s="72"/>
      <c r="J1047" s="185">
        <v>0</v>
      </c>
      <c r="K1047" s="246"/>
      <c r="L1047" s="246"/>
      <c r="M1047" s="173"/>
      <c r="N1047" s="173"/>
      <c r="O1047" s="173"/>
      <c r="P1047" s="173"/>
    </row>
    <row r="1048" spans="1:16" ht="15" customHeight="1" x14ac:dyDescent="0.25">
      <c r="A1048" s="74" t="s">
        <v>1061</v>
      </c>
      <c r="B1048" s="66" t="s">
        <v>62</v>
      </c>
      <c r="C1048" s="78">
        <v>186.83765</v>
      </c>
      <c r="D1048" s="184"/>
      <c r="E1048" s="76">
        <v>212.47395</v>
      </c>
      <c r="F1048" s="76">
        <v>169.88885000000002</v>
      </c>
      <c r="G1048" s="73"/>
      <c r="H1048" s="76">
        <v>214.40940000000001</v>
      </c>
      <c r="I1048" s="72"/>
      <c r="J1048" s="185">
        <v>0</v>
      </c>
      <c r="K1048" s="246"/>
      <c r="L1048" s="246"/>
      <c r="M1048" s="173"/>
      <c r="N1048" s="173"/>
      <c r="O1048" s="173"/>
      <c r="P1048" s="173"/>
    </row>
    <row r="1049" spans="1:16" ht="15" customHeight="1" x14ac:dyDescent="0.25">
      <c r="A1049" s="74" t="s">
        <v>3709</v>
      </c>
      <c r="B1049" s="66" t="s">
        <v>62</v>
      </c>
      <c r="C1049" s="78">
        <v>87.29186</v>
      </c>
      <c r="D1049" s="184"/>
      <c r="E1049" s="76">
        <v>136.3674</v>
      </c>
      <c r="F1049" s="76">
        <v>94.777299999999997</v>
      </c>
      <c r="G1049" s="73"/>
      <c r="H1049" s="76">
        <v>128.88195999999999</v>
      </c>
      <c r="I1049" s="72"/>
      <c r="J1049" s="185">
        <v>0</v>
      </c>
      <c r="K1049" s="246"/>
      <c r="L1049" s="246"/>
      <c r="M1049" s="173"/>
      <c r="N1049" s="174"/>
      <c r="O1049" s="173"/>
      <c r="P1049" s="173"/>
    </row>
    <row r="1050" spans="1:16" ht="15" customHeight="1" x14ac:dyDescent="0.25">
      <c r="A1050" s="74" t="s">
        <v>3710</v>
      </c>
      <c r="B1050" s="66" t="s">
        <v>62</v>
      </c>
      <c r="C1050" s="78">
        <v>190.02445</v>
      </c>
      <c r="D1050" s="184"/>
      <c r="E1050" s="76">
        <v>186.06120000000001</v>
      </c>
      <c r="F1050" s="76">
        <v>159.00344000000001</v>
      </c>
      <c r="G1050" s="73"/>
      <c r="H1050" s="76">
        <v>217.08221</v>
      </c>
      <c r="I1050" s="72"/>
      <c r="J1050" s="185">
        <v>0</v>
      </c>
      <c r="K1050" s="246"/>
      <c r="L1050" s="246"/>
      <c r="M1050" s="173"/>
      <c r="N1050" s="174"/>
      <c r="O1050" s="173"/>
      <c r="P1050" s="173"/>
    </row>
    <row r="1051" spans="1:16" ht="15" customHeight="1" x14ac:dyDescent="0.25">
      <c r="A1051" s="74" t="s">
        <v>1062</v>
      </c>
      <c r="B1051" s="66" t="s">
        <v>62</v>
      </c>
      <c r="C1051" s="78">
        <v>25.759040000000002</v>
      </c>
      <c r="D1051" s="184"/>
      <c r="E1051" s="76">
        <v>114.69119999999999</v>
      </c>
      <c r="F1051" s="76">
        <v>105.63865</v>
      </c>
      <c r="G1051" s="73"/>
      <c r="H1051" s="76">
        <v>34.811589999999995</v>
      </c>
      <c r="I1051" s="72"/>
      <c r="J1051" s="185">
        <v>0</v>
      </c>
      <c r="K1051" s="246"/>
      <c r="L1051" s="246"/>
      <c r="M1051" s="173"/>
      <c r="N1051" s="174"/>
      <c r="O1051" s="173"/>
      <c r="P1051" s="173"/>
    </row>
    <row r="1052" spans="1:16" ht="15" customHeight="1" x14ac:dyDescent="0.25">
      <c r="A1052" s="74" t="s">
        <v>1063</v>
      </c>
      <c r="B1052" s="66" t="s">
        <v>62</v>
      </c>
      <c r="C1052" s="78">
        <v>220.46967000000001</v>
      </c>
      <c r="D1052" s="184"/>
      <c r="E1052" s="76">
        <v>310.68180000000001</v>
      </c>
      <c r="F1052" s="76">
        <v>295.13873999999998</v>
      </c>
      <c r="G1052" s="73"/>
      <c r="H1052" s="76">
        <v>232.31763000000001</v>
      </c>
      <c r="I1052" s="72"/>
      <c r="J1052" s="185">
        <v>0</v>
      </c>
      <c r="K1052" s="246"/>
      <c r="L1052" s="246"/>
      <c r="M1052" s="173"/>
      <c r="N1052" s="174"/>
      <c r="O1052" s="173"/>
      <c r="P1052" s="173"/>
    </row>
    <row r="1053" spans="1:16" ht="15" customHeight="1" x14ac:dyDescent="0.25">
      <c r="A1053" s="74" t="s">
        <v>3711</v>
      </c>
      <c r="B1053" s="66" t="s">
        <v>62</v>
      </c>
      <c r="C1053" s="78">
        <v>163.22939000000002</v>
      </c>
      <c r="D1053" s="184"/>
      <c r="E1053" s="76">
        <v>158.77679999999998</v>
      </c>
      <c r="F1053" s="76">
        <v>158.80364</v>
      </c>
      <c r="G1053" s="73"/>
      <c r="H1053" s="76">
        <v>163.20255</v>
      </c>
      <c r="I1053" s="72"/>
      <c r="J1053" s="185">
        <v>0</v>
      </c>
      <c r="K1053" s="246"/>
      <c r="L1053" s="246"/>
      <c r="M1053" s="173"/>
      <c r="N1053" s="174"/>
      <c r="O1053" s="173"/>
      <c r="P1053" s="173"/>
    </row>
    <row r="1054" spans="1:16" ht="15" customHeight="1" x14ac:dyDescent="0.25">
      <c r="A1054" s="74" t="s">
        <v>1064</v>
      </c>
      <c r="B1054" s="66" t="s">
        <v>62</v>
      </c>
      <c r="C1054" s="78">
        <v>103.49680000000001</v>
      </c>
      <c r="D1054" s="184"/>
      <c r="E1054" s="76">
        <v>204.62585000000001</v>
      </c>
      <c r="F1054" s="76">
        <v>190.89079999999998</v>
      </c>
      <c r="G1054" s="73"/>
      <c r="H1054" s="76">
        <v>117.44160000000001</v>
      </c>
      <c r="I1054" s="72"/>
      <c r="J1054" s="185">
        <v>0</v>
      </c>
      <c r="K1054" s="246"/>
      <c r="L1054" s="246"/>
      <c r="M1054" s="173"/>
      <c r="N1054" s="173"/>
      <c r="O1054" s="173"/>
      <c r="P1054" s="173"/>
    </row>
    <row r="1055" spans="1:16" ht="15" customHeight="1" x14ac:dyDescent="0.25">
      <c r="A1055" s="74" t="s">
        <v>1065</v>
      </c>
      <c r="B1055" s="66" t="s">
        <v>62</v>
      </c>
      <c r="C1055" s="78">
        <v>225.29387</v>
      </c>
      <c r="D1055" s="184"/>
      <c r="E1055" s="76">
        <v>355.11644999999999</v>
      </c>
      <c r="F1055" s="76">
        <v>310.70006000000001</v>
      </c>
      <c r="G1055" s="73"/>
      <c r="H1055" s="76">
        <v>270.10571000000004</v>
      </c>
      <c r="I1055" s="72"/>
      <c r="J1055" s="185">
        <v>0</v>
      </c>
      <c r="K1055" s="246"/>
      <c r="L1055" s="246"/>
      <c r="M1055" s="173"/>
      <c r="N1055" s="173"/>
      <c r="O1055" s="173"/>
      <c r="P1055" s="173"/>
    </row>
    <row r="1056" spans="1:16" ht="15" customHeight="1" x14ac:dyDescent="0.25">
      <c r="A1056" s="74" t="s">
        <v>1066</v>
      </c>
      <c r="B1056" s="66" t="s">
        <v>62</v>
      </c>
      <c r="C1056" s="78">
        <v>385.59703000000002</v>
      </c>
      <c r="D1056" s="184"/>
      <c r="E1056" s="76">
        <v>348.35677000000004</v>
      </c>
      <c r="F1056" s="76">
        <v>357.41586999999998</v>
      </c>
      <c r="G1056" s="73"/>
      <c r="H1056" s="76">
        <v>397.56603000000001</v>
      </c>
      <c r="I1056" s="72"/>
      <c r="J1056" s="185">
        <v>0</v>
      </c>
      <c r="K1056" s="246"/>
      <c r="L1056" s="246"/>
      <c r="M1056" s="173"/>
      <c r="N1056" s="173"/>
      <c r="O1056" s="173"/>
      <c r="P1056" s="173"/>
    </row>
    <row r="1057" spans="1:16" ht="15" customHeight="1" x14ac:dyDescent="0.25">
      <c r="A1057" s="74" t="s">
        <v>3712</v>
      </c>
      <c r="B1057" s="66" t="s">
        <v>62</v>
      </c>
      <c r="C1057" s="78">
        <v>269.95103</v>
      </c>
      <c r="D1057" s="184"/>
      <c r="E1057" s="76">
        <v>367.28704999999997</v>
      </c>
      <c r="F1057" s="76">
        <v>296.84884999999997</v>
      </c>
      <c r="G1057" s="73"/>
      <c r="H1057" s="76">
        <v>340.47118</v>
      </c>
      <c r="I1057" s="72"/>
      <c r="J1057" s="185">
        <v>0</v>
      </c>
      <c r="K1057" s="246"/>
      <c r="L1057" s="246"/>
      <c r="M1057" s="173"/>
      <c r="N1057" s="173"/>
      <c r="O1057" s="173"/>
      <c r="P1057" s="173"/>
    </row>
    <row r="1058" spans="1:16" ht="15" customHeight="1" x14ac:dyDescent="0.25">
      <c r="A1058" s="74" t="s">
        <v>3713</v>
      </c>
      <c r="B1058" s="66" t="s">
        <v>62</v>
      </c>
      <c r="C1058" s="78">
        <v>316.93998999999997</v>
      </c>
      <c r="D1058" s="184"/>
      <c r="E1058" s="76">
        <v>393.6712</v>
      </c>
      <c r="F1058" s="76">
        <v>342.82458000000003</v>
      </c>
      <c r="G1058" s="73"/>
      <c r="H1058" s="76">
        <v>367.66660999999999</v>
      </c>
      <c r="I1058" s="72"/>
      <c r="J1058" s="185">
        <v>0</v>
      </c>
      <c r="K1058" s="246"/>
      <c r="L1058" s="246"/>
      <c r="M1058" s="173"/>
      <c r="N1058" s="174"/>
      <c r="O1058" s="173"/>
      <c r="P1058" s="173"/>
    </row>
    <row r="1059" spans="1:16" ht="15" customHeight="1" x14ac:dyDescent="0.25">
      <c r="A1059" s="74" t="s">
        <v>3714</v>
      </c>
      <c r="B1059" s="66" t="s">
        <v>62</v>
      </c>
      <c r="C1059" s="78">
        <v>158.01632000000001</v>
      </c>
      <c r="D1059" s="184"/>
      <c r="E1059" s="76">
        <v>223.28085000000002</v>
      </c>
      <c r="F1059" s="76">
        <v>210.25081</v>
      </c>
      <c r="G1059" s="73"/>
      <c r="H1059" s="76">
        <v>171.28716</v>
      </c>
      <c r="I1059" s="72"/>
      <c r="J1059" s="185">
        <v>0</v>
      </c>
      <c r="K1059" s="246"/>
      <c r="L1059" s="246"/>
      <c r="M1059" s="173"/>
      <c r="N1059" s="173"/>
      <c r="O1059" s="173"/>
      <c r="P1059" s="173"/>
    </row>
    <row r="1060" spans="1:16" ht="15" customHeight="1" x14ac:dyDescent="0.25">
      <c r="A1060" s="74" t="s">
        <v>3715</v>
      </c>
      <c r="B1060" s="66" t="s">
        <v>62</v>
      </c>
      <c r="C1060" s="78">
        <v>423.38373999999999</v>
      </c>
      <c r="D1060" s="184"/>
      <c r="E1060" s="76">
        <v>400.42079999999999</v>
      </c>
      <c r="F1060" s="76">
        <v>318.07559000000003</v>
      </c>
      <c r="G1060" s="73"/>
      <c r="H1060" s="76">
        <v>501.19812999999999</v>
      </c>
      <c r="I1060" s="72"/>
      <c r="J1060" s="185">
        <v>0</v>
      </c>
      <c r="K1060" s="246"/>
      <c r="L1060" s="246"/>
      <c r="M1060" s="173"/>
      <c r="N1060" s="174"/>
      <c r="O1060" s="173"/>
      <c r="P1060" s="173"/>
    </row>
    <row r="1061" spans="1:16" ht="15" customHeight="1" x14ac:dyDescent="0.25">
      <c r="A1061" s="74" t="s">
        <v>1067</v>
      </c>
      <c r="B1061" s="66" t="s">
        <v>62</v>
      </c>
      <c r="C1061" s="78">
        <v>377.22759000000002</v>
      </c>
      <c r="D1061" s="184"/>
      <c r="E1061" s="76">
        <v>354.55874999999997</v>
      </c>
      <c r="F1061" s="76">
        <v>347.81603999999999</v>
      </c>
      <c r="G1061" s="73"/>
      <c r="H1061" s="76">
        <v>383.63794999999999</v>
      </c>
      <c r="I1061" s="72"/>
      <c r="J1061" s="185">
        <v>0</v>
      </c>
      <c r="K1061" s="246"/>
      <c r="L1061" s="246"/>
      <c r="M1061" s="173"/>
      <c r="N1061" s="173"/>
      <c r="O1061" s="173"/>
      <c r="P1061" s="173"/>
    </row>
    <row r="1062" spans="1:16" ht="15" customHeight="1" x14ac:dyDescent="0.25">
      <c r="A1062" s="74" t="s">
        <v>1068</v>
      </c>
      <c r="B1062" s="66" t="s">
        <v>62</v>
      </c>
      <c r="C1062" s="78">
        <v>367.40636999999998</v>
      </c>
      <c r="D1062" s="184"/>
      <c r="E1062" s="76">
        <v>206.92239999999998</v>
      </c>
      <c r="F1062" s="76">
        <v>262.24403000000001</v>
      </c>
      <c r="G1062" s="73"/>
      <c r="H1062" s="76">
        <v>359.52773999999999</v>
      </c>
      <c r="I1062" s="72"/>
      <c r="J1062" s="185">
        <v>0</v>
      </c>
      <c r="K1062" s="246"/>
      <c r="L1062" s="246"/>
      <c r="M1062" s="173"/>
      <c r="N1062" s="174"/>
      <c r="O1062" s="173"/>
      <c r="P1062" s="173"/>
    </row>
    <row r="1063" spans="1:16" ht="15" customHeight="1" x14ac:dyDescent="0.25">
      <c r="A1063" s="74" t="s">
        <v>3716</v>
      </c>
      <c r="B1063" s="66" t="s">
        <v>62</v>
      </c>
      <c r="C1063" s="78">
        <v>767.74432999999999</v>
      </c>
      <c r="D1063" s="184"/>
      <c r="E1063" s="76">
        <v>345.94884999999999</v>
      </c>
      <c r="F1063" s="76">
        <v>221.33257999999998</v>
      </c>
      <c r="G1063" s="73"/>
      <c r="H1063" s="76">
        <v>913.81174999999996</v>
      </c>
      <c r="I1063" s="72"/>
      <c r="J1063" s="185">
        <v>0</v>
      </c>
      <c r="K1063" s="246"/>
      <c r="L1063" s="246"/>
      <c r="M1063" s="173"/>
      <c r="N1063" s="173"/>
      <c r="O1063" s="173"/>
      <c r="P1063" s="173"/>
    </row>
    <row r="1064" spans="1:16" ht="15" customHeight="1" x14ac:dyDescent="0.25">
      <c r="A1064" s="74" t="s">
        <v>1069</v>
      </c>
      <c r="B1064" s="66" t="s">
        <v>62</v>
      </c>
      <c r="C1064" s="78">
        <v>931.57990000000007</v>
      </c>
      <c r="D1064" s="184"/>
      <c r="E1064" s="76">
        <v>627.26008999999999</v>
      </c>
      <c r="F1064" s="76">
        <v>699.26065000000006</v>
      </c>
      <c r="G1064" s="73"/>
      <c r="H1064" s="76">
        <v>862.13492000000008</v>
      </c>
      <c r="I1064" s="72"/>
      <c r="J1064" s="185">
        <v>0</v>
      </c>
      <c r="K1064" s="246"/>
      <c r="L1064" s="246"/>
      <c r="M1064" s="173"/>
      <c r="N1064" s="173"/>
      <c r="O1064" s="173"/>
      <c r="P1064" s="173"/>
    </row>
    <row r="1065" spans="1:16" ht="15" customHeight="1" x14ac:dyDescent="0.25">
      <c r="A1065" s="74" t="s">
        <v>3717</v>
      </c>
      <c r="B1065" s="66" t="s">
        <v>62</v>
      </c>
      <c r="C1065" s="78">
        <v>457.80094000000003</v>
      </c>
      <c r="D1065" s="184"/>
      <c r="E1065" s="76">
        <v>201.8784</v>
      </c>
      <c r="F1065" s="76">
        <v>202.018</v>
      </c>
      <c r="G1065" s="73"/>
      <c r="H1065" s="76">
        <v>457.66134000000005</v>
      </c>
      <c r="I1065" s="72"/>
      <c r="J1065" s="185">
        <v>0</v>
      </c>
      <c r="K1065" s="246"/>
      <c r="L1065" s="246"/>
      <c r="M1065" s="173"/>
      <c r="N1065" s="174"/>
      <c r="O1065" s="173"/>
      <c r="P1065" s="173"/>
    </row>
    <row r="1066" spans="1:16" ht="15" customHeight="1" x14ac:dyDescent="0.25">
      <c r="A1066" s="74" t="s">
        <v>1070</v>
      </c>
      <c r="B1066" s="66" t="s">
        <v>62</v>
      </c>
      <c r="C1066" s="78"/>
      <c r="D1066" s="184"/>
      <c r="E1066" s="76">
        <v>22.172150000000002</v>
      </c>
      <c r="F1066" s="76">
        <v>11.963899999999999</v>
      </c>
      <c r="G1066" s="73"/>
      <c r="H1066" s="76">
        <v>19.710599999999999</v>
      </c>
      <c r="I1066" s="72"/>
      <c r="J1066" s="185">
        <v>0</v>
      </c>
      <c r="K1066" s="246"/>
      <c r="L1066" s="246"/>
      <c r="M1066" s="178"/>
      <c r="N1066" s="173"/>
      <c r="O1066" s="173"/>
      <c r="P1066" s="173"/>
    </row>
    <row r="1067" spans="1:16" ht="15" customHeight="1" x14ac:dyDescent="0.25">
      <c r="A1067" s="74" t="s">
        <v>3718</v>
      </c>
      <c r="B1067" s="66" t="s">
        <v>62</v>
      </c>
      <c r="C1067" s="78">
        <v>972.63705000000004</v>
      </c>
      <c r="D1067" s="184"/>
      <c r="E1067" s="76">
        <v>650.78640000000007</v>
      </c>
      <c r="F1067" s="76">
        <v>501.57213000000002</v>
      </c>
      <c r="G1067" s="73"/>
      <c r="H1067" s="76">
        <v>1122.2243899999999</v>
      </c>
      <c r="I1067" s="72"/>
      <c r="J1067" s="185">
        <v>0</v>
      </c>
      <c r="K1067" s="246"/>
      <c r="L1067" s="246"/>
      <c r="M1067" s="173"/>
      <c r="N1067" s="174"/>
      <c r="O1067" s="173"/>
      <c r="P1067" s="173"/>
    </row>
    <row r="1068" spans="1:16" ht="15" customHeight="1" x14ac:dyDescent="0.25">
      <c r="A1068" s="74" t="s">
        <v>3719</v>
      </c>
      <c r="B1068" s="66" t="s">
        <v>62</v>
      </c>
      <c r="C1068" s="78">
        <v>869.32504000000006</v>
      </c>
      <c r="D1068" s="184"/>
      <c r="E1068" s="76">
        <v>351.75359999999995</v>
      </c>
      <c r="F1068" s="76">
        <v>392.50936999999999</v>
      </c>
      <c r="G1068" s="73"/>
      <c r="H1068" s="76">
        <v>857.03926999999999</v>
      </c>
      <c r="I1068" s="72"/>
      <c r="J1068" s="185">
        <v>0</v>
      </c>
      <c r="K1068" s="246"/>
      <c r="L1068" s="246"/>
      <c r="M1068" s="173"/>
      <c r="N1068" s="174"/>
      <c r="O1068" s="173"/>
      <c r="P1068" s="173"/>
    </row>
    <row r="1069" spans="1:16" ht="15" customHeight="1" x14ac:dyDescent="0.25">
      <c r="A1069" s="74" t="s">
        <v>3720</v>
      </c>
      <c r="B1069" s="66" t="s">
        <v>62</v>
      </c>
      <c r="C1069" s="78">
        <v>891.26126999999997</v>
      </c>
      <c r="D1069" s="184"/>
      <c r="E1069" s="76">
        <v>494.6952</v>
      </c>
      <c r="F1069" s="76">
        <v>549.60072000000002</v>
      </c>
      <c r="G1069" s="73"/>
      <c r="H1069" s="76">
        <v>923.09615000000008</v>
      </c>
      <c r="I1069" s="72"/>
      <c r="J1069" s="185">
        <v>0</v>
      </c>
      <c r="K1069" s="246"/>
      <c r="L1069" s="246"/>
      <c r="M1069" s="173"/>
      <c r="N1069" s="174"/>
      <c r="O1069" s="173"/>
      <c r="P1069" s="173"/>
    </row>
    <row r="1070" spans="1:16" ht="15" customHeight="1" x14ac:dyDescent="0.25">
      <c r="A1070" s="74" t="s">
        <v>3721</v>
      </c>
      <c r="B1070" s="66" t="s">
        <v>62</v>
      </c>
      <c r="C1070" s="78">
        <v>135.71498</v>
      </c>
      <c r="D1070" s="184"/>
      <c r="E1070" s="76">
        <v>354.84640000000002</v>
      </c>
      <c r="F1070" s="76">
        <v>336.29212000000001</v>
      </c>
      <c r="G1070" s="73"/>
      <c r="H1070" s="76">
        <v>154.90626</v>
      </c>
      <c r="I1070" s="72"/>
      <c r="J1070" s="185">
        <v>0</v>
      </c>
      <c r="K1070" s="246"/>
      <c r="L1070" s="246"/>
      <c r="M1070" s="173"/>
      <c r="N1070" s="174"/>
      <c r="O1070" s="173"/>
      <c r="P1070" s="173"/>
    </row>
    <row r="1071" spans="1:16" ht="15" customHeight="1" x14ac:dyDescent="0.25">
      <c r="A1071" s="74" t="s">
        <v>1071</v>
      </c>
      <c r="B1071" s="66" t="s">
        <v>62</v>
      </c>
      <c r="C1071" s="78">
        <v>1.2174500000000001</v>
      </c>
      <c r="D1071" s="184"/>
      <c r="E1071" s="76">
        <v>14.609399999999999</v>
      </c>
      <c r="F1071" s="76">
        <v>14.609399999999999</v>
      </c>
      <c r="G1071" s="73"/>
      <c r="H1071" s="76">
        <v>1.2174500000000001</v>
      </c>
      <c r="I1071" s="72"/>
      <c r="J1071" s="185">
        <v>0</v>
      </c>
      <c r="K1071" s="246"/>
      <c r="L1071" s="246"/>
      <c r="M1071" s="173"/>
      <c r="N1071" s="174"/>
      <c r="O1071" s="173"/>
      <c r="P1071" s="173"/>
    </row>
    <row r="1072" spans="1:16" ht="15" customHeight="1" x14ac:dyDescent="0.25">
      <c r="A1072" s="74" t="s">
        <v>1072</v>
      </c>
      <c r="B1072" s="66" t="s">
        <v>62</v>
      </c>
      <c r="C1072" s="78">
        <v>40.741399999999999</v>
      </c>
      <c r="D1072" s="184"/>
      <c r="E1072" s="76">
        <v>10.647</v>
      </c>
      <c r="F1072" s="76">
        <v>0</v>
      </c>
      <c r="G1072" s="73"/>
      <c r="H1072" s="76">
        <v>51.388400000000004</v>
      </c>
      <c r="I1072" s="72"/>
      <c r="J1072" s="185">
        <v>0</v>
      </c>
      <c r="K1072" s="246"/>
      <c r="L1072" s="246"/>
      <c r="M1072" s="173"/>
      <c r="N1072" s="175"/>
      <c r="O1072" s="176"/>
      <c r="P1072" s="173"/>
    </row>
    <row r="1073" spans="1:16" ht="15" customHeight="1" x14ac:dyDescent="0.25">
      <c r="A1073" s="74" t="s">
        <v>1073</v>
      </c>
      <c r="B1073" s="66" t="s">
        <v>62</v>
      </c>
      <c r="C1073" s="78">
        <v>383.25890000000004</v>
      </c>
      <c r="D1073" s="184"/>
      <c r="E1073" s="76">
        <v>152.02265</v>
      </c>
      <c r="F1073" s="76">
        <v>73.250749999999996</v>
      </c>
      <c r="G1073" s="73"/>
      <c r="H1073" s="76">
        <v>451.38334999999995</v>
      </c>
      <c r="I1073" s="72"/>
      <c r="J1073" s="185">
        <v>0</v>
      </c>
      <c r="K1073" s="246"/>
      <c r="L1073" s="246"/>
      <c r="M1073" s="173"/>
      <c r="N1073" s="173"/>
      <c r="O1073" s="173"/>
      <c r="P1073" s="173"/>
    </row>
    <row r="1074" spans="1:16" ht="15" customHeight="1" x14ac:dyDescent="0.25">
      <c r="A1074" s="74" t="s">
        <v>1074</v>
      </c>
      <c r="B1074" s="66" t="s">
        <v>62</v>
      </c>
      <c r="C1074" s="78">
        <v>6.5825500000000003</v>
      </c>
      <c r="D1074" s="184"/>
      <c r="E1074" s="76">
        <v>10.60605</v>
      </c>
      <c r="F1074" s="76">
        <v>9.1026000000000007</v>
      </c>
      <c r="G1074" s="73"/>
      <c r="H1074" s="76">
        <v>8.0860000000000003</v>
      </c>
      <c r="I1074" s="72"/>
      <c r="J1074" s="185">
        <v>0</v>
      </c>
      <c r="K1074" s="246"/>
      <c r="L1074" s="246"/>
      <c r="M1074" s="173"/>
      <c r="N1074" s="173"/>
      <c r="O1074" s="173"/>
      <c r="P1074" s="173"/>
    </row>
    <row r="1075" spans="1:16" ht="15" customHeight="1" x14ac:dyDescent="0.25">
      <c r="A1075" s="74" t="s">
        <v>1075</v>
      </c>
      <c r="B1075" s="66" t="s">
        <v>62</v>
      </c>
      <c r="C1075" s="78">
        <v>319.52634999999998</v>
      </c>
      <c r="D1075" s="184"/>
      <c r="E1075" s="76">
        <v>321.59399999999999</v>
      </c>
      <c r="F1075" s="76">
        <v>311.99104999999997</v>
      </c>
      <c r="G1075" s="73"/>
      <c r="H1075" s="76">
        <v>332.53059999999999</v>
      </c>
      <c r="I1075" s="72"/>
      <c r="J1075" s="185">
        <v>0</v>
      </c>
      <c r="K1075" s="246"/>
      <c r="L1075" s="246"/>
      <c r="M1075" s="173"/>
      <c r="N1075" s="175"/>
      <c r="O1075" s="173"/>
      <c r="P1075" s="173"/>
    </row>
    <row r="1076" spans="1:16" ht="15" customHeight="1" x14ac:dyDescent="0.25">
      <c r="A1076" s="74" t="s">
        <v>3722</v>
      </c>
      <c r="B1076" s="66" t="s">
        <v>62</v>
      </c>
      <c r="C1076" s="78">
        <v>522.00565000000006</v>
      </c>
      <c r="D1076" s="184"/>
      <c r="E1076" s="76">
        <v>433.47134999999997</v>
      </c>
      <c r="F1076" s="76">
        <v>325.16129999999998</v>
      </c>
      <c r="G1076" s="73"/>
      <c r="H1076" s="76">
        <v>612.10934999999995</v>
      </c>
      <c r="I1076" s="72"/>
      <c r="J1076" s="185">
        <v>0</v>
      </c>
      <c r="K1076" s="246"/>
      <c r="L1076" s="246"/>
      <c r="M1076" s="173"/>
      <c r="N1076" s="173"/>
      <c r="O1076" s="173"/>
      <c r="P1076" s="173"/>
    </row>
    <row r="1077" spans="1:16" ht="15" customHeight="1" x14ac:dyDescent="0.25">
      <c r="A1077" s="74" t="s">
        <v>1076</v>
      </c>
      <c r="B1077" s="66" t="s">
        <v>62</v>
      </c>
      <c r="C1077" s="78">
        <v>213.529</v>
      </c>
      <c r="D1077" s="184"/>
      <c r="E1077" s="76">
        <v>417.82740000000001</v>
      </c>
      <c r="F1077" s="76">
        <v>378.56971000000004</v>
      </c>
      <c r="G1077" s="73"/>
      <c r="H1077" s="76">
        <v>252.78279000000001</v>
      </c>
      <c r="I1077" s="72"/>
      <c r="J1077" s="185">
        <v>0</v>
      </c>
      <c r="K1077" s="246"/>
      <c r="L1077" s="246"/>
      <c r="M1077" s="173"/>
      <c r="N1077" s="174"/>
      <c r="O1077" s="173"/>
      <c r="P1077" s="173"/>
    </row>
    <row r="1078" spans="1:16" ht="15" customHeight="1" x14ac:dyDescent="0.25">
      <c r="A1078" s="74" t="s">
        <v>3723</v>
      </c>
      <c r="B1078" s="66" t="s">
        <v>62</v>
      </c>
      <c r="C1078" s="78">
        <v>326.97755999999998</v>
      </c>
      <c r="D1078" s="184"/>
      <c r="E1078" s="76">
        <v>436.31054999999998</v>
      </c>
      <c r="F1078" s="76">
        <v>348.71421000000004</v>
      </c>
      <c r="G1078" s="73"/>
      <c r="H1078" s="76">
        <v>414.99115</v>
      </c>
      <c r="I1078" s="72"/>
      <c r="J1078" s="185">
        <v>0</v>
      </c>
      <c r="K1078" s="246"/>
      <c r="L1078" s="246"/>
      <c r="M1078" s="173"/>
      <c r="N1078" s="173"/>
      <c r="O1078" s="173"/>
      <c r="P1078" s="173"/>
    </row>
    <row r="1079" spans="1:16" ht="15" customHeight="1" x14ac:dyDescent="0.25">
      <c r="A1079" s="74" t="s">
        <v>1077</v>
      </c>
      <c r="B1079" s="66" t="s">
        <v>62</v>
      </c>
      <c r="C1079" s="78">
        <v>53.143360000000001</v>
      </c>
      <c r="D1079" s="184"/>
      <c r="E1079" s="76">
        <v>21.648900000000001</v>
      </c>
      <c r="F1079" s="76">
        <v>4.4261499999999998</v>
      </c>
      <c r="G1079" s="73"/>
      <c r="H1079" s="76">
        <v>70.366110000000006</v>
      </c>
      <c r="I1079" s="72"/>
      <c r="J1079" s="185">
        <v>0</v>
      </c>
      <c r="K1079" s="246"/>
      <c r="L1079" s="246"/>
      <c r="M1079" s="173"/>
      <c r="N1079" s="174"/>
      <c r="O1079" s="173"/>
      <c r="P1079" s="173"/>
    </row>
    <row r="1080" spans="1:16" ht="15" customHeight="1" x14ac:dyDescent="0.25">
      <c r="A1080" s="74" t="s">
        <v>1078</v>
      </c>
      <c r="B1080" s="66" t="s">
        <v>62</v>
      </c>
      <c r="C1080" s="78">
        <v>35.990949999999998</v>
      </c>
      <c r="D1080" s="184"/>
      <c r="E1080" s="76">
        <v>20.9664</v>
      </c>
      <c r="F1080" s="76">
        <v>12.523399999999999</v>
      </c>
      <c r="G1080" s="73"/>
      <c r="H1080" s="76">
        <v>44.433949999999996</v>
      </c>
      <c r="I1080" s="72"/>
      <c r="J1080" s="185">
        <v>0</v>
      </c>
      <c r="K1080" s="246"/>
      <c r="L1080" s="246"/>
      <c r="M1080" s="173"/>
      <c r="N1080" s="174"/>
      <c r="O1080" s="173"/>
      <c r="P1080" s="173"/>
    </row>
    <row r="1081" spans="1:16" ht="15" customHeight="1" x14ac:dyDescent="0.25">
      <c r="A1081" s="74" t="s">
        <v>1079</v>
      </c>
      <c r="B1081" s="66" t="s">
        <v>62</v>
      </c>
      <c r="C1081" s="78">
        <v>64.318550000000002</v>
      </c>
      <c r="D1081" s="184"/>
      <c r="E1081" s="76">
        <v>52.892319999999998</v>
      </c>
      <c r="F1081" s="76">
        <v>33.134209999999996</v>
      </c>
      <c r="G1081" s="73"/>
      <c r="H1081" s="76">
        <v>84.068660000000008</v>
      </c>
      <c r="I1081" s="72"/>
      <c r="J1081" s="185">
        <v>0</v>
      </c>
      <c r="K1081" s="246"/>
      <c r="L1081" s="246"/>
      <c r="M1081" s="173"/>
      <c r="N1081" s="173"/>
      <c r="O1081" s="173"/>
      <c r="P1081" s="173"/>
    </row>
    <row r="1082" spans="1:16" ht="15" customHeight="1" x14ac:dyDescent="0.25">
      <c r="A1082" s="74" t="s">
        <v>1080</v>
      </c>
      <c r="B1082" s="66" t="s">
        <v>62</v>
      </c>
      <c r="C1082" s="78">
        <v>108.34544</v>
      </c>
      <c r="D1082" s="184"/>
      <c r="E1082" s="76">
        <v>55.106999999999999</v>
      </c>
      <c r="F1082" s="76">
        <v>52.874050000000004</v>
      </c>
      <c r="G1082" s="73"/>
      <c r="H1082" s="76">
        <v>110.57839</v>
      </c>
      <c r="I1082" s="72"/>
      <c r="J1082" s="185">
        <v>0</v>
      </c>
      <c r="K1082" s="246"/>
      <c r="L1082" s="246"/>
      <c r="M1082" s="173"/>
      <c r="N1082" s="175"/>
      <c r="O1082" s="173"/>
      <c r="P1082" s="173"/>
    </row>
    <row r="1083" spans="1:16" ht="15" customHeight="1" x14ac:dyDescent="0.25">
      <c r="A1083" s="74" t="s">
        <v>1081</v>
      </c>
      <c r="B1083" s="66" t="s">
        <v>62</v>
      </c>
      <c r="C1083" s="78">
        <v>4.8173999999999992</v>
      </c>
      <c r="D1083" s="184"/>
      <c r="E1083" s="76">
        <v>20.857200000000002</v>
      </c>
      <c r="F1083" s="76">
        <v>22.454849999999997</v>
      </c>
      <c r="G1083" s="73"/>
      <c r="H1083" s="76">
        <v>3.2197499999999999</v>
      </c>
      <c r="I1083" s="72"/>
      <c r="J1083" s="185">
        <v>0</v>
      </c>
      <c r="K1083" s="246"/>
      <c r="L1083" s="246"/>
      <c r="M1083" s="173"/>
      <c r="N1083" s="174"/>
      <c r="O1083" s="173"/>
      <c r="P1083" s="173"/>
    </row>
    <row r="1084" spans="1:16" ht="15" customHeight="1" x14ac:dyDescent="0.25">
      <c r="A1084" s="74" t="s">
        <v>1082</v>
      </c>
      <c r="B1084" s="66" t="s">
        <v>62</v>
      </c>
      <c r="C1084" s="78">
        <v>46.119250000000001</v>
      </c>
      <c r="D1084" s="184"/>
      <c r="E1084" s="76">
        <v>17.16</v>
      </c>
      <c r="F1084" s="76">
        <v>9.0136599999999998</v>
      </c>
      <c r="G1084" s="73"/>
      <c r="H1084" s="76">
        <v>54.265589999999996</v>
      </c>
      <c r="I1084" s="72"/>
      <c r="J1084" s="185">
        <v>0</v>
      </c>
      <c r="K1084" s="246"/>
      <c r="L1084" s="246"/>
      <c r="M1084" s="173"/>
      <c r="N1084" s="175"/>
      <c r="O1084" s="173"/>
      <c r="P1084" s="173"/>
    </row>
    <row r="1085" spans="1:16" ht="15" customHeight="1" x14ac:dyDescent="0.25">
      <c r="A1085" s="74" t="s">
        <v>1083</v>
      </c>
      <c r="B1085" s="66" t="s">
        <v>62</v>
      </c>
      <c r="C1085" s="78">
        <v>31.8367</v>
      </c>
      <c r="D1085" s="184"/>
      <c r="E1085" s="76">
        <v>20.342400000000001</v>
      </c>
      <c r="F1085" s="76">
        <v>33.054349999999999</v>
      </c>
      <c r="G1085" s="73"/>
      <c r="H1085" s="76">
        <v>19.124749999999999</v>
      </c>
      <c r="I1085" s="72"/>
      <c r="J1085" s="185">
        <v>0</v>
      </c>
      <c r="K1085" s="246"/>
      <c r="L1085" s="246"/>
      <c r="M1085" s="173"/>
      <c r="N1085" s="174"/>
      <c r="O1085" s="173"/>
      <c r="P1085" s="173"/>
    </row>
    <row r="1086" spans="1:16" ht="15" customHeight="1" x14ac:dyDescent="0.25">
      <c r="A1086" s="74" t="s">
        <v>3724</v>
      </c>
      <c r="B1086" s="66" t="s">
        <v>62</v>
      </c>
      <c r="C1086" s="78">
        <v>453.21628999999996</v>
      </c>
      <c r="D1086" s="184"/>
      <c r="E1086" s="76">
        <v>350.37365999999997</v>
      </c>
      <c r="F1086" s="76">
        <v>291.81910999999997</v>
      </c>
      <c r="G1086" s="73"/>
      <c r="H1086" s="76">
        <v>511.59186999999997</v>
      </c>
      <c r="I1086" s="72"/>
      <c r="J1086" s="185">
        <v>0</v>
      </c>
      <c r="K1086" s="246"/>
      <c r="L1086" s="246"/>
      <c r="M1086" s="173"/>
      <c r="N1086" s="173"/>
      <c r="O1086" s="173"/>
      <c r="P1086" s="173"/>
    </row>
    <row r="1087" spans="1:16" ht="15" customHeight="1" x14ac:dyDescent="0.25">
      <c r="A1087" s="74" t="s">
        <v>3725</v>
      </c>
      <c r="B1087" s="66" t="s">
        <v>62</v>
      </c>
      <c r="C1087" s="78">
        <v>158.70017000000001</v>
      </c>
      <c r="D1087" s="184"/>
      <c r="E1087" s="76">
        <v>183.1986</v>
      </c>
      <c r="F1087" s="76">
        <v>133.79454999999999</v>
      </c>
      <c r="G1087" s="73"/>
      <c r="H1087" s="76">
        <v>208.10932</v>
      </c>
      <c r="I1087" s="72"/>
      <c r="J1087" s="185">
        <v>0</v>
      </c>
      <c r="K1087" s="246"/>
      <c r="L1087" s="246"/>
      <c r="M1087" s="173"/>
      <c r="N1087" s="174"/>
      <c r="O1087" s="173"/>
      <c r="P1087" s="173"/>
    </row>
    <row r="1088" spans="1:16" ht="15" customHeight="1" x14ac:dyDescent="0.25">
      <c r="A1088" s="74" t="s">
        <v>1084</v>
      </c>
      <c r="B1088" s="66" t="s">
        <v>62</v>
      </c>
      <c r="C1088" s="78">
        <v>112.00175</v>
      </c>
      <c r="D1088" s="184"/>
      <c r="E1088" s="76">
        <v>264.3186</v>
      </c>
      <c r="F1088" s="76">
        <v>233.09424999999999</v>
      </c>
      <c r="G1088" s="73"/>
      <c r="H1088" s="76">
        <v>143.47195000000002</v>
      </c>
      <c r="I1088" s="72"/>
      <c r="J1088" s="185">
        <v>0</v>
      </c>
      <c r="K1088" s="246"/>
      <c r="L1088" s="246"/>
      <c r="M1088" s="173"/>
      <c r="N1088" s="174"/>
      <c r="O1088" s="173"/>
      <c r="P1088" s="173"/>
    </row>
    <row r="1089" spans="1:16" ht="15" customHeight="1" x14ac:dyDescent="0.25">
      <c r="A1089" s="74" t="s">
        <v>3726</v>
      </c>
      <c r="B1089" s="66" t="s">
        <v>62</v>
      </c>
      <c r="C1089" s="78">
        <v>326.93178999999998</v>
      </c>
      <c r="D1089" s="184"/>
      <c r="E1089" s="76">
        <v>262.33870000000002</v>
      </c>
      <c r="F1089" s="76">
        <v>211.77372</v>
      </c>
      <c r="G1089" s="73"/>
      <c r="H1089" s="76">
        <v>379.43946999999997</v>
      </c>
      <c r="I1089" s="72"/>
      <c r="J1089" s="185">
        <v>0</v>
      </c>
      <c r="K1089" s="246"/>
      <c r="L1089" s="246"/>
      <c r="M1089" s="173"/>
      <c r="N1089" s="174"/>
      <c r="O1089" s="173"/>
      <c r="P1089" s="173"/>
    </row>
    <row r="1090" spans="1:16" ht="15" customHeight="1" x14ac:dyDescent="0.25">
      <c r="A1090" s="74" t="s">
        <v>3727</v>
      </c>
      <c r="B1090" s="66" t="s">
        <v>62</v>
      </c>
      <c r="C1090" s="78">
        <v>283.08234000000004</v>
      </c>
      <c r="D1090" s="184"/>
      <c r="E1090" s="76">
        <v>329.42065000000002</v>
      </c>
      <c r="F1090" s="76">
        <v>274.84578999999997</v>
      </c>
      <c r="G1090" s="73"/>
      <c r="H1090" s="76">
        <v>338.07029999999997</v>
      </c>
      <c r="I1090" s="72"/>
      <c r="J1090" s="185">
        <v>0</v>
      </c>
      <c r="K1090" s="246"/>
      <c r="L1090" s="246"/>
      <c r="M1090" s="173"/>
      <c r="N1090" s="173"/>
      <c r="O1090" s="173"/>
      <c r="P1090" s="173"/>
    </row>
    <row r="1091" spans="1:16" ht="15" customHeight="1" x14ac:dyDescent="0.25">
      <c r="A1091" s="74" t="s">
        <v>3728</v>
      </c>
      <c r="B1091" s="66" t="s">
        <v>62</v>
      </c>
      <c r="C1091" s="78">
        <v>283.84820000000002</v>
      </c>
      <c r="D1091" s="184"/>
      <c r="E1091" s="76">
        <v>393.00690000000003</v>
      </c>
      <c r="F1091" s="76">
        <v>316.63451000000003</v>
      </c>
      <c r="G1091" s="73"/>
      <c r="H1091" s="76">
        <v>360.62898999999999</v>
      </c>
      <c r="I1091" s="72"/>
      <c r="J1091" s="185">
        <v>0</v>
      </c>
      <c r="K1091" s="246"/>
      <c r="L1091" s="246"/>
      <c r="M1091" s="173"/>
      <c r="N1091" s="174"/>
      <c r="O1091" s="173"/>
      <c r="P1091" s="173"/>
    </row>
    <row r="1092" spans="1:16" ht="15" customHeight="1" x14ac:dyDescent="0.25">
      <c r="A1092" s="74" t="s">
        <v>1086</v>
      </c>
      <c r="B1092" s="66" t="s">
        <v>62</v>
      </c>
      <c r="C1092" s="78">
        <v>352.27903999999995</v>
      </c>
      <c r="D1092" s="184"/>
      <c r="E1092" s="76">
        <v>170.92140000000001</v>
      </c>
      <c r="F1092" s="76">
        <v>184.86084</v>
      </c>
      <c r="G1092" s="73"/>
      <c r="H1092" s="76">
        <v>338.33959999999996</v>
      </c>
      <c r="I1092" s="72"/>
      <c r="J1092" s="185">
        <v>0</v>
      </c>
      <c r="K1092" s="246"/>
      <c r="L1092" s="246"/>
      <c r="M1092" s="173"/>
      <c r="N1092" s="174"/>
      <c r="O1092" s="173"/>
      <c r="P1092" s="173"/>
    </row>
    <row r="1093" spans="1:16" ht="15" customHeight="1" x14ac:dyDescent="0.25">
      <c r="A1093" s="74" t="s">
        <v>1087</v>
      </c>
      <c r="B1093" s="66" t="s">
        <v>62</v>
      </c>
      <c r="C1093" s="78">
        <v>687.44967000000008</v>
      </c>
      <c r="D1093" s="184"/>
      <c r="E1093" s="76">
        <v>254.0967</v>
      </c>
      <c r="F1093" s="76">
        <v>317.10485999999997</v>
      </c>
      <c r="G1093" s="73"/>
      <c r="H1093" s="76">
        <v>624.44150999999999</v>
      </c>
      <c r="I1093" s="72"/>
      <c r="J1093" s="185">
        <v>0</v>
      </c>
      <c r="K1093" s="246"/>
      <c r="L1093" s="246"/>
      <c r="M1093" s="173"/>
      <c r="N1093" s="174"/>
      <c r="O1093" s="173"/>
      <c r="P1093" s="173"/>
    </row>
    <row r="1094" spans="1:16" ht="15" customHeight="1" x14ac:dyDescent="0.25">
      <c r="A1094" s="74" t="s">
        <v>1089</v>
      </c>
      <c r="B1094" s="66" t="s">
        <v>62</v>
      </c>
      <c r="C1094" s="78">
        <v>61.460160000000002</v>
      </c>
      <c r="D1094" s="184"/>
      <c r="E1094" s="76">
        <v>54.688190000000006</v>
      </c>
      <c r="F1094" s="76">
        <v>33.698599999999999</v>
      </c>
      <c r="G1094" s="73"/>
      <c r="H1094" s="76">
        <v>82.449749999999995</v>
      </c>
      <c r="I1094" s="72"/>
      <c r="J1094" s="185">
        <v>0</v>
      </c>
      <c r="K1094" s="246"/>
      <c r="L1094" s="246"/>
      <c r="M1094" s="173"/>
      <c r="N1094" s="173"/>
      <c r="O1094" s="173"/>
      <c r="P1094" s="173"/>
    </row>
    <row r="1095" spans="1:16" ht="15" customHeight="1" x14ac:dyDescent="0.25">
      <c r="A1095" s="74" t="s">
        <v>1090</v>
      </c>
      <c r="B1095" s="66" t="s">
        <v>62</v>
      </c>
      <c r="C1095" s="78">
        <v>36.097209999999997</v>
      </c>
      <c r="D1095" s="184"/>
      <c r="E1095" s="76">
        <v>50.0916</v>
      </c>
      <c r="F1095" s="76">
        <v>43.759449999999994</v>
      </c>
      <c r="G1095" s="73"/>
      <c r="H1095" s="76">
        <v>42.429360000000003</v>
      </c>
      <c r="I1095" s="72"/>
      <c r="J1095" s="185">
        <v>0</v>
      </c>
      <c r="K1095" s="246"/>
      <c r="L1095" s="246"/>
      <c r="M1095" s="173"/>
      <c r="N1095" s="174"/>
      <c r="O1095" s="173"/>
      <c r="P1095" s="173"/>
    </row>
    <row r="1096" spans="1:16" ht="15" customHeight="1" x14ac:dyDescent="0.25">
      <c r="A1096" s="74" t="s">
        <v>1091</v>
      </c>
      <c r="B1096" s="66" t="s">
        <v>62</v>
      </c>
      <c r="C1096" s="78">
        <v>42.809570000000001</v>
      </c>
      <c r="D1096" s="184"/>
      <c r="E1096" s="76">
        <v>50.403599999999997</v>
      </c>
      <c r="F1096" s="76">
        <v>38.274749999999997</v>
      </c>
      <c r="G1096" s="73"/>
      <c r="H1096" s="76">
        <v>54.938420000000001</v>
      </c>
      <c r="I1096" s="72"/>
      <c r="J1096" s="185">
        <v>0</v>
      </c>
      <c r="K1096" s="246"/>
      <c r="L1096" s="246"/>
      <c r="M1096" s="173"/>
      <c r="N1096" s="174"/>
      <c r="O1096" s="173"/>
      <c r="P1096" s="173"/>
    </row>
    <row r="1097" spans="1:16" ht="15" customHeight="1" x14ac:dyDescent="0.25">
      <c r="A1097" s="74" t="s">
        <v>1092</v>
      </c>
      <c r="B1097" s="66" t="s">
        <v>62</v>
      </c>
      <c r="C1097" s="78">
        <v>16.590150000000001</v>
      </c>
      <c r="D1097" s="184"/>
      <c r="E1097" s="76">
        <v>41.836599999999997</v>
      </c>
      <c r="F1097" s="76">
        <v>26.494599999999998</v>
      </c>
      <c r="G1097" s="73"/>
      <c r="H1097" s="76">
        <v>21.575900000000001</v>
      </c>
      <c r="I1097" s="72"/>
      <c r="J1097" s="185">
        <v>0</v>
      </c>
      <c r="K1097" s="246"/>
      <c r="L1097" s="246"/>
      <c r="M1097" s="173"/>
      <c r="N1097" s="174"/>
      <c r="O1097" s="173"/>
      <c r="P1097" s="173"/>
    </row>
    <row r="1098" spans="1:16" ht="15" customHeight="1" x14ac:dyDescent="0.25">
      <c r="A1098" s="74" t="s">
        <v>1093</v>
      </c>
      <c r="B1098" s="66" t="s">
        <v>62</v>
      </c>
      <c r="C1098" s="78">
        <v>37.086949999999995</v>
      </c>
      <c r="D1098" s="184"/>
      <c r="E1098" s="76">
        <v>48.988800000000005</v>
      </c>
      <c r="F1098" s="76">
        <v>31.942499999999999</v>
      </c>
      <c r="G1098" s="73"/>
      <c r="H1098" s="76">
        <v>54.133249999999997</v>
      </c>
      <c r="I1098" s="72"/>
      <c r="J1098" s="185">
        <v>0</v>
      </c>
      <c r="K1098" s="246"/>
      <c r="L1098" s="246"/>
      <c r="M1098" s="173"/>
      <c r="N1098" s="174"/>
      <c r="O1098" s="173"/>
      <c r="P1098" s="173"/>
    </row>
    <row r="1099" spans="1:16" ht="15" customHeight="1" x14ac:dyDescent="0.25">
      <c r="A1099" s="74" t="s">
        <v>1094</v>
      </c>
      <c r="B1099" s="66" t="s">
        <v>62</v>
      </c>
      <c r="C1099" s="78">
        <v>35.539490000000001</v>
      </c>
      <c r="D1099" s="184"/>
      <c r="E1099" s="76">
        <v>49.212150000000001</v>
      </c>
      <c r="F1099" s="76">
        <v>45.22186</v>
      </c>
      <c r="G1099" s="73"/>
      <c r="H1099" s="76">
        <v>55.853230000000003</v>
      </c>
      <c r="I1099" s="72"/>
      <c r="J1099" s="185">
        <v>0</v>
      </c>
      <c r="K1099" s="246"/>
      <c r="L1099" s="246"/>
      <c r="M1099" s="173"/>
      <c r="N1099" s="173"/>
      <c r="O1099" s="173"/>
      <c r="P1099" s="173"/>
    </row>
    <row r="1100" spans="1:16" ht="15" customHeight="1" x14ac:dyDescent="0.25">
      <c r="A1100" s="74" t="s">
        <v>1095</v>
      </c>
      <c r="B1100" s="66" t="s">
        <v>62</v>
      </c>
      <c r="C1100" s="78">
        <v>45.541139999999999</v>
      </c>
      <c r="D1100" s="184"/>
      <c r="E1100" s="76">
        <v>95.61630000000001</v>
      </c>
      <c r="F1100" s="76">
        <v>82.454499999999996</v>
      </c>
      <c r="G1100" s="73"/>
      <c r="H1100" s="76">
        <v>58.702940000000005</v>
      </c>
      <c r="I1100" s="72"/>
      <c r="J1100" s="185">
        <v>0</v>
      </c>
      <c r="K1100" s="246"/>
      <c r="L1100" s="246"/>
      <c r="M1100" s="173"/>
      <c r="N1100" s="174"/>
      <c r="O1100" s="173"/>
      <c r="P1100" s="173"/>
    </row>
    <row r="1101" spans="1:16" ht="15" customHeight="1" x14ac:dyDescent="0.25">
      <c r="A1101" s="74" t="s">
        <v>1096</v>
      </c>
      <c r="B1101" s="66" t="s">
        <v>62</v>
      </c>
      <c r="C1101" s="78">
        <v>43.647169999999996</v>
      </c>
      <c r="D1101" s="184"/>
      <c r="E1101" s="76">
        <v>48.328800000000001</v>
      </c>
      <c r="F1101" s="76">
        <v>51.29222</v>
      </c>
      <c r="G1101" s="73"/>
      <c r="H1101" s="76">
        <v>40.683750000000003</v>
      </c>
      <c r="I1101" s="72"/>
      <c r="J1101" s="185">
        <v>0</v>
      </c>
      <c r="K1101" s="246"/>
      <c r="L1101" s="246"/>
      <c r="M1101" s="173"/>
      <c r="N1101" s="174"/>
      <c r="O1101" s="173"/>
      <c r="P1101" s="173"/>
    </row>
    <row r="1102" spans="1:16" ht="15" customHeight="1" x14ac:dyDescent="0.25">
      <c r="A1102" s="74" t="s">
        <v>1097</v>
      </c>
      <c r="B1102" s="66" t="s">
        <v>62</v>
      </c>
      <c r="C1102" s="78">
        <v>40.507489999999997</v>
      </c>
      <c r="D1102" s="184"/>
      <c r="E1102" s="76">
        <v>43.629300000000001</v>
      </c>
      <c r="F1102" s="76">
        <v>39.703300000000006</v>
      </c>
      <c r="G1102" s="73"/>
      <c r="H1102" s="76">
        <v>44.433489999999999</v>
      </c>
      <c r="I1102" s="72"/>
      <c r="J1102" s="185">
        <v>0</v>
      </c>
      <c r="K1102" s="246"/>
      <c r="L1102" s="246"/>
      <c r="M1102" s="173"/>
      <c r="N1102" s="174"/>
      <c r="O1102" s="173"/>
      <c r="P1102" s="173"/>
    </row>
    <row r="1103" spans="1:16" ht="15" customHeight="1" x14ac:dyDescent="0.25">
      <c r="A1103" s="74" t="s">
        <v>1098</v>
      </c>
      <c r="B1103" s="66" t="s">
        <v>62</v>
      </c>
      <c r="C1103" s="78">
        <v>135.45625000000001</v>
      </c>
      <c r="D1103" s="184"/>
      <c r="E1103" s="76">
        <v>71.908199999999994</v>
      </c>
      <c r="F1103" s="76">
        <v>38.605760000000004</v>
      </c>
      <c r="G1103" s="73"/>
      <c r="H1103" s="76">
        <v>168.75869</v>
      </c>
      <c r="I1103" s="72"/>
      <c r="J1103" s="185">
        <v>0</v>
      </c>
      <c r="K1103" s="246"/>
      <c r="L1103" s="246"/>
      <c r="M1103" s="173"/>
      <c r="N1103" s="174"/>
      <c r="O1103" s="173"/>
      <c r="P1103" s="173"/>
    </row>
    <row r="1104" spans="1:16" ht="15" customHeight="1" x14ac:dyDescent="0.25">
      <c r="A1104" s="74" t="s">
        <v>1099</v>
      </c>
      <c r="B1104" s="66" t="s">
        <v>62</v>
      </c>
      <c r="C1104" s="78">
        <v>65.200999999999993</v>
      </c>
      <c r="D1104" s="184"/>
      <c r="E1104" s="76">
        <v>73.577399999999997</v>
      </c>
      <c r="F1104" s="76">
        <v>55.336649999999999</v>
      </c>
      <c r="G1104" s="73"/>
      <c r="H1104" s="76">
        <v>83.441749999999999</v>
      </c>
      <c r="I1104" s="72"/>
      <c r="J1104" s="185">
        <v>0</v>
      </c>
      <c r="K1104" s="246"/>
      <c r="L1104" s="246"/>
      <c r="M1104" s="173"/>
      <c r="N1104" s="174"/>
      <c r="O1104" s="173"/>
      <c r="P1104" s="173"/>
    </row>
    <row r="1105" spans="1:16" ht="15" customHeight="1" x14ac:dyDescent="0.25">
      <c r="A1105" s="74" t="s">
        <v>1100</v>
      </c>
      <c r="B1105" s="66" t="s">
        <v>62</v>
      </c>
      <c r="C1105" s="78">
        <v>131.70489999999998</v>
      </c>
      <c r="D1105" s="184"/>
      <c r="E1105" s="76">
        <v>196.0686</v>
      </c>
      <c r="F1105" s="76">
        <v>179.34710999999999</v>
      </c>
      <c r="G1105" s="73"/>
      <c r="H1105" s="76">
        <v>148.42639000000003</v>
      </c>
      <c r="I1105" s="72"/>
      <c r="J1105" s="185">
        <v>0</v>
      </c>
      <c r="K1105" s="246"/>
      <c r="L1105" s="246"/>
      <c r="M1105" s="173"/>
      <c r="N1105" s="174"/>
      <c r="O1105" s="173"/>
      <c r="P1105" s="173"/>
    </row>
    <row r="1106" spans="1:16" ht="15" customHeight="1" x14ac:dyDescent="0.25">
      <c r="A1106" s="74" t="s">
        <v>3729</v>
      </c>
      <c r="B1106" s="66" t="s">
        <v>62</v>
      </c>
      <c r="C1106" s="78">
        <v>418.23568999999998</v>
      </c>
      <c r="D1106" s="184"/>
      <c r="E1106" s="76">
        <v>686.11440000000005</v>
      </c>
      <c r="F1106" s="76">
        <v>536.63828999999998</v>
      </c>
      <c r="G1106" s="73"/>
      <c r="H1106" s="76">
        <v>554.82281999999998</v>
      </c>
      <c r="I1106" s="72"/>
      <c r="J1106" s="185">
        <v>0</v>
      </c>
      <c r="K1106" s="246"/>
      <c r="L1106" s="246"/>
      <c r="M1106" s="173"/>
      <c r="N1106" s="174"/>
      <c r="O1106" s="173"/>
      <c r="P1106" s="173"/>
    </row>
    <row r="1107" spans="1:16" ht="15" customHeight="1" x14ac:dyDescent="0.25">
      <c r="A1107" s="74" t="s">
        <v>1101</v>
      </c>
      <c r="B1107" s="66" t="s">
        <v>62</v>
      </c>
      <c r="C1107" s="78">
        <v>185.51400000000001</v>
      </c>
      <c r="D1107" s="184"/>
      <c r="E1107" s="76">
        <v>346.54079999999999</v>
      </c>
      <c r="F1107" s="76">
        <v>309.02125000000001</v>
      </c>
      <c r="G1107" s="73"/>
      <c r="H1107" s="76">
        <v>223.03354999999999</v>
      </c>
      <c r="I1107" s="72"/>
      <c r="J1107" s="185">
        <v>0</v>
      </c>
      <c r="K1107" s="246"/>
      <c r="L1107" s="246"/>
      <c r="M1107" s="173"/>
      <c r="N1107" s="174"/>
      <c r="O1107" s="173"/>
      <c r="P1107" s="173"/>
    </row>
    <row r="1108" spans="1:16" ht="15" customHeight="1" x14ac:dyDescent="0.25">
      <c r="A1108" s="74" t="s">
        <v>1102</v>
      </c>
      <c r="B1108" s="66" t="s">
        <v>62</v>
      </c>
      <c r="C1108" s="78">
        <v>25.413160000000001</v>
      </c>
      <c r="D1108" s="184"/>
      <c r="E1108" s="76">
        <v>8.7047999999999988</v>
      </c>
      <c r="F1108" s="76">
        <v>3.7518000000000002</v>
      </c>
      <c r="G1108" s="73"/>
      <c r="H1108" s="76">
        <v>30.366160000000001</v>
      </c>
      <c r="I1108" s="72"/>
      <c r="J1108" s="185">
        <v>0</v>
      </c>
      <c r="K1108" s="246"/>
      <c r="L1108" s="246"/>
      <c r="M1108" s="173"/>
      <c r="N1108" s="174"/>
      <c r="O1108" s="173"/>
      <c r="P1108" s="173"/>
    </row>
    <row r="1109" spans="1:16" ht="15" customHeight="1" x14ac:dyDescent="0.25">
      <c r="A1109" s="74" t="s">
        <v>1103</v>
      </c>
      <c r="B1109" s="66" t="s">
        <v>62</v>
      </c>
      <c r="C1109" s="78">
        <v>531.97971999999993</v>
      </c>
      <c r="D1109" s="184"/>
      <c r="E1109" s="76">
        <v>55.021850000000001</v>
      </c>
      <c r="F1109" s="76">
        <v>56.653400000000005</v>
      </c>
      <c r="G1109" s="73"/>
      <c r="H1109" s="76">
        <v>529.91492000000005</v>
      </c>
      <c r="I1109" s="72"/>
      <c r="J1109" s="185">
        <v>0</v>
      </c>
      <c r="K1109" s="246"/>
      <c r="L1109" s="246"/>
      <c r="M1109" s="173"/>
      <c r="N1109" s="173"/>
      <c r="O1109" s="173"/>
      <c r="P1109" s="173"/>
    </row>
    <row r="1110" spans="1:16" ht="15" customHeight="1" x14ac:dyDescent="0.25">
      <c r="A1110" s="74" t="s">
        <v>3730</v>
      </c>
      <c r="B1110" s="66" t="s">
        <v>62</v>
      </c>
      <c r="C1110" s="78">
        <v>154.35056</v>
      </c>
      <c r="D1110" s="184"/>
      <c r="E1110" s="76">
        <v>206.83260000000001</v>
      </c>
      <c r="F1110" s="76">
        <v>186.41024999999999</v>
      </c>
      <c r="G1110" s="73"/>
      <c r="H1110" s="76">
        <v>174.77291</v>
      </c>
      <c r="I1110" s="72"/>
      <c r="J1110" s="185">
        <v>0</v>
      </c>
      <c r="K1110" s="246"/>
      <c r="L1110" s="246"/>
      <c r="M1110" s="173"/>
      <c r="N1110" s="174"/>
      <c r="O1110" s="173"/>
      <c r="P1110" s="173"/>
    </row>
    <row r="1111" spans="1:16" ht="15" customHeight="1" x14ac:dyDescent="0.25">
      <c r="A1111" s="74" t="s">
        <v>1104</v>
      </c>
      <c r="B1111" s="66" t="s">
        <v>62</v>
      </c>
      <c r="C1111" s="78">
        <v>97.933800000000005</v>
      </c>
      <c r="D1111" s="184"/>
      <c r="E1111" s="76">
        <v>49.959000000000003</v>
      </c>
      <c r="F1111" s="76">
        <v>24.800599999999999</v>
      </c>
      <c r="G1111" s="73"/>
      <c r="H1111" s="76">
        <v>123.09219999999999</v>
      </c>
      <c r="I1111" s="72"/>
      <c r="J1111" s="185">
        <v>0</v>
      </c>
      <c r="K1111" s="246"/>
      <c r="L1111" s="246"/>
      <c r="M1111" s="173"/>
      <c r="N1111" s="175"/>
      <c r="O1111" s="173"/>
      <c r="P1111" s="173"/>
    </row>
    <row r="1112" spans="1:16" ht="15" customHeight="1" x14ac:dyDescent="0.25">
      <c r="A1112" s="74" t="s">
        <v>1105</v>
      </c>
      <c r="B1112" s="66" t="s">
        <v>62</v>
      </c>
      <c r="C1112" s="78">
        <v>88.99275999999999</v>
      </c>
      <c r="D1112" s="184"/>
      <c r="E1112" s="76">
        <v>109.97285000000001</v>
      </c>
      <c r="F1112" s="76">
        <v>107.46671000000001</v>
      </c>
      <c r="G1112" s="73"/>
      <c r="H1112" s="76">
        <v>80.85145</v>
      </c>
      <c r="I1112" s="72"/>
      <c r="J1112" s="185">
        <v>0</v>
      </c>
      <c r="K1112" s="246"/>
      <c r="L1112" s="246"/>
      <c r="M1112" s="173"/>
      <c r="N1112" s="173"/>
      <c r="O1112" s="173"/>
      <c r="P1112" s="173"/>
    </row>
    <row r="1113" spans="1:16" ht="15" customHeight="1" x14ac:dyDescent="0.25">
      <c r="A1113" s="74" t="s">
        <v>1106</v>
      </c>
      <c r="B1113" s="66" t="s">
        <v>62</v>
      </c>
      <c r="C1113" s="78">
        <v>125.0823</v>
      </c>
      <c r="D1113" s="184"/>
      <c r="E1113" s="76">
        <v>90.559950000000001</v>
      </c>
      <c r="F1113" s="76">
        <v>61.549399999999999</v>
      </c>
      <c r="G1113" s="73"/>
      <c r="H1113" s="76">
        <v>154.09285</v>
      </c>
      <c r="I1113" s="72"/>
      <c r="J1113" s="185">
        <v>0</v>
      </c>
      <c r="K1113" s="246"/>
      <c r="L1113" s="246"/>
      <c r="M1113" s="173"/>
      <c r="N1113" s="173"/>
      <c r="O1113" s="173"/>
      <c r="P1113" s="173"/>
    </row>
    <row r="1114" spans="1:16" ht="15" customHeight="1" x14ac:dyDescent="0.25">
      <c r="A1114" s="74" t="s">
        <v>1107</v>
      </c>
      <c r="B1114" s="66" t="s">
        <v>62</v>
      </c>
      <c r="C1114" s="78">
        <v>26.012799999999999</v>
      </c>
      <c r="D1114" s="184"/>
      <c r="E1114" s="76">
        <v>92.935050000000004</v>
      </c>
      <c r="F1114" s="76">
        <v>74.933949999999996</v>
      </c>
      <c r="G1114" s="73"/>
      <c r="H1114" s="76">
        <v>31.478300000000001</v>
      </c>
      <c r="I1114" s="72"/>
      <c r="J1114" s="185">
        <v>0</v>
      </c>
      <c r="K1114" s="246"/>
      <c r="L1114" s="246"/>
      <c r="M1114" s="173"/>
      <c r="N1114" s="173"/>
      <c r="O1114" s="173"/>
      <c r="P1114" s="173"/>
    </row>
    <row r="1115" spans="1:16" ht="15" customHeight="1" x14ac:dyDescent="0.25">
      <c r="A1115" s="74" t="s">
        <v>3731</v>
      </c>
      <c r="B1115" s="66" t="s">
        <v>62</v>
      </c>
      <c r="C1115" s="78">
        <v>220.40880999999999</v>
      </c>
      <c r="D1115" s="184"/>
      <c r="E1115" s="76">
        <v>434.71870000000001</v>
      </c>
      <c r="F1115" s="76">
        <v>373.01170000000002</v>
      </c>
      <c r="G1115" s="73"/>
      <c r="H1115" s="76">
        <v>287.16431</v>
      </c>
      <c r="I1115" s="72"/>
      <c r="J1115" s="185">
        <v>0</v>
      </c>
      <c r="K1115" s="246"/>
      <c r="L1115" s="246"/>
      <c r="M1115" s="173"/>
      <c r="N1115" s="174"/>
      <c r="O1115" s="173"/>
      <c r="P1115" s="173"/>
    </row>
    <row r="1116" spans="1:16" ht="15" customHeight="1" x14ac:dyDescent="0.25">
      <c r="A1116" s="74" t="s">
        <v>3732</v>
      </c>
      <c r="B1116" s="66" t="s">
        <v>62</v>
      </c>
      <c r="C1116" s="78">
        <v>93.543189999999996</v>
      </c>
      <c r="D1116" s="184"/>
      <c r="E1116" s="76">
        <v>9.1455000000000002</v>
      </c>
      <c r="F1116" s="76">
        <v>2.6630500000000001</v>
      </c>
      <c r="G1116" s="73"/>
      <c r="H1116" s="76">
        <v>78.129639999999995</v>
      </c>
      <c r="I1116" s="72"/>
      <c r="J1116" s="185">
        <v>0</v>
      </c>
      <c r="K1116" s="246"/>
      <c r="L1116" s="246"/>
      <c r="M1116" s="173"/>
      <c r="N1116" s="174"/>
      <c r="O1116" s="173"/>
      <c r="P1116" s="173"/>
    </row>
    <row r="1117" spans="1:16" ht="15" customHeight="1" x14ac:dyDescent="0.25">
      <c r="A1117" s="74" t="s">
        <v>3733</v>
      </c>
      <c r="B1117" s="66" t="s">
        <v>62</v>
      </c>
      <c r="C1117" s="78">
        <v>47.130919999999996</v>
      </c>
      <c r="D1117" s="184"/>
      <c r="E1117" s="76">
        <v>2.0017399999999999</v>
      </c>
      <c r="F1117" s="76">
        <v>9.1128999999999998</v>
      </c>
      <c r="G1117" s="73"/>
      <c r="H1117" s="76">
        <v>37.017150000000001</v>
      </c>
      <c r="I1117" s="72"/>
      <c r="J1117" s="185">
        <v>0</v>
      </c>
      <c r="K1117" s="246"/>
      <c r="L1117" s="246"/>
      <c r="M1117" s="173"/>
      <c r="N1117" s="173"/>
      <c r="O1117" s="173"/>
      <c r="P1117" s="173"/>
    </row>
    <row r="1118" spans="1:16" ht="15" customHeight="1" x14ac:dyDescent="0.25">
      <c r="A1118" s="74" t="s">
        <v>1108</v>
      </c>
      <c r="B1118" s="66" t="s">
        <v>62</v>
      </c>
      <c r="C1118" s="78">
        <v>740.27041000000008</v>
      </c>
      <c r="D1118" s="184"/>
      <c r="E1118" s="76">
        <v>546.40445</v>
      </c>
      <c r="F1118" s="76">
        <v>541.78392000000008</v>
      </c>
      <c r="G1118" s="73"/>
      <c r="H1118" s="76">
        <v>748.20914000000005</v>
      </c>
      <c r="I1118" s="72"/>
      <c r="J1118" s="185">
        <v>0</v>
      </c>
      <c r="K1118" s="246"/>
      <c r="L1118" s="246"/>
      <c r="M1118" s="173"/>
      <c r="N1118" s="173"/>
      <c r="O1118" s="173"/>
      <c r="P1118" s="173"/>
    </row>
    <row r="1119" spans="1:16" ht="15" customHeight="1" x14ac:dyDescent="0.25">
      <c r="A1119" s="74" t="s">
        <v>3734</v>
      </c>
      <c r="B1119" s="66" t="s">
        <v>62</v>
      </c>
      <c r="C1119" s="78">
        <v>233.68290999999999</v>
      </c>
      <c r="D1119" s="184"/>
      <c r="E1119" s="76">
        <v>226.66800000000001</v>
      </c>
      <c r="F1119" s="76">
        <v>176.5616</v>
      </c>
      <c r="G1119" s="73"/>
      <c r="H1119" s="76">
        <v>283.78931</v>
      </c>
      <c r="I1119" s="72"/>
      <c r="J1119" s="185">
        <v>0</v>
      </c>
      <c r="K1119" s="246"/>
      <c r="L1119" s="246"/>
      <c r="M1119" s="173"/>
      <c r="N1119" s="175"/>
      <c r="O1119" s="173"/>
      <c r="P1119" s="173"/>
    </row>
    <row r="1120" spans="1:16" ht="15" customHeight="1" x14ac:dyDescent="0.25">
      <c r="A1120" s="74" t="s">
        <v>1109</v>
      </c>
      <c r="B1120" s="66" t="s">
        <v>62</v>
      </c>
      <c r="C1120" s="78">
        <v>268.78636999999998</v>
      </c>
      <c r="D1120" s="184"/>
      <c r="E1120" s="76">
        <v>227.1516</v>
      </c>
      <c r="F1120" s="76">
        <v>205.81048999999999</v>
      </c>
      <c r="G1120" s="73"/>
      <c r="H1120" s="76">
        <v>289.99772999999999</v>
      </c>
      <c r="I1120" s="72"/>
      <c r="J1120" s="185">
        <v>0</v>
      </c>
      <c r="K1120" s="246"/>
      <c r="L1120" s="246"/>
      <c r="M1120" s="173"/>
      <c r="N1120" s="174"/>
      <c r="O1120" s="173"/>
      <c r="P1120" s="173"/>
    </row>
    <row r="1121" spans="1:16" ht="15" customHeight="1" x14ac:dyDescent="0.25">
      <c r="A1121" s="74" t="s">
        <v>1110</v>
      </c>
      <c r="B1121" s="66" t="s">
        <v>62</v>
      </c>
      <c r="C1121" s="78">
        <v>354.59570000000002</v>
      </c>
      <c r="D1121" s="184"/>
      <c r="E1121" s="76">
        <v>338.16770000000002</v>
      </c>
      <c r="F1121" s="76">
        <v>307.40310999999997</v>
      </c>
      <c r="G1121" s="73"/>
      <c r="H1121" s="76">
        <v>428.00029000000001</v>
      </c>
      <c r="I1121" s="72"/>
      <c r="J1121" s="185">
        <v>0</v>
      </c>
      <c r="K1121" s="246"/>
      <c r="L1121" s="246"/>
      <c r="M1121" s="173"/>
      <c r="N1121" s="174"/>
      <c r="O1121" s="173"/>
      <c r="P1121" s="173"/>
    </row>
    <row r="1122" spans="1:16" ht="15" customHeight="1" x14ac:dyDescent="0.25">
      <c r="A1122" s="74" t="s">
        <v>3735</v>
      </c>
      <c r="B1122" s="66" t="s">
        <v>62</v>
      </c>
      <c r="C1122" s="78">
        <v>537.02508999999998</v>
      </c>
      <c r="D1122" s="184"/>
      <c r="E1122" s="76">
        <v>369.26954999999998</v>
      </c>
      <c r="F1122" s="76">
        <v>246.37700000000001</v>
      </c>
      <c r="G1122" s="73"/>
      <c r="H1122" s="76">
        <v>663.31943999999999</v>
      </c>
      <c r="I1122" s="72"/>
      <c r="J1122" s="185">
        <v>0</v>
      </c>
      <c r="K1122" s="246"/>
      <c r="L1122" s="246"/>
      <c r="M1122" s="173"/>
      <c r="N1122" s="173"/>
      <c r="O1122" s="173"/>
      <c r="P1122" s="173"/>
    </row>
    <row r="1123" spans="1:16" ht="15" customHeight="1" x14ac:dyDescent="0.25">
      <c r="A1123" s="74" t="s">
        <v>3736</v>
      </c>
      <c r="B1123" s="66" t="s">
        <v>62</v>
      </c>
      <c r="C1123" s="78">
        <v>581.36502000000007</v>
      </c>
      <c r="D1123" s="184"/>
      <c r="E1123" s="76">
        <v>339.55040000000002</v>
      </c>
      <c r="F1123" s="76">
        <v>307.06274999999999</v>
      </c>
      <c r="G1123" s="73"/>
      <c r="H1123" s="76">
        <v>24.122400000000003</v>
      </c>
      <c r="I1123" s="72"/>
      <c r="J1123" s="185">
        <v>0</v>
      </c>
      <c r="K1123" s="246"/>
      <c r="L1123" s="246"/>
      <c r="M1123" s="173"/>
      <c r="N1123" s="174"/>
      <c r="O1123" s="173"/>
      <c r="P1123" s="173"/>
    </row>
    <row r="1124" spans="1:16" ht="15" customHeight="1" x14ac:dyDescent="0.25">
      <c r="A1124" s="74" t="s">
        <v>1111</v>
      </c>
      <c r="B1124" s="66" t="s">
        <v>62</v>
      </c>
      <c r="C1124" s="78">
        <v>269.61685</v>
      </c>
      <c r="D1124" s="184"/>
      <c r="E1124" s="76">
        <v>363.97679999999997</v>
      </c>
      <c r="F1124" s="76">
        <v>353.40340000000003</v>
      </c>
      <c r="G1124" s="73"/>
      <c r="H1124" s="76">
        <v>280.19024999999999</v>
      </c>
      <c r="I1124" s="72"/>
      <c r="J1124" s="185">
        <v>0</v>
      </c>
      <c r="K1124" s="246"/>
      <c r="L1124" s="246"/>
      <c r="M1124" s="173"/>
      <c r="N1124" s="174"/>
      <c r="O1124" s="173"/>
      <c r="P1124" s="173"/>
    </row>
    <row r="1125" spans="1:16" ht="15" customHeight="1" x14ac:dyDescent="0.25">
      <c r="A1125" s="74" t="s">
        <v>3737</v>
      </c>
      <c r="B1125" s="66" t="s">
        <v>62</v>
      </c>
      <c r="C1125" s="78">
        <v>1495.5152499999999</v>
      </c>
      <c r="D1125" s="184"/>
      <c r="E1125" s="76">
        <v>794.14115000000004</v>
      </c>
      <c r="F1125" s="76">
        <v>611.92423999999994</v>
      </c>
      <c r="G1125" s="73"/>
      <c r="H1125" s="76">
        <v>1693.8698999999999</v>
      </c>
      <c r="I1125" s="72"/>
      <c r="J1125" s="185">
        <v>0</v>
      </c>
      <c r="K1125" s="246"/>
      <c r="L1125" s="246"/>
      <c r="M1125" s="173"/>
      <c r="N1125" s="173"/>
      <c r="O1125" s="173"/>
      <c r="P1125" s="173"/>
    </row>
    <row r="1126" spans="1:16" ht="15" customHeight="1" x14ac:dyDescent="0.25">
      <c r="A1126" s="74" t="s">
        <v>1112</v>
      </c>
      <c r="B1126" s="66" t="s">
        <v>62</v>
      </c>
      <c r="C1126" s="78">
        <v>758.18140000000005</v>
      </c>
      <c r="D1126" s="184"/>
      <c r="E1126" s="76">
        <v>765.32944999999995</v>
      </c>
      <c r="F1126" s="76">
        <v>643.42615000000001</v>
      </c>
      <c r="G1126" s="73"/>
      <c r="H1126" s="76">
        <v>857.06644999999992</v>
      </c>
      <c r="I1126" s="72"/>
      <c r="J1126" s="185">
        <v>0</v>
      </c>
      <c r="K1126" s="246"/>
      <c r="L1126" s="246"/>
      <c r="M1126" s="173"/>
      <c r="N1126" s="173"/>
      <c r="O1126" s="173"/>
      <c r="P1126" s="173"/>
    </row>
    <row r="1127" spans="1:16" ht="15" customHeight="1" x14ac:dyDescent="0.25">
      <c r="A1127" s="74" t="s">
        <v>3738</v>
      </c>
      <c r="B1127" s="66" t="s">
        <v>62</v>
      </c>
      <c r="C1127" s="78">
        <v>445.45009999999996</v>
      </c>
      <c r="D1127" s="184"/>
      <c r="E1127" s="76">
        <v>485.48320000000001</v>
      </c>
      <c r="F1127" s="76">
        <v>469.95001999999999</v>
      </c>
      <c r="G1127" s="73"/>
      <c r="H1127" s="76">
        <v>520.79628000000002</v>
      </c>
      <c r="I1127" s="72"/>
      <c r="J1127" s="185">
        <v>0</v>
      </c>
      <c r="K1127" s="246"/>
      <c r="L1127" s="246"/>
      <c r="M1127" s="173"/>
      <c r="N1127" s="174"/>
      <c r="O1127" s="173"/>
      <c r="P1127" s="173"/>
    </row>
    <row r="1128" spans="1:16" ht="15" customHeight="1" x14ac:dyDescent="0.25">
      <c r="A1128" s="74" t="s">
        <v>1113</v>
      </c>
      <c r="B1128" s="66" t="s">
        <v>62</v>
      </c>
      <c r="C1128" s="78">
        <v>526.55488000000003</v>
      </c>
      <c r="D1128" s="184"/>
      <c r="E1128" s="76">
        <v>767.7056</v>
      </c>
      <c r="F1128" s="76">
        <v>845.26508000000001</v>
      </c>
      <c r="G1128" s="73"/>
      <c r="H1128" s="76">
        <v>485.90259999999995</v>
      </c>
      <c r="I1128" s="72"/>
      <c r="J1128" s="185">
        <v>0</v>
      </c>
      <c r="K1128" s="246"/>
      <c r="L1128" s="246"/>
      <c r="M1128" s="173"/>
      <c r="N1128" s="174"/>
      <c r="O1128" s="173"/>
      <c r="P1128" s="173"/>
    </row>
    <row r="1129" spans="1:16" ht="15" customHeight="1" x14ac:dyDescent="0.25">
      <c r="A1129" s="74" t="s">
        <v>1114</v>
      </c>
      <c r="B1129" s="66" t="s">
        <v>62</v>
      </c>
      <c r="C1129" s="78">
        <v>199.33096</v>
      </c>
      <c r="D1129" s="184"/>
      <c r="E1129" s="76">
        <v>271.83</v>
      </c>
      <c r="F1129" s="76">
        <v>270.31579999999997</v>
      </c>
      <c r="G1129" s="73"/>
      <c r="H1129" s="76">
        <v>200.84515999999999</v>
      </c>
      <c r="I1129" s="72"/>
      <c r="J1129" s="185">
        <v>0</v>
      </c>
      <c r="K1129" s="246"/>
      <c r="L1129" s="246"/>
      <c r="M1129" s="173"/>
      <c r="N1129" s="175"/>
      <c r="O1129" s="173"/>
      <c r="P1129" s="173"/>
    </row>
    <row r="1130" spans="1:16" ht="15" customHeight="1" x14ac:dyDescent="0.25">
      <c r="A1130" s="74" t="s">
        <v>1115</v>
      </c>
      <c r="B1130" s="66" t="s">
        <v>62</v>
      </c>
      <c r="C1130" s="78">
        <v>253.62908999999999</v>
      </c>
      <c r="D1130" s="184"/>
      <c r="E1130" s="76">
        <v>272.20830000000001</v>
      </c>
      <c r="F1130" s="76">
        <v>256.45191</v>
      </c>
      <c r="G1130" s="73"/>
      <c r="H1130" s="76">
        <v>269.38547999999997</v>
      </c>
      <c r="I1130" s="72"/>
      <c r="J1130" s="185">
        <v>0</v>
      </c>
      <c r="K1130" s="246"/>
      <c r="L1130" s="246"/>
      <c r="M1130" s="173"/>
      <c r="N1130" s="174"/>
      <c r="O1130" s="173"/>
      <c r="P1130" s="173"/>
    </row>
    <row r="1131" spans="1:16" ht="15" customHeight="1" x14ac:dyDescent="0.25">
      <c r="A1131" s="74" t="s">
        <v>1116</v>
      </c>
      <c r="B1131" s="66" t="s">
        <v>62</v>
      </c>
      <c r="C1131" s="78">
        <v>285.29543000000001</v>
      </c>
      <c r="D1131" s="184"/>
      <c r="E1131" s="76">
        <v>345.86369999999999</v>
      </c>
      <c r="F1131" s="76">
        <v>343.34724</v>
      </c>
      <c r="G1131" s="73"/>
      <c r="H1131" s="76">
        <v>287.81189000000001</v>
      </c>
      <c r="I1131" s="72"/>
      <c r="J1131" s="185">
        <v>0</v>
      </c>
      <c r="K1131" s="246"/>
      <c r="L1131" s="246"/>
      <c r="M1131" s="173"/>
      <c r="N1131" s="174"/>
      <c r="O1131" s="173"/>
      <c r="P1131" s="173"/>
    </row>
    <row r="1132" spans="1:16" ht="15" customHeight="1" x14ac:dyDescent="0.25">
      <c r="A1132" s="74" t="s">
        <v>3739</v>
      </c>
      <c r="B1132" s="66" t="s">
        <v>62</v>
      </c>
      <c r="C1132" s="78">
        <v>113.48509</v>
      </c>
      <c r="D1132" s="184"/>
      <c r="E1132" s="76">
        <v>202.03754999999998</v>
      </c>
      <c r="F1132" s="76">
        <v>187.23799</v>
      </c>
      <c r="G1132" s="73"/>
      <c r="H1132" s="76">
        <v>128.59810000000002</v>
      </c>
      <c r="I1132" s="72"/>
      <c r="J1132" s="185">
        <v>0</v>
      </c>
      <c r="K1132" s="246"/>
      <c r="L1132" s="246"/>
      <c r="M1132" s="173"/>
      <c r="N1132" s="173"/>
      <c r="O1132" s="173"/>
      <c r="P1132" s="173"/>
    </row>
    <row r="1133" spans="1:16" ht="15" customHeight="1" x14ac:dyDescent="0.25">
      <c r="A1133" s="74" t="s">
        <v>3740</v>
      </c>
      <c r="B1133" s="66" t="s">
        <v>62</v>
      </c>
      <c r="C1133" s="78">
        <v>159.07073</v>
      </c>
      <c r="D1133" s="184"/>
      <c r="E1133" s="76">
        <v>251.21460000000002</v>
      </c>
      <c r="F1133" s="76">
        <v>212.26333</v>
      </c>
      <c r="G1133" s="73"/>
      <c r="H1133" s="76">
        <v>198.02199999999999</v>
      </c>
      <c r="I1133" s="72"/>
      <c r="J1133" s="185">
        <v>0</v>
      </c>
      <c r="K1133" s="246"/>
      <c r="L1133" s="246"/>
      <c r="M1133" s="173"/>
      <c r="N1133" s="174"/>
      <c r="O1133" s="173"/>
      <c r="P1133" s="173"/>
    </row>
    <row r="1134" spans="1:16" ht="15" customHeight="1" x14ac:dyDescent="0.25">
      <c r="A1134" s="74" t="s">
        <v>1117</v>
      </c>
      <c r="B1134" s="66" t="s">
        <v>62</v>
      </c>
      <c r="C1134" s="78">
        <v>202.96071000000001</v>
      </c>
      <c r="D1134" s="184"/>
      <c r="E1134" s="76">
        <v>349.21770000000004</v>
      </c>
      <c r="F1134" s="76">
        <v>381.82096000000001</v>
      </c>
      <c r="G1134" s="73"/>
      <c r="H1134" s="76">
        <v>170.54995000000002</v>
      </c>
      <c r="I1134" s="72"/>
      <c r="J1134" s="185">
        <v>0</v>
      </c>
      <c r="K1134" s="246"/>
      <c r="L1134" s="246"/>
      <c r="M1134" s="173"/>
      <c r="N1134" s="174"/>
      <c r="O1134" s="173"/>
      <c r="P1134" s="173"/>
    </row>
    <row r="1135" spans="1:16" ht="15" customHeight="1" x14ac:dyDescent="0.25">
      <c r="A1135" s="74" t="s">
        <v>3741</v>
      </c>
      <c r="B1135" s="66" t="s">
        <v>62</v>
      </c>
      <c r="C1135" s="78">
        <v>278.08890000000002</v>
      </c>
      <c r="D1135" s="184"/>
      <c r="E1135" s="76">
        <v>269.5641</v>
      </c>
      <c r="F1135" s="76">
        <v>210.72198</v>
      </c>
      <c r="G1135" s="73"/>
      <c r="H1135" s="76">
        <v>337.03284000000002</v>
      </c>
      <c r="I1135" s="72"/>
      <c r="J1135" s="185">
        <v>0</v>
      </c>
      <c r="K1135" s="246"/>
      <c r="L1135" s="246"/>
      <c r="M1135" s="173"/>
      <c r="N1135" s="174"/>
      <c r="O1135" s="173"/>
      <c r="P1135" s="173"/>
    </row>
    <row r="1136" spans="1:16" ht="15" customHeight="1" x14ac:dyDescent="0.25">
      <c r="A1136" s="74" t="s">
        <v>1118</v>
      </c>
      <c r="B1136" s="66" t="s">
        <v>62</v>
      </c>
      <c r="C1136" s="78">
        <v>226.08265</v>
      </c>
      <c r="D1136" s="184"/>
      <c r="E1136" s="76">
        <v>282.14940000000001</v>
      </c>
      <c r="F1136" s="76">
        <v>251.06143</v>
      </c>
      <c r="G1136" s="73"/>
      <c r="H1136" s="76">
        <v>257.17061999999999</v>
      </c>
      <c r="I1136" s="72"/>
      <c r="J1136" s="185">
        <v>0</v>
      </c>
      <c r="K1136" s="246"/>
      <c r="L1136" s="246"/>
      <c r="M1136" s="173"/>
      <c r="N1136" s="174"/>
      <c r="O1136" s="173"/>
      <c r="P1136" s="173"/>
    </row>
    <row r="1137" spans="1:16" ht="15" customHeight="1" x14ac:dyDescent="0.25">
      <c r="A1137" s="74" t="s">
        <v>3742</v>
      </c>
      <c r="B1137" s="66" t="s">
        <v>62</v>
      </c>
      <c r="C1137" s="78">
        <v>1968.5409299999999</v>
      </c>
      <c r="D1137" s="184"/>
      <c r="E1137" s="76">
        <v>715.91519999999991</v>
      </c>
      <c r="F1137" s="76">
        <v>519.30011000000002</v>
      </c>
      <c r="G1137" s="73"/>
      <c r="H1137" s="76">
        <v>2214.8810199999998</v>
      </c>
      <c r="I1137" s="72"/>
      <c r="J1137" s="185">
        <v>0</v>
      </c>
      <c r="K1137" s="246"/>
      <c r="L1137" s="246"/>
      <c r="M1137" s="173"/>
      <c r="N1137" s="174"/>
      <c r="O1137" s="173"/>
      <c r="P1137" s="173"/>
    </row>
    <row r="1138" spans="1:16" ht="15" customHeight="1" x14ac:dyDescent="0.25">
      <c r="A1138" s="74" t="s">
        <v>643</v>
      </c>
      <c r="B1138" s="66" t="s">
        <v>62</v>
      </c>
      <c r="C1138" s="78">
        <v>153.06628000000001</v>
      </c>
      <c r="D1138" s="184"/>
      <c r="E1138" s="76">
        <v>339.89474999999999</v>
      </c>
      <c r="F1138" s="76">
        <v>350.27953000000002</v>
      </c>
      <c r="G1138" s="73"/>
      <c r="H1138" s="76">
        <v>142.6815</v>
      </c>
      <c r="I1138" s="72"/>
      <c r="J1138" s="185">
        <v>0</v>
      </c>
      <c r="K1138" s="246"/>
      <c r="L1138" s="246"/>
      <c r="M1138" s="173"/>
      <c r="N1138" s="173"/>
      <c r="O1138" s="173"/>
      <c r="P1138" s="173"/>
    </row>
    <row r="1139" spans="1:16" ht="15" customHeight="1" x14ac:dyDescent="0.25">
      <c r="A1139" s="74" t="s">
        <v>1119</v>
      </c>
      <c r="B1139" s="66" t="s">
        <v>62</v>
      </c>
      <c r="C1139" s="78">
        <v>786.72604000000001</v>
      </c>
      <c r="D1139" s="184"/>
      <c r="E1139" s="76">
        <v>195.41095000000001</v>
      </c>
      <c r="F1139" s="76">
        <v>604.37871999999993</v>
      </c>
      <c r="G1139" s="73"/>
      <c r="H1139" s="76">
        <v>389.07504999999998</v>
      </c>
      <c r="I1139" s="72"/>
      <c r="J1139" s="185">
        <v>0</v>
      </c>
      <c r="K1139" s="246"/>
      <c r="L1139" s="246"/>
      <c r="M1139" s="173"/>
      <c r="N1139" s="173"/>
      <c r="O1139" s="173"/>
      <c r="P1139" s="173"/>
    </row>
    <row r="1140" spans="1:16" ht="15" customHeight="1" x14ac:dyDescent="0.25">
      <c r="A1140" s="74" t="s">
        <v>3743</v>
      </c>
      <c r="B1140" s="66" t="s">
        <v>62</v>
      </c>
      <c r="C1140" s="78">
        <v>251.98018999999999</v>
      </c>
      <c r="D1140" s="184"/>
      <c r="E1140" s="76">
        <v>339.45405</v>
      </c>
      <c r="F1140" s="76">
        <v>292.33300000000003</v>
      </c>
      <c r="G1140" s="73"/>
      <c r="H1140" s="76">
        <v>299.90899000000002</v>
      </c>
      <c r="I1140" s="72"/>
      <c r="J1140" s="185">
        <v>0</v>
      </c>
      <c r="K1140" s="246"/>
      <c r="L1140" s="246"/>
      <c r="M1140" s="173"/>
      <c r="N1140" s="173"/>
      <c r="O1140" s="173"/>
      <c r="P1140" s="173"/>
    </row>
    <row r="1141" spans="1:16" ht="15" customHeight="1" x14ac:dyDescent="0.25">
      <c r="A1141" s="74" t="s">
        <v>1120</v>
      </c>
      <c r="B1141" s="66" t="s">
        <v>62</v>
      </c>
      <c r="C1141" s="78">
        <v>144.54271</v>
      </c>
      <c r="D1141" s="184"/>
      <c r="E1141" s="76">
        <v>188.54349999999999</v>
      </c>
      <c r="F1141" s="76">
        <v>179.76991000000001</v>
      </c>
      <c r="G1141" s="73"/>
      <c r="H1141" s="76">
        <v>157.73929999999999</v>
      </c>
      <c r="I1141" s="72"/>
      <c r="J1141" s="185">
        <v>0</v>
      </c>
      <c r="K1141" s="246"/>
      <c r="L1141" s="246"/>
      <c r="M1141" s="173"/>
      <c r="N1141" s="174"/>
      <c r="O1141" s="173"/>
      <c r="P1141" s="173"/>
    </row>
    <row r="1142" spans="1:16" ht="15" customHeight="1" x14ac:dyDescent="0.25">
      <c r="A1142" s="74" t="s">
        <v>3744</v>
      </c>
      <c r="B1142" s="66" t="s">
        <v>62</v>
      </c>
      <c r="C1142" s="78">
        <v>484.22108000000003</v>
      </c>
      <c r="D1142" s="184"/>
      <c r="E1142" s="76">
        <v>337.64249999999998</v>
      </c>
      <c r="F1142" s="76">
        <v>408.58767</v>
      </c>
      <c r="G1142" s="73"/>
      <c r="H1142" s="76">
        <v>412.21840999999995</v>
      </c>
      <c r="I1142" s="72"/>
      <c r="J1142" s="185">
        <v>0</v>
      </c>
      <c r="K1142" s="246"/>
      <c r="L1142" s="246"/>
      <c r="M1142" s="173"/>
      <c r="N1142" s="174"/>
      <c r="O1142" s="173"/>
      <c r="P1142" s="173"/>
    </row>
    <row r="1143" spans="1:16" ht="15" customHeight="1" x14ac:dyDescent="0.25">
      <c r="A1143" s="74" t="s">
        <v>1121</v>
      </c>
      <c r="B1143" s="66" t="s">
        <v>62</v>
      </c>
      <c r="C1143" s="78">
        <v>141.16845000000001</v>
      </c>
      <c r="D1143" s="184"/>
      <c r="E1143" s="76">
        <v>263.77584999999999</v>
      </c>
      <c r="F1143" s="76">
        <v>274.07763</v>
      </c>
      <c r="G1143" s="73"/>
      <c r="H1143" s="76">
        <v>138.87547000000001</v>
      </c>
      <c r="I1143" s="72"/>
      <c r="J1143" s="185">
        <v>0</v>
      </c>
      <c r="K1143" s="246"/>
      <c r="L1143" s="246"/>
      <c r="M1143" s="173"/>
      <c r="N1143" s="173"/>
      <c r="O1143" s="173"/>
      <c r="P1143" s="173"/>
    </row>
    <row r="1144" spans="1:16" ht="15" customHeight="1" x14ac:dyDescent="0.25">
      <c r="A1144" s="74" t="s">
        <v>1122</v>
      </c>
      <c r="B1144" s="66" t="s">
        <v>62</v>
      </c>
      <c r="C1144" s="78">
        <v>169.63545000000002</v>
      </c>
      <c r="D1144" s="184"/>
      <c r="E1144" s="76">
        <v>272.67500000000001</v>
      </c>
      <c r="F1144" s="76">
        <v>238.5497</v>
      </c>
      <c r="G1144" s="73"/>
      <c r="H1144" s="76">
        <v>177.90365</v>
      </c>
      <c r="I1144" s="72"/>
      <c r="J1144" s="185">
        <v>0</v>
      </c>
      <c r="K1144" s="246"/>
      <c r="L1144" s="246"/>
      <c r="M1144" s="173"/>
      <c r="N1144" s="175"/>
      <c r="O1144" s="173"/>
      <c r="P1144" s="173"/>
    </row>
    <row r="1145" spans="1:16" ht="15" customHeight="1" x14ac:dyDescent="0.25">
      <c r="A1145" s="74" t="s">
        <v>3745</v>
      </c>
      <c r="B1145" s="66" t="s">
        <v>62</v>
      </c>
      <c r="C1145" s="78">
        <v>167.43921</v>
      </c>
      <c r="D1145" s="184"/>
      <c r="E1145" s="76">
        <v>243.76170000000002</v>
      </c>
      <c r="F1145" s="76">
        <v>221.89684</v>
      </c>
      <c r="G1145" s="73"/>
      <c r="H1145" s="76">
        <v>188.75317000000001</v>
      </c>
      <c r="I1145" s="72"/>
      <c r="J1145" s="185">
        <v>0</v>
      </c>
      <c r="K1145" s="246"/>
      <c r="L1145" s="246"/>
      <c r="M1145" s="173"/>
      <c r="N1145" s="174"/>
      <c r="O1145" s="173"/>
      <c r="P1145" s="173"/>
    </row>
    <row r="1146" spans="1:16" ht="15" customHeight="1" x14ac:dyDescent="0.25">
      <c r="A1146" s="74" t="s">
        <v>3746</v>
      </c>
      <c r="B1146" s="66" t="s">
        <v>62</v>
      </c>
      <c r="C1146" s="78">
        <v>197.91467</v>
      </c>
      <c r="D1146" s="184"/>
      <c r="E1146" s="76">
        <v>267.81885</v>
      </c>
      <c r="F1146" s="76">
        <v>265.48851999999999</v>
      </c>
      <c r="G1146" s="73"/>
      <c r="H1146" s="76">
        <v>199.8733</v>
      </c>
      <c r="I1146" s="72"/>
      <c r="J1146" s="185">
        <v>0</v>
      </c>
      <c r="K1146" s="246"/>
      <c r="L1146" s="246"/>
      <c r="M1146" s="173"/>
      <c r="N1146" s="173"/>
      <c r="O1146" s="173"/>
      <c r="P1146" s="173"/>
    </row>
    <row r="1147" spans="1:16" ht="15" customHeight="1" x14ac:dyDescent="0.25">
      <c r="A1147" s="74" t="s">
        <v>1123</v>
      </c>
      <c r="B1147" s="66" t="s">
        <v>62</v>
      </c>
      <c r="C1147" s="78">
        <v>43.664449999999995</v>
      </c>
      <c r="D1147" s="184"/>
      <c r="E1147" s="76">
        <v>167.84039999999999</v>
      </c>
      <c r="F1147" s="76">
        <v>160.21588</v>
      </c>
      <c r="G1147" s="73"/>
      <c r="H1147" s="76">
        <v>50.78557</v>
      </c>
      <c r="I1147" s="72"/>
      <c r="J1147" s="185">
        <v>0</v>
      </c>
      <c r="K1147" s="246"/>
      <c r="L1147" s="246"/>
      <c r="M1147" s="173"/>
      <c r="N1147" s="174"/>
      <c r="O1147" s="173"/>
      <c r="P1147" s="173"/>
    </row>
    <row r="1148" spans="1:16" ht="15" customHeight="1" x14ac:dyDescent="0.25">
      <c r="A1148" s="74" t="s">
        <v>3747</v>
      </c>
      <c r="B1148" s="66" t="s">
        <v>62</v>
      </c>
      <c r="C1148" s="78">
        <v>294.00842999999998</v>
      </c>
      <c r="D1148" s="184"/>
      <c r="E1148" s="76">
        <v>270.48059999999998</v>
      </c>
      <c r="F1148" s="76">
        <v>228.74273000000002</v>
      </c>
      <c r="G1148" s="73"/>
      <c r="H1148" s="76">
        <v>339.85570000000001</v>
      </c>
      <c r="I1148" s="72"/>
      <c r="J1148" s="185">
        <v>0</v>
      </c>
      <c r="K1148" s="246"/>
      <c r="L1148" s="246"/>
      <c r="M1148" s="173"/>
      <c r="N1148" s="174"/>
      <c r="O1148" s="173"/>
      <c r="P1148" s="173"/>
    </row>
    <row r="1149" spans="1:16" ht="15" customHeight="1" x14ac:dyDescent="0.25">
      <c r="A1149" s="74" t="s">
        <v>3748</v>
      </c>
      <c r="B1149" s="66" t="s">
        <v>62</v>
      </c>
      <c r="C1149" s="78">
        <v>261.97987000000001</v>
      </c>
      <c r="D1149" s="184"/>
      <c r="E1149" s="76">
        <v>270.83355</v>
      </c>
      <c r="F1149" s="76">
        <v>237.73611</v>
      </c>
      <c r="G1149" s="73"/>
      <c r="H1149" s="76">
        <v>295.21096</v>
      </c>
      <c r="I1149" s="72"/>
      <c r="J1149" s="185">
        <v>0</v>
      </c>
      <c r="K1149" s="246"/>
      <c r="L1149" s="246"/>
      <c r="M1149" s="173"/>
      <c r="N1149" s="173"/>
      <c r="O1149" s="173"/>
      <c r="P1149" s="173"/>
    </row>
    <row r="1150" spans="1:16" ht="15" customHeight="1" x14ac:dyDescent="0.25">
      <c r="A1150" s="74" t="s">
        <v>3749</v>
      </c>
      <c r="B1150" s="66" t="s">
        <v>62</v>
      </c>
      <c r="C1150" s="78">
        <v>247.70428000000001</v>
      </c>
      <c r="D1150" s="184"/>
      <c r="E1150" s="76">
        <v>259.15890000000002</v>
      </c>
      <c r="F1150" s="76">
        <v>231.28592999999998</v>
      </c>
      <c r="G1150" s="73"/>
      <c r="H1150" s="76">
        <v>298.47895</v>
      </c>
      <c r="I1150" s="72"/>
      <c r="J1150" s="185">
        <v>0</v>
      </c>
      <c r="K1150" s="246"/>
      <c r="L1150" s="246"/>
      <c r="M1150" s="173"/>
      <c r="N1150" s="174"/>
      <c r="O1150" s="173"/>
      <c r="P1150" s="173"/>
    </row>
    <row r="1151" spans="1:16" ht="15" customHeight="1" x14ac:dyDescent="0.25">
      <c r="A1151" s="74" t="s">
        <v>3750</v>
      </c>
      <c r="B1151" s="66" t="s">
        <v>62</v>
      </c>
      <c r="C1151" s="78">
        <v>129.07896</v>
      </c>
      <c r="D1151" s="184"/>
      <c r="E1151" s="76">
        <v>190.8946</v>
      </c>
      <c r="F1151" s="76">
        <v>172.99723999999998</v>
      </c>
      <c r="G1151" s="73"/>
      <c r="H1151" s="76">
        <v>146.62511999999998</v>
      </c>
      <c r="I1151" s="72"/>
      <c r="J1151" s="185">
        <v>0</v>
      </c>
      <c r="K1151" s="246"/>
      <c r="L1151" s="246"/>
      <c r="M1151" s="173"/>
      <c r="N1151" s="174"/>
      <c r="O1151" s="173"/>
      <c r="P1151" s="173"/>
    </row>
    <row r="1152" spans="1:16" ht="15" customHeight="1" x14ac:dyDescent="0.25">
      <c r="A1152" s="74" t="s">
        <v>1124</v>
      </c>
      <c r="B1152" s="66" t="s">
        <v>62</v>
      </c>
      <c r="C1152" s="78">
        <v>192.69879999999998</v>
      </c>
      <c r="D1152" s="184"/>
      <c r="E1152" s="76">
        <v>274.92659999999995</v>
      </c>
      <c r="F1152" s="76">
        <v>227.87061</v>
      </c>
      <c r="G1152" s="73"/>
      <c r="H1152" s="76">
        <v>239.75479000000001</v>
      </c>
      <c r="I1152" s="72"/>
      <c r="J1152" s="185">
        <v>0</v>
      </c>
      <c r="K1152" s="246"/>
      <c r="L1152" s="246"/>
      <c r="M1152" s="173"/>
      <c r="N1152" s="174"/>
      <c r="O1152" s="173"/>
      <c r="P1152" s="173"/>
    </row>
    <row r="1153" spans="1:16" ht="15" customHeight="1" x14ac:dyDescent="0.25">
      <c r="A1153" s="74" t="s">
        <v>1125</v>
      </c>
      <c r="B1153" s="66" t="s">
        <v>62</v>
      </c>
      <c r="C1153" s="78">
        <v>256.43937</v>
      </c>
      <c r="D1153" s="184"/>
      <c r="E1153" s="76">
        <v>427.03245000000004</v>
      </c>
      <c r="F1153" s="76">
        <v>462.55165999999997</v>
      </c>
      <c r="G1153" s="73"/>
      <c r="H1153" s="76">
        <v>221.65186</v>
      </c>
      <c r="I1153" s="72"/>
      <c r="J1153" s="185">
        <v>0</v>
      </c>
      <c r="K1153" s="246"/>
      <c r="L1153" s="246"/>
      <c r="M1153" s="173"/>
      <c r="N1153" s="173"/>
      <c r="O1153" s="173"/>
      <c r="P1153" s="173"/>
    </row>
    <row r="1154" spans="1:16" ht="15" customHeight="1" x14ac:dyDescent="0.25">
      <c r="A1154" s="74" t="s">
        <v>1126</v>
      </c>
      <c r="B1154" s="66" t="s">
        <v>62</v>
      </c>
      <c r="C1154" s="78">
        <v>148.27864000000002</v>
      </c>
      <c r="D1154" s="184"/>
      <c r="E1154" s="76">
        <v>315.90974999999997</v>
      </c>
      <c r="F1154" s="76">
        <v>318.50878</v>
      </c>
      <c r="G1154" s="73"/>
      <c r="H1154" s="76">
        <v>145.67961</v>
      </c>
      <c r="I1154" s="72"/>
      <c r="J1154" s="185">
        <v>0</v>
      </c>
      <c r="K1154" s="246"/>
      <c r="L1154" s="246"/>
      <c r="M1154" s="173"/>
      <c r="N1154" s="173"/>
      <c r="O1154" s="173"/>
      <c r="P1154" s="173"/>
    </row>
    <row r="1155" spans="1:16" ht="15" customHeight="1" x14ac:dyDescent="0.25">
      <c r="A1155" s="74" t="s">
        <v>1127</v>
      </c>
      <c r="B1155" s="66" t="s">
        <v>62</v>
      </c>
      <c r="C1155" s="78">
        <v>4505.1791600000006</v>
      </c>
      <c r="D1155" s="184"/>
      <c r="E1155" s="76">
        <v>2653.44605</v>
      </c>
      <c r="F1155" s="76">
        <v>1712.8632299999999</v>
      </c>
      <c r="G1155" s="73"/>
      <c r="H1155" s="76">
        <v>6322.6524800000007</v>
      </c>
      <c r="I1155" s="72"/>
      <c r="J1155" s="185">
        <v>0</v>
      </c>
      <c r="K1155" s="246"/>
      <c r="L1155" s="246"/>
      <c r="M1155" s="173"/>
      <c r="N1155" s="173"/>
      <c r="O1155" s="173"/>
      <c r="P1155" s="173"/>
    </row>
    <row r="1156" spans="1:16" ht="15" customHeight="1" x14ac:dyDescent="0.25">
      <c r="A1156" s="74" t="s">
        <v>1128</v>
      </c>
      <c r="B1156" s="66" t="s">
        <v>62</v>
      </c>
      <c r="C1156" s="78">
        <v>145.24389000000002</v>
      </c>
      <c r="D1156" s="184"/>
      <c r="E1156" s="76">
        <v>36.3324</v>
      </c>
      <c r="F1156" s="76">
        <v>11.59859</v>
      </c>
      <c r="G1156" s="73"/>
      <c r="H1156" s="76">
        <v>169.9777</v>
      </c>
      <c r="I1156" s="72"/>
      <c r="J1156" s="185">
        <v>0</v>
      </c>
      <c r="K1156" s="246"/>
      <c r="L1156" s="246"/>
      <c r="M1156" s="173"/>
      <c r="N1156" s="174"/>
      <c r="O1156" s="173"/>
      <c r="P1156" s="173"/>
    </row>
    <row r="1157" spans="1:16" ht="15" customHeight="1" x14ac:dyDescent="0.25">
      <c r="A1157" s="74" t="s">
        <v>3368</v>
      </c>
      <c r="B1157" s="66" t="s">
        <v>62</v>
      </c>
      <c r="C1157" s="78">
        <v>4973.1707999999999</v>
      </c>
      <c r="D1157" s="184"/>
      <c r="E1157" s="76">
        <v>1383.5728000000001</v>
      </c>
      <c r="F1157" s="76">
        <v>969.50981999999999</v>
      </c>
      <c r="G1157" s="73"/>
      <c r="H1157" s="76">
        <v>1552.2725800000001</v>
      </c>
      <c r="I1157" s="72"/>
      <c r="J1157" s="185">
        <v>0</v>
      </c>
      <c r="K1157" s="246"/>
      <c r="L1157" s="246"/>
      <c r="M1157" s="173"/>
      <c r="N1157" s="174"/>
      <c r="O1157" s="173"/>
      <c r="P1157" s="173"/>
    </row>
    <row r="1158" spans="1:16" ht="15" customHeight="1" x14ac:dyDescent="0.25">
      <c r="A1158" s="74" t="s">
        <v>3751</v>
      </c>
      <c r="B1158" s="66" t="s">
        <v>62</v>
      </c>
      <c r="C1158" s="78">
        <v>191.2396</v>
      </c>
      <c r="D1158" s="184"/>
      <c r="E1158" s="76">
        <v>221.1</v>
      </c>
      <c r="F1158" s="76">
        <v>161.05955</v>
      </c>
      <c r="G1158" s="73"/>
      <c r="H1158" s="76">
        <v>251.28004999999999</v>
      </c>
      <c r="I1158" s="72"/>
      <c r="J1158" s="185">
        <v>0</v>
      </c>
      <c r="K1158" s="246"/>
      <c r="L1158" s="246"/>
      <c r="M1158" s="173"/>
      <c r="N1158" s="175"/>
      <c r="O1158" s="173"/>
      <c r="P1158" s="173"/>
    </row>
    <row r="1159" spans="1:16" ht="15" customHeight="1" x14ac:dyDescent="0.25">
      <c r="A1159" s="74" t="s">
        <v>1129</v>
      </c>
      <c r="B1159" s="66" t="s">
        <v>62</v>
      </c>
      <c r="C1159" s="78">
        <v>227.01263</v>
      </c>
      <c r="D1159" s="184"/>
      <c r="E1159" s="76">
        <v>224.13120000000001</v>
      </c>
      <c r="F1159" s="76">
        <v>194.99804999999998</v>
      </c>
      <c r="G1159" s="73"/>
      <c r="H1159" s="76">
        <v>256.14578</v>
      </c>
      <c r="I1159" s="72"/>
      <c r="J1159" s="185">
        <v>0</v>
      </c>
      <c r="K1159" s="246"/>
      <c r="L1159" s="246"/>
      <c r="M1159" s="173"/>
      <c r="N1159" s="174"/>
      <c r="O1159" s="173"/>
      <c r="P1159" s="173"/>
    </row>
    <row r="1160" spans="1:16" ht="15" customHeight="1" x14ac:dyDescent="0.25">
      <c r="A1160" s="74" t="s">
        <v>1130</v>
      </c>
      <c r="B1160" s="66" t="s">
        <v>62</v>
      </c>
      <c r="C1160" s="78">
        <v>96.022390000000001</v>
      </c>
      <c r="D1160" s="184"/>
      <c r="E1160" s="76">
        <v>214.41839999999999</v>
      </c>
      <c r="F1160" s="76">
        <v>212.32989999999998</v>
      </c>
      <c r="G1160" s="73"/>
      <c r="H1160" s="76">
        <v>98.110889999999998</v>
      </c>
      <c r="I1160" s="72"/>
      <c r="J1160" s="185">
        <v>0</v>
      </c>
      <c r="K1160" s="246"/>
      <c r="L1160" s="246"/>
      <c r="M1160" s="173"/>
      <c r="N1160" s="174"/>
      <c r="O1160" s="173"/>
      <c r="P1160" s="173"/>
    </row>
    <row r="1161" spans="1:16" ht="15" customHeight="1" x14ac:dyDescent="0.25">
      <c r="A1161" s="74" t="s">
        <v>1131</v>
      </c>
      <c r="B1161" s="66" t="s">
        <v>62</v>
      </c>
      <c r="C1161" s="78">
        <v>163.2517</v>
      </c>
      <c r="D1161" s="184"/>
      <c r="E1161" s="76">
        <v>276.76220000000001</v>
      </c>
      <c r="F1161" s="76">
        <v>277.46881000000002</v>
      </c>
      <c r="G1161" s="73"/>
      <c r="H1161" s="76">
        <v>162.43029000000001</v>
      </c>
      <c r="I1161" s="72"/>
      <c r="J1161" s="185">
        <v>0</v>
      </c>
      <c r="K1161" s="246"/>
      <c r="L1161" s="246"/>
      <c r="M1161" s="173"/>
      <c r="N1161" s="174"/>
      <c r="O1161" s="173"/>
      <c r="P1161" s="173"/>
    </row>
    <row r="1162" spans="1:16" ht="15" customHeight="1" x14ac:dyDescent="0.25">
      <c r="A1162" s="74" t="s">
        <v>1132</v>
      </c>
      <c r="B1162" s="66" t="s">
        <v>62</v>
      </c>
      <c r="C1162" s="78">
        <v>55.087060000000001</v>
      </c>
      <c r="D1162" s="184"/>
      <c r="E1162" s="76">
        <v>273.29640000000001</v>
      </c>
      <c r="F1162" s="76">
        <v>260.41131000000001</v>
      </c>
      <c r="G1162" s="73"/>
      <c r="H1162" s="76">
        <v>67.909750000000003</v>
      </c>
      <c r="I1162" s="72"/>
      <c r="J1162" s="185">
        <v>0</v>
      </c>
      <c r="K1162" s="246"/>
      <c r="L1162" s="246"/>
      <c r="M1162" s="173"/>
      <c r="N1162" s="174"/>
      <c r="O1162" s="173"/>
      <c r="P1162" s="173"/>
    </row>
    <row r="1163" spans="1:16" ht="15" customHeight="1" x14ac:dyDescent="0.25">
      <c r="A1163" s="74" t="s">
        <v>1133</v>
      </c>
      <c r="B1163" s="66" t="s">
        <v>62</v>
      </c>
      <c r="C1163" s="78">
        <v>220.88431</v>
      </c>
      <c r="D1163" s="184"/>
      <c r="E1163" s="76">
        <v>212.39400000000001</v>
      </c>
      <c r="F1163" s="76">
        <v>184.7244</v>
      </c>
      <c r="G1163" s="73"/>
      <c r="H1163" s="76">
        <v>248.55391</v>
      </c>
      <c r="I1163" s="72"/>
      <c r="J1163" s="185">
        <v>0</v>
      </c>
      <c r="K1163" s="246"/>
      <c r="L1163" s="246"/>
      <c r="M1163" s="173"/>
      <c r="N1163" s="175"/>
      <c r="O1163" s="173"/>
      <c r="P1163" s="173"/>
    </row>
    <row r="1164" spans="1:16" ht="15" customHeight="1" x14ac:dyDescent="0.25">
      <c r="A1164" s="74" t="s">
        <v>1134</v>
      </c>
      <c r="B1164" s="66" t="s">
        <v>62</v>
      </c>
      <c r="C1164" s="78">
        <v>267.221</v>
      </c>
      <c r="D1164" s="184"/>
      <c r="E1164" s="76">
        <v>248.58145000000002</v>
      </c>
      <c r="F1164" s="76">
        <v>220.47564000000003</v>
      </c>
      <c r="G1164" s="73"/>
      <c r="H1164" s="76">
        <v>295.36451</v>
      </c>
      <c r="I1164" s="72"/>
      <c r="J1164" s="185">
        <v>0</v>
      </c>
      <c r="K1164" s="246"/>
      <c r="L1164" s="246"/>
      <c r="M1164" s="173"/>
      <c r="N1164" s="173"/>
      <c r="O1164" s="173"/>
      <c r="P1164" s="173"/>
    </row>
    <row r="1165" spans="1:16" ht="15" customHeight="1" x14ac:dyDescent="0.25">
      <c r="A1165" s="74" t="s">
        <v>1135</v>
      </c>
      <c r="B1165" s="66" t="s">
        <v>62</v>
      </c>
      <c r="C1165" s="78">
        <v>182.00179999999997</v>
      </c>
      <c r="D1165" s="184"/>
      <c r="E1165" s="76">
        <v>139.178</v>
      </c>
      <c r="F1165" s="76">
        <v>186.03845000000001</v>
      </c>
      <c r="G1165" s="73"/>
      <c r="H1165" s="76">
        <v>122.55614999999999</v>
      </c>
      <c r="I1165" s="72"/>
      <c r="J1165" s="185">
        <v>0</v>
      </c>
      <c r="K1165" s="246"/>
      <c r="L1165" s="246"/>
      <c r="M1165" s="173"/>
      <c r="N1165" s="175"/>
      <c r="O1165" s="173"/>
      <c r="P1165" s="173"/>
    </row>
    <row r="1166" spans="1:16" ht="15" customHeight="1" x14ac:dyDescent="0.25">
      <c r="A1166" s="74" t="s">
        <v>1136</v>
      </c>
      <c r="B1166" s="66" t="s">
        <v>62</v>
      </c>
      <c r="C1166" s="78">
        <v>91.398160000000004</v>
      </c>
      <c r="D1166" s="184"/>
      <c r="E1166" s="76">
        <v>127.84785000000001</v>
      </c>
      <c r="F1166" s="76">
        <v>128.88425999999998</v>
      </c>
      <c r="G1166" s="73"/>
      <c r="H1166" s="76">
        <v>90.361750000000001</v>
      </c>
      <c r="I1166" s="72"/>
      <c r="J1166" s="185">
        <v>0</v>
      </c>
      <c r="K1166" s="246"/>
      <c r="L1166" s="246"/>
      <c r="M1166" s="173"/>
      <c r="N1166" s="173"/>
      <c r="O1166" s="173"/>
      <c r="P1166" s="173"/>
    </row>
    <row r="1167" spans="1:16" ht="15" customHeight="1" x14ac:dyDescent="0.25">
      <c r="A1167" s="74" t="s">
        <v>1137</v>
      </c>
      <c r="B1167" s="66" t="s">
        <v>62</v>
      </c>
      <c r="C1167" s="78">
        <v>43.271389999999997</v>
      </c>
      <c r="D1167" s="184"/>
      <c r="E1167" s="76">
        <v>142.03800000000001</v>
      </c>
      <c r="F1167" s="76">
        <v>148.52981</v>
      </c>
      <c r="G1167" s="73"/>
      <c r="H1167" s="76">
        <v>36.779580000000003</v>
      </c>
      <c r="I1167" s="72"/>
      <c r="J1167" s="185">
        <v>0</v>
      </c>
      <c r="K1167" s="246"/>
      <c r="L1167" s="246"/>
      <c r="M1167" s="173"/>
      <c r="N1167" s="175"/>
      <c r="O1167" s="173"/>
      <c r="P1167" s="173"/>
    </row>
    <row r="1168" spans="1:16" ht="15" customHeight="1" x14ac:dyDescent="0.25">
      <c r="A1168" s="74" t="s">
        <v>1138</v>
      </c>
      <c r="B1168" s="66" t="s">
        <v>62</v>
      </c>
      <c r="C1168" s="78">
        <v>159.45995000000002</v>
      </c>
      <c r="D1168" s="184"/>
      <c r="E1168" s="76">
        <v>194.53200000000001</v>
      </c>
      <c r="F1168" s="76">
        <v>192.81620000000001</v>
      </c>
      <c r="G1168" s="73"/>
      <c r="H1168" s="76">
        <v>161.17574999999999</v>
      </c>
      <c r="I1168" s="72"/>
      <c r="J1168" s="185">
        <v>0</v>
      </c>
      <c r="K1168" s="246"/>
      <c r="L1168" s="246"/>
      <c r="M1168" s="173"/>
      <c r="N1168" s="175"/>
      <c r="O1168" s="173"/>
      <c r="P1168" s="173"/>
    </row>
    <row r="1169" spans="1:16" ht="15" customHeight="1" x14ac:dyDescent="0.25">
      <c r="A1169" s="74" t="s">
        <v>1139</v>
      </c>
      <c r="B1169" s="66" t="s">
        <v>62</v>
      </c>
      <c r="C1169" s="78">
        <v>181.75054999999998</v>
      </c>
      <c r="D1169" s="184"/>
      <c r="E1169" s="76">
        <v>242.58010999999999</v>
      </c>
      <c r="F1169" s="76">
        <v>226.16470000000001</v>
      </c>
      <c r="G1169" s="73"/>
      <c r="H1169" s="76">
        <v>198.31923</v>
      </c>
      <c r="I1169" s="72"/>
      <c r="J1169" s="185">
        <v>0</v>
      </c>
      <c r="K1169" s="246"/>
      <c r="L1169" s="246"/>
      <c r="M1169" s="173"/>
      <c r="N1169" s="173"/>
      <c r="O1169" s="173"/>
      <c r="P1169" s="173"/>
    </row>
    <row r="1170" spans="1:16" ht="15" customHeight="1" x14ac:dyDescent="0.25">
      <c r="A1170" s="74" t="s">
        <v>1140</v>
      </c>
      <c r="B1170" s="66" t="s">
        <v>62</v>
      </c>
      <c r="C1170" s="78">
        <v>229.64467000000002</v>
      </c>
      <c r="D1170" s="184"/>
      <c r="E1170" s="76">
        <v>243.40289999999999</v>
      </c>
      <c r="F1170" s="76">
        <v>280.45340000000004</v>
      </c>
      <c r="G1170" s="73"/>
      <c r="H1170" s="76">
        <v>192.59417000000002</v>
      </c>
      <c r="I1170" s="72"/>
      <c r="J1170" s="185">
        <v>0</v>
      </c>
      <c r="K1170" s="246"/>
      <c r="L1170" s="246"/>
      <c r="M1170" s="173"/>
      <c r="N1170" s="174"/>
      <c r="O1170" s="173"/>
      <c r="P1170" s="173"/>
    </row>
    <row r="1171" spans="1:16" ht="15" customHeight="1" x14ac:dyDescent="0.25">
      <c r="A1171" s="74" t="s">
        <v>1141</v>
      </c>
      <c r="B1171" s="66" t="s">
        <v>62</v>
      </c>
      <c r="C1171" s="78">
        <v>56.557690000000001</v>
      </c>
      <c r="D1171" s="184"/>
      <c r="E1171" s="76">
        <v>106.0878</v>
      </c>
      <c r="F1171" s="76">
        <v>102.75653</v>
      </c>
      <c r="G1171" s="73"/>
      <c r="H1171" s="76">
        <v>59.89649</v>
      </c>
      <c r="I1171" s="72"/>
      <c r="J1171" s="185">
        <v>0</v>
      </c>
      <c r="K1171" s="246"/>
      <c r="L1171" s="246"/>
      <c r="M1171" s="173"/>
      <c r="N1171" s="174"/>
      <c r="O1171" s="173"/>
      <c r="P1171" s="173"/>
    </row>
    <row r="1172" spans="1:16" ht="15" customHeight="1" x14ac:dyDescent="0.25">
      <c r="A1172" s="74" t="s">
        <v>1142</v>
      </c>
      <c r="B1172" s="66" t="s">
        <v>62</v>
      </c>
      <c r="C1172" s="78">
        <v>25.22625</v>
      </c>
      <c r="D1172" s="184"/>
      <c r="E1172" s="76">
        <v>50.721050000000005</v>
      </c>
      <c r="F1172" s="76">
        <v>39.042999999999999</v>
      </c>
      <c r="G1172" s="73"/>
      <c r="H1172" s="76">
        <v>46.246300000000005</v>
      </c>
      <c r="I1172" s="72"/>
      <c r="J1172" s="185">
        <v>0</v>
      </c>
      <c r="K1172" s="246"/>
      <c r="L1172" s="246"/>
      <c r="M1172" s="173"/>
      <c r="N1172" s="173"/>
      <c r="O1172" s="173"/>
      <c r="P1172" s="173"/>
    </row>
    <row r="1173" spans="1:16" ht="15" customHeight="1" x14ac:dyDescent="0.25">
      <c r="A1173" s="74" t="s">
        <v>1143</v>
      </c>
      <c r="B1173" s="66" t="s">
        <v>62</v>
      </c>
      <c r="C1173" s="78">
        <v>97.72963</v>
      </c>
      <c r="D1173" s="184"/>
      <c r="E1173" s="76">
        <v>42.272730000000003</v>
      </c>
      <c r="F1173" s="76">
        <v>38.654989999999998</v>
      </c>
      <c r="G1173" s="73"/>
      <c r="H1173" s="76">
        <v>101.34737</v>
      </c>
      <c r="I1173" s="72"/>
      <c r="J1173" s="185">
        <v>0</v>
      </c>
      <c r="K1173" s="246"/>
      <c r="L1173" s="246"/>
      <c r="M1173" s="173"/>
      <c r="N1173" s="173"/>
      <c r="O1173" s="173"/>
      <c r="P1173" s="173"/>
    </row>
    <row r="1174" spans="1:16" ht="15" customHeight="1" x14ac:dyDescent="0.25">
      <c r="A1174" s="74" t="s">
        <v>1144</v>
      </c>
      <c r="B1174" s="66" t="s">
        <v>62</v>
      </c>
      <c r="C1174" s="78">
        <v>187.03851999999998</v>
      </c>
      <c r="D1174" s="184"/>
      <c r="E1174" s="76">
        <v>248.85249999999999</v>
      </c>
      <c r="F1174" s="76">
        <v>207.90879999999999</v>
      </c>
      <c r="G1174" s="73"/>
      <c r="H1174" s="76">
        <v>227.81182000000001</v>
      </c>
      <c r="I1174" s="72"/>
      <c r="J1174" s="185">
        <v>0</v>
      </c>
      <c r="K1174" s="246"/>
      <c r="L1174" s="246"/>
      <c r="M1174" s="173"/>
      <c r="N1174" s="174"/>
      <c r="O1174" s="173"/>
      <c r="P1174" s="173"/>
    </row>
    <row r="1175" spans="1:16" ht="15" customHeight="1" x14ac:dyDescent="0.25">
      <c r="A1175" s="74" t="s">
        <v>3752</v>
      </c>
      <c r="B1175" s="66" t="s">
        <v>62</v>
      </c>
      <c r="C1175" s="78">
        <v>150.41290000000001</v>
      </c>
      <c r="D1175" s="184"/>
      <c r="E1175" s="76">
        <v>248.43455</v>
      </c>
      <c r="F1175" s="76">
        <v>243.62081000000001</v>
      </c>
      <c r="G1175" s="73"/>
      <c r="H1175" s="76">
        <v>143.10684000000001</v>
      </c>
      <c r="I1175" s="72"/>
      <c r="J1175" s="185">
        <v>0</v>
      </c>
      <c r="K1175" s="246"/>
      <c r="L1175" s="246"/>
      <c r="M1175" s="173"/>
      <c r="N1175" s="173"/>
      <c r="O1175" s="173"/>
      <c r="P1175" s="173"/>
    </row>
    <row r="1176" spans="1:16" ht="15" customHeight="1" x14ac:dyDescent="0.25">
      <c r="A1176" s="74" t="s">
        <v>1145</v>
      </c>
      <c r="B1176" s="66" t="s">
        <v>62</v>
      </c>
      <c r="C1176" s="78">
        <v>46.232150000000004</v>
      </c>
      <c r="D1176" s="184"/>
      <c r="E1176" s="76">
        <v>17.074200000000001</v>
      </c>
      <c r="F1176" s="76">
        <v>13.531000000000001</v>
      </c>
      <c r="G1176" s="73"/>
      <c r="H1176" s="76">
        <v>49.775349999999996</v>
      </c>
      <c r="I1176" s="72"/>
      <c r="J1176" s="185">
        <v>0</v>
      </c>
      <c r="K1176" s="246"/>
      <c r="L1176" s="246"/>
      <c r="M1176" s="173"/>
      <c r="N1176" s="174"/>
      <c r="O1176" s="173"/>
      <c r="P1176" s="173"/>
    </row>
    <row r="1177" spans="1:16" ht="15" customHeight="1" x14ac:dyDescent="0.25">
      <c r="A1177" s="74" t="s">
        <v>1146</v>
      </c>
      <c r="B1177" s="66" t="s">
        <v>62</v>
      </c>
      <c r="C1177" s="78">
        <v>116.0082</v>
      </c>
      <c r="D1177" s="184"/>
      <c r="E1177" s="76">
        <v>160.4538</v>
      </c>
      <c r="F1177" s="76">
        <v>149.98514</v>
      </c>
      <c r="G1177" s="73"/>
      <c r="H1177" s="76">
        <v>126.47686</v>
      </c>
      <c r="I1177" s="72"/>
      <c r="J1177" s="185">
        <v>0</v>
      </c>
      <c r="K1177" s="246"/>
      <c r="L1177" s="246"/>
      <c r="M1177" s="173"/>
      <c r="N1177" s="174"/>
      <c r="O1177" s="173"/>
      <c r="P1177" s="173"/>
    </row>
    <row r="1178" spans="1:16" ht="15" customHeight="1" x14ac:dyDescent="0.25">
      <c r="A1178" s="74" t="s">
        <v>1147</v>
      </c>
      <c r="B1178" s="66" t="s">
        <v>62</v>
      </c>
      <c r="C1178" s="78">
        <v>102.66199</v>
      </c>
      <c r="D1178" s="184"/>
      <c r="E1178" s="76">
        <v>44.655000000000001</v>
      </c>
      <c r="F1178" s="76">
        <v>37.728389999999997</v>
      </c>
      <c r="G1178" s="73"/>
      <c r="H1178" s="76">
        <v>109.5886</v>
      </c>
      <c r="I1178" s="72"/>
      <c r="J1178" s="185">
        <v>0</v>
      </c>
      <c r="K1178" s="246"/>
      <c r="L1178" s="246"/>
      <c r="M1178" s="173"/>
      <c r="N1178" s="175"/>
      <c r="O1178" s="173"/>
      <c r="P1178" s="173"/>
    </row>
    <row r="1179" spans="1:16" ht="15" customHeight="1" x14ac:dyDescent="0.25">
      <c r="A1179" s="74" t="s">
        <v>1150</v>
      </c>
      <c r="B1179" s="66" t="s">
        <v>62</v>
      </c>
      <c r="C1179" s="78">
        <v>166.08204000000001</v>
      </c>
      <c r="D1179" s="184"/>
      <c r="E1179" s="76">
        <v>265.69725</v>
      </c>
      <c r="F1179" s="76">
        <v>243.92535000000001</v>
      </c>
      <c r="G1179" s="73"/>
      <c r="H1179" s="76">
        <v>187.85393999999999</v>
      </c>
      <c r="I1179" s="72"/>
      <c r="J1179" s="185">
        <v>0</v>
      </c>
      <c r="K1179" s="246"/>
      <c r="L1179" s="246"/>
      <c r="M1179" s="173"/>
      <c r="N1179" s="173"/>
      <c r="O1179" s="173"/>
      <c r="P1179" s="173"/>
    </row>
    <row r="1180" spans="1:16" ht="15" customHeight="1" x14ac:dyDescent="0.25">
      <c r="A1180" s="74" t="s">
        <v>1151</v>
      </c>
      <c r="B1180" s="66" t="s">
        <v>62</v>
      </c>
      <c r="C1180" s="78">
        <v>139.55615</v>
      </c>
      <c r="D1180" s="184"/>
      <c r="E1180" s="76">
        <v>205.70757</v>
      </c>
      <c r="F1180" s="76">
        <v>190.51682</v>
      </c>
      <c r="G1180" s="73"/>
      <c r="H1180" s="76">
        <v>154.61714999999998</v>
      </c>
      <c r="I1180" s="72"/>
      <c r="J1180" s="185">
        <v>0</v>
      </c>
      <c r="K1180" s="246"/>
      <c r="L1180" s="246"/>
      <c r="M1180" s="173"/>
      <c r="N1180" s="173"/>
      <c r="O1180" s="173"/>
      <c r="P1180" s="173"/>
    </row>
    <row r="1181" spans="1:16" ht="15" customHeight="1" x14ac:dyDescent="0.25">
      <c r="A1181" s="74" t="s">
        <v>1152</v>
      </c>
      <c r="B1181" s="66" t="s">
        <v>62</v>
      </c>
      <c r="C1181" s="78">
        <v>124.42310000000001</v>
      </c>
      <c r="D1181" s="184"/>
      <c r="E1181" s="76">
        <v>254.35410000000002</v>
      </c>
      <c r="F1181" s="76">
        <v>250.99485000000001</v>
      </c>
      <c r="G1181" s="73"/>
      <c r="H1181" s="76">
        <v>127.78235000000001</v>
      </c>
      <c r="I1181" s="72"/>
      <c r="J1181" s="185">
        <v>0</v>
      </c>
      <c r="K1181" s="246"/>
      <c r="L1181" s="246"/>
      <c r="M1181" s="173"/>
      <c r="N1181" s="174"/>
      <c r="O1181" s="173"/>
      <c r="P1181" s="173"/>
    </row>
    <row r="1182" spans="1:16" ht="15" customHeight="1" x14ac:dyDescent="0.25">
      <c r="A1182" s="74" t="s">
        <v>1153</v>
      </c>
      <c r="B1182" s="66" t="s">
        <v>62</v>
      </c>
      <c r="C1182" s="78">
        <v>184.57419000000002</v>
      </c>
      <c r="D1182" s="184"/>
      <c r="E1182" s="76">
        <v>183.91372000000001</v>
      </c>
      <c r="F1182" s="76">
        <v>169.41451999999998</v>
      </c>
      <c r="G1182" s="73"/>
      <c r="H1182" s="76">
        <v>156.92909</v>
      </c>
      <c r="I1182" s="72"/>
      <c r="J1182" s="185">
        <v>0</v>
      </c>
      <c r="K1182" s="246"/>
      <c r="L1182" s="246"/>
      <c r="M1182" s="173"/>
      <c r="N1182" s="173"/>
      <c r="O1182" s="173"/>
      <c r="P1182" s="173"/>
    </row>
    <row r="1183" spans="1:16" ht="15" customHeight="1" x14ac:dyDescent="0.25">
      <c r="A1183" s="74" t="s">
        <v>3753</v>
      </c>
      <c r="B1183" s="66" t="s">
        <v>62</v>
      </c>
      <c r="C1183" s="78">
        <v>153.52870999999999</v>
      </c>
      <c r="D1183" s="184"/>
      <c r="E1183" s="76">
        <v>194.26939999999999</v>
      </c>
      <c r="F1183" s="76">
        <v>136.89605</v>
      </c>
      <c r="G1183" s="73"/>
      <c r="H1183" s="76">
        <v>210.58637999999999</v>
      </c>
      <c r="I1183" s="72"/>
      <c r="J1183" s="185">
        <v>0</v>
      </c>
      <c r="K1183" s="246"/>
      <c r="L1183" s="246"/>
      <c r="M1183" s="173"/>
      <c r="N1183" s="174"/>
      <c r="O1183" s="173"/>
      <c r="P1183" s="173"/>
    </row>
    <row r="1184" spans="1:16" ht="15" customHeight="1" x14ac:dyDescent="0.25">
      <c r="A1184" s="74" t="s">
        <v>1154</v>
      </c>
      <c r="B1184" s="66" t="s">
        <v>62</v>
      </c>
      <c r="C1184" s="78">
        <v>88.759039999999999</v>
      </c>
      <c r="D1184" s="184"/>
      <c r="E1184" s="76">
        <v>194.5515</v>
      </c>
      <c r="F1184" s="76">
        <v>183.71801000000002</v>
      </c>
      <c r="G1184" s="73"/>
      <c r="H1184" s="76">
        <v>99.592529999999996</v>
      </c>
      <c r="I1184" s="72"/>
      <c r="J1184" s="185">
        <v>0</v>
      </c>
      <c r="K1184" s="246"/>
      <c r="L1184" s="246"/>
      <c r="M1184" s="173"/>
      <c r="N1184" s="174"/>
      <c r="O1184" s="173"/>
      <c r="P1184" s="173"/>
    </row>
    <row r="1185" spans="1:16" ht="15" customHeight="1" x14ac:dyDescent="0.25">
      <c r="A1185" s="74" t="s">
        <v>1155</v>
      </c>
      <c r="B1185" s="66" t="s">
        <v>62</v>
      </c>
      <c r="C1185" s="78">
        <v>291.90064000000001</v>
      </c>
      <c r="D1185" s="184"/>
      <c r="E1185" s="76">
        <v>166.19140999999999</v>
      </c>
      <c r="F1185" s="76">
        <v>112.45852000000001</v>
      </c>
      <c r="G1185" s="73"/>
      <c r="H1185" s="76">
        <v>314.69564000000003</v>
      </c>
      <c r="I1185" s="72"/>
      <c r="J1185" s="185">
        <v>0</v>
      </c>
      <c r="K1185" s="246"/>
      <c r="L1185" s="246"/>
      <c r="M1185" s="173"/>
      <c r="N1185" s="173"/>
      <c r="O1185" s="173"/>
      <c r="P1185" s="173"/>
    </row>
    <row r="1186" spans="1:16" ht="15" customHeight="1" x14ac:dyDescent="0.25">
      <c r="A1186" s="74" t="s">
        <v>1156</v>
      </c>
      <c r="B1186" s="66" t="s">
        <v>62</v>
      </c>
      <c r="C1186" s="78">
        <v>284.96813000000003</v>
      </c>
      <c r="D1186" s="184"/>
      <c r="E1186" s="76">
        <v>226.24355</v>
      </c>
      <c r="F1186" s="76">
        <v>195.26495</v>
      </c>
      <c r="G1186" s="73"/>
      <c r="H1186" s="76">
        <v>290.83403000000004</v>
      </c>
      <c r="I1186" s="72"/>
      <c r="J1186" s="185">
        <v>0</v>
      </c>
      <c r="K1186" s="246"/>
      <c r="L1186" s="246"/>
      <c r="M1186" s="173"/>
      <c r="N1186" s="173"/>
      <c r="O1186" s="173"/>
      <c r="P1186" s="173"/>
    </row>
    <row r="1187" spans="1:16" ht="15" customHeight="1" x14ac:dyDescent="0.25">
      <c r="A1187" s="74" t="s">
        <v>1157</v>
      </c>
      <c r="B1187" s="66" t="s">
        <v>62</v>
      </c>
      <c r="C1187" s="78">
        <v>265.21645000000001</v>
      </c>
      <c r="D1187" s="184"/>
      <c r="E1187" s="76">
        <v>269.14095000000003</v>
      </c>
      <c r="F1187" s="76">
        <v>252.92425</v>
      </c>
      <c r="G1187" s="73"/>
      <c r="H1187" s="76">
        <v>281.63965000000002</v>
      </c>
      <c r="I1187" s="72"/>
      <c r="J1187" s="185">
        <v>0</v>
      </c>
      <c r="K1187" s="246"/>
      <c r="L1187" s="246"/>
      <c r="M1187" s="173"/>
      <c r="N1187" s="173"/>
      <c r="O1187" s="173"/>
      <c r="P1187" s="173"/>
    </row>
    <row r="1188" spans="1:16" ht="15" customHeight="1" x14ac:dyDescent="0.25">
      <c r="A1188" s="74" t="s">
        <v>1158</v>
      </c>
      <c r="B1188" s="66" t="s">
        <v>62</v>
      </c>
      <c r="C1188" s="78">
        <v>220.69128000000001</v>
      </c>
      <c r="D1188" s="184"/>
      <c r="E1188" s="76">
        <v>210.79695000000001</v>
      </c>
      <c r="F1188" s="76">
        <v>188.59968000000001</v>
      </c>
      <c r="G1188" s="73"/>
      <c r="H1188" s="76">
        <v>250.38264999999998</v>
      </c>
      <c r="I1188" s="72"/>
      <c r="J1188" s="185">
        <v>0</v>
      </c>
      <c r="K1188" s="246"/>
      <c r="L1188" s="246"/>
      <c r="M1188" s="173"/>
      <c r="N1188" s="173"/>
      <c r="O1188" s="173"/>
      <c r="P1188" s="173"/>
    </row>
    <row r="1189" spans="1:16" ht="15" customHeight="1" x14ac:dyDescent="0.25">
      <c r="A1189" s="74" t="s">
        <v>3754</v>
      </c>
      <c r="B1189" s="66" t="s">
        <v>62</v>
      </c>
      <c r="C1189" s="78">
        <v>275.18912999999998</v>
      </c>
      <c r="D1189" s="184"/>
      <c r="E1189" s="76">
        <v>276.11844000000002</v>
      </c>
      <c r="F1189" s="76">
        <v>238.34278</v>
      </c>
      <c r="G1189" s="73"/>
      <c r="H1189" s="76">
        <v>312.96478999999999</v>
      </c>
      <c r="I1189" s="72"/>
      <c r="J1189" s="185">
        <v>0</v>
      </c>
      <c r="K1189" s="246"/>
      <c r="L1189" s="246"/>
      <c r="M1189" s="173"/>
      <c r="N1189" s="173"/>
      <c r="O1189" s="173"/>
      <c r="P1189" s="173"/>
    </row>
    <row r="1190" spans="1:16" ht="15" customHeight="1" x14ac:dyDescent="0.25">
      <c r="A1190" s="74" t="s">
        <v>1159</v>
      </c>
      <c r="B1190" s="66" t="s">
        <v>62</v>
      </c>
      <c r="C1190" s="78">
        <v>155.357</v>
      </c>
      <c r="D1190" s="184"/>
      <c r="E1190" s="76">
        <v>272.2278</v>
      </c>
      <c r="F1190" s="76">
        <v>246.10099</v>
      </c>
      <c r="G1190" s="73"/>
      <c r="H1190" s="76">
        <v>181.48381000000001</v>
      </c>
      <c r="I1190" s="72"/>
      <c r="J1190" s="185">
        <v>0</v>
      </c>
      <c r="K1190" s="246"/>
      <c r="L1190" s="246"/>
      <c r="M1190" s="173"/>
      <c r="N1190" s="174"/>
      <c r="O1190" s="173"/>
      <c r="P1190" s="173"/>
    </row>
    <row r="1191" spans="1:16" ht="15" customHeight="1" x14ac:dyDescent="0.25">
      <c r="A1191" s="74" t="s">
        <v>3755</v>
      </c>
      <c r="B1191" s="66" t="s">
        <v>62</v>
      </c>
      <c r="C1191" s="78">
        <v>261.13745</v>
      </c>
      <c r="D1191" s="184"/>
      <c r="E1191" s="76">
        <v>269.76299999999998</v>
      </c>
      <c r="F1191" s="76">
        <v>214.88507000000001</v>
      </c>
      <c r="G1191" s="73"/>
      <c r="H1191" s="76">
        <v>316.02504999999996</v>
      </c>
      <c r="I1191" s="72"/>
      <c r="J1191" s="185">
        <v>0</v>
      </c>
      <c r="K1191" s="246"/>
      <c r="L1191" s="246"/>
      <c r="M1191" s="173"/>
      <c r="N1191" s="175"/>
      <c r="O1191" s="173"/>
      <c r="P1191" s="173"/>
    </row>
    <row r="1192" spans="1:16" ht="15" customHeight="1" x14ac:dyDescent="0.25">
      <c r="A1192" s="74" t="s">
        <v>1160</v>
      </c>
      <c r="B1192" s="66" t="s">
        <v>62</v>
      </c>
      <c r="C1192" s="78">
        <v>126.23527</v>
      </c>
      <c r="D1192" s="184"/>
      <c r="E1192" s="76">
        <v>267.48552000000001</v>
      </c>
      <c r="F1192" s="76">
        <v>251.72876000000002</v>
      </c>
      <c r="G1192" s="73"/>
      <c r="H1192" s="76">
        <v>141.99203</v>
      </c>
      <c r="I1192" s="72"/>
      <c r="J1192" s="185">
        <v>0</v>
      </c>
      <c r="K1192" s="246"/>
      <c r="L1192" s="246"/>
      <c r="M1192" s="173"/>
      <c r="N1192" s="173"/>
      <c r="O1192" s="173"/>
      <c r="P1192" s="173"/>
    </row>
    <row r="1193" spans="1:16" ht="15" customHeight="1" x14ac:dyDescent="0.25">
      <c r="A1193" s="74" t="s">
        <v>1161</v>
      </c>
      <c r="B1193" s="66" t="s">
        <v>62</v>
      </c>
      <c r="C1193" s="78">
        <v>131.0137</v>
      </c>
      <c r="D1193" s="184"/>
      <c r="E1193" s="76">
        <v>260.58044999999998</v>
      </c>
      <c r="F1193" s="76">
        <v>258.27418999999998</v>
      </c>
      <c r="G1193" s="73"/>
      <c r="H1193" s="76">
        <v>133.31995999999998</v>
      </c>
      <c r="I1193" s="72"/>
      <c r="J1193" s="185">
        <v>0</v>
      </c>
      <c r="K1193" s="246"/>
      <c r="L1193" s="246"/>
      <c r="M1193" s="173"/>
      <c r="N1193" s="173"/>
      <c r="O1193" s="173"/>
      <c r="P1193" s="173"/>
    </row>
    <row r="1194" spans="1:16" ht="15" customHeight="1" x14ac:dyDescent="0.25">
      <c r="A1194" s="74" t="s">
        <v>1162</v>
      </c>
      <c r="B1194" s="66" t="s">
        <v>62</v>
      </c>
      <c r="C1194" s="78">
        <v>185.17573000000002</v>
      </c>
      <c r="D1194" s="184"/>
      <c r="E1194" s="76">
        <v>250.67445000000001</v>
      </c>
      <c r="F1194" s="76">
        <v>275.38213000000002</v>
      </c>
      <c r="G1194" s="73"/>
      <c r="H1194" s="76">
        <v>173.21385000000001</v>
      </c>
      <c r="I1194" s="72"/>
      <c r="J1194" s="185">
        <v>0</v>
      </c>
      <c r="K1194" s="246"/>
      <c r="L1194" s="246"/>
      <c r="M1194" s="173"/>
      <c r="N1194" s="173"/>
      <c r="O1194" s="173"/>
      <c r="P1194" s="173"/>
    </row>
    <row r="1195" spans="1:16" ht="15" customHeight="1" x14ac:dyDescent="0.25">
      <c r="A1195" s="74" t="s">
        <v>3756</v>
      </c>
      <c r="B1195" s="66" t="s">
        <v>62</v>
      </c>
      <c r="C1195" s="78">
        <v>248.98457000000002</v>
      </c>
      <c r="D1195" s="184"/>
      <c r="E1195" s="76">
        <v>273.99071999999995</v>
      </c>
      <c r="F1195" s="76">
        <v>211.01329000000001</v>
      </c>
      <c r="G1195" s="73"/>
      <c r="H1195" s="76">
        <v>311.96199999999999</v>
      </c>
      <c r="I1195" s="72"/>
      <c r="J1195" s="185">
        <v>0</v>
      </c>
      <c r="K1195" s="246"/>
      <c r="L1195" s="246"/>
      <c r="M1195" s="173"/>
      <c r="N1195" s="173"/>
      <c r="O1195" s="173"/>
      <c r="P1195" s="173"/>
    </row>
    <row r="1196" spans="1:16" ht="15" customHeight="1" x14ac:dyDescent="0.25">
      <c r="A1196" s="74" t="s">
        <v>1163</v>
      </c>
      <c r="B1196" s="66" t="s">
        <v>62</v>
      </c>
      <c r="C1196" s="78">
        <v>166.11114000000001</v>
      </c>
      <c r="D1196" s="184"/>
      <c r="E1196" s="76">
        <v>265.02449999999999</v>
      </c>
      <c r="F1196" s="76">
        <v>214.47988000000001</v>
      </c>
      <c r="G1196" s="73"/>
      <c r="H1196" s="76">
        <v>268.49576000000002</v>
      </c>
      <c r="I1196" s="72"/>
      <c r="J1196" s="185">
        <v>0</v>
      </c>
      <c r="K1196" s="246"/>
      <c r="L1196" s="246"/>
      <c r="M1196" s="173"/>
      <c r="N1196" s="174"/>
      <c r="O1196" s="173"/>
      <c r="P1196" s="173"/>
    </row>
    <row r="1197" spans="1:16" ht="15" customHeight="1" x14ac:dyDescent="0.25">
      <c r="A1197" s="74" t="s">
        <v>1164</v>
      </c>
      <c r="B1197" s="66" t="s">
        <v>62</v>
      </c>
      <c r="C1197" s="78">
        <v>163.99909</v>
      </c>
      <c r="D1197" s="184"/>
      <c r="E1197" s="76">
        <v>260.12804999999997</v>
      </c>
      <c r="F1197" s="76">
        <v>234.17964000000001</v>
      </c>
      <c r="G1197" s="73"/>
      <c r="H1197" s="76">
        <v>190.7509</v>
      </c>
      <c r="I1197" s="72"/>
      <c r="J1197" s="185">
        <v>0</v>
      </c>
      <c r="K1197" s="246"/>
      <c r="L1197" s="246"/>
      <c r="M1197" s="173"/>
      <c r="N1197" s="173"/>
      <c r="O1197" s="173"/>
      <c r="P1197" s="173"/>
    </row>
    <row r="1198" spans="1:16" ht="15" customHeight="1" x14ac:dyDescent="0.25">
      <c r="A1198" s="74" t="s">
        <v>3757</v>
      </c>
      <c r="B1198" s="66" t="s">
        <v>62</v>
      </c>
      <c r="C1198" s="78">
        <v>433.84059000000002</v>
      </c>
      <c r="D1198" s="184"/>
      <c r="E1198" s="76">
        <v>274.17</v>
      </c>
      <c r="F1198" s="76">
        <v>192.72720000000001</v>
      </c>
      <c r="G1198" s="73"/>
      <c r="H1198" s="76">
        <v>515.29354999999998</v>
      </c>
      <c r="I1198" s="72"/>
      <c r="J1198" s="185">
        <v>0</v>
      </c>
      <c r="K1198" s="246"/>
      <c r="L1198" s="246"/>
      <c r="M1198" s="173"/>
      <c r="N1198" s="175"/>
      <c r="O1198" s="173"/>
      <c r="P1198" s="173"/>
    </row>
    <row r="1199" spans="1:16" ht="15" customHeight="1" x14ac:dyDescent="0.25">
      <c r="A1199" s="74" t="s">
        <v>1165</v>
      </c>
      <c r="B1199" s="66" t="s">
        <v>62</v>
      </c>
      <c r="C1199" s="78">
        <v>329.81545</v>
      </c>
      <c r="D1199" s="184"/>
      <c r="E1199" s="76">
        <v>276.33384999999998</v>
      </c>
      <c r="F1199" s="76">
        <v>248.98075</v>
      </c>
      <c r="G1199" s="73"/>
      <c r="H1199" s="76">
        <v>386.51004999999998</v>
      </c>
      <c r="I1199" s="72"/>
      <c r="J1199" s="185">
        <v>0</v>
      </c>
      <c r="K1199" s="246"/>
      <c r="L1199" s="246"/>
      <c r="M1199" s="173"/>
      <c r="N1199" s="173"/>
      <c r="O1199" s="173"/>
      <c r="P1199" s="173"/>
    </row>
    <row r="1200" spans="1:16" ht="15" customHeight="1" x14ac:dyDescent="0.25">
      <c r="A1200" s="74" t="s">
        <v>1166</v>
      </c>
      <c r="B1200" s="66" t="s">
        <v>62</v>
      </c>
      <c r="C1200" s="78">
        <v>169.35354999999998</v>
      </c>
      <c r="D1200" s="184"/>
      <c r="E1200" s="76">
        <v>274.70246999999995</v>
      </c>
      <c r="F1200" s="76">
        <v>256.48669999999998</v>
      </c>
      <c r="G1200" s="73"/>
      <c r="H1200" s="76">
        <v>180.88786999999999</v>
      </c>
      <c r="I1200" s="72"/>
      <c r="J1200" s="185">
        <v>0</v>
      </c>
      <c r="K1200" s="246"/>
      <c r="L1200" s="246"/>
      <c r="M1200" s="173"/>
      <c r="N1200" s="173"/>
      <c r="O1200" s="173"/>
      <c r="P1200" s="173"/>
    </row>
    <row r="1201" spans="1:16" ht="15" customHeight="1" x14ac:dyDescent="0.25">
      <c r="A1201" s="74" t="s">
        <v>1167</v>
      </c>
      <c r="B1201" s="66" t="s">
        <v>62</v>
      </c>
      <c r="C1201" s="78">
        <v>149.95410000000001</v>
      </c>
      <c r="D1201" s="184"/>
      <c r="E1201" s="76">
        <v>261.72964999999999</v>
      </c>
      <c r="F1201" s="76">
        <v>282.57044000000002</v>
      </c>
      <c r="G1201" s="73"/>
      <c r="H1201" s="76">
        <v>130.21405999999999</v>
      </c>
      <c r="I1201" s="72"/>
      <c r="J1201" s="185">
        <v>0</v>
      </c>
      <c r="K1201" s="246"/>
      <c r="L1201" s="246"/>
      <c r="M1201" s="173"/>
      <c r="N1201" s="173"/>
      <c r="O1201" s="173"/>
      <c r="P1201" s="173"/>
    </row>
    <row r="1202" spans="1:16" ht="15" customHeight="1" x14ac:dyDescent="0.25">
      <c r="A1202" s="74" t="s">
        <v>1168</v>
      </c>
      <c r="B1202" s="66" t="s">
        <v>62</v>
      </c>
      <c r="C1202" s="78">
        <v>52.076230000000002</v>
      </c>
      <c r="D1202" s="184"/>
      <c r="E1202" s="76">
        <v>181.42923000000002</v>
      </c>
      <c r="F1202" s="76">
        <v>175.42648</v>
      </c>
      <c r="G1202" s="73"/>
      <c r="H1202" s="76">
        <v>59.737830000000002</v>
      </c>
      <c r="I1202" s="72"/>
      <c r="J1202" s="185">
        <v>0</v>
      </c>
      <c r="K1202" s="246"/>
      <c r="L1202" s="246"/>
      <c r="M1202" s="173"/>
      <c r="N1202" s="173"/>
      <c r="O1202" s="173"/>
      <c r="P1202" s="173"/>
    </row>
    <row r="1203" spans="1:16" ht="15" customHeight="1" x14ac:dyDescent="0.25">
      <c r="A1203" s="74" t="s">
        <v>1169</v>
      </c>
      <c r="B1203" s="66" t="s">
        <v>62</v>
      </c>
      <c r="C1203" s="78">
        <v>133.87325000000001</v>
      </c>
      <c r="D1203" s="184"/>
      <c r="E1203" s="76">
        <v>266.09634999999997</v>
      </c>
      <c r="F1203" s="76">
        <v>287.44761999999997</v>
      </c>
      <c r="G1203" s="73"/>
      <c r="H1203" s="76">
        <v>112.48133</v>
      </c>
      <c r="I1203" s="72"/>
      <c r="J1203" s="185">
        <v>0</v>
      </c>
      <c r="K1203" s="246"/>
      <c r="L1203" s="246"/>
      <c r="M1203" s="173"/>
      <c r="N1203" s="173"/>
      <c r="O1203" s="173"/>
      <c r="P1203" s="173"/>
    </row>
    <row r="1204" spans="1:16" ht="15" customHeight="1" x14ac:dyDescent="0.25">
      <c r="A1204" s="74" t="s">
        <v>1170</v>
      </c>
      <c r="B1204" s="66" t="s">
        <v>62</v>
      </c>
      <c r="C1204" s="78">
        <v>275.4074</v>
      </c>
      <c r="D1204" s="184"/>
      <c r="E1204" s="76">
        <v>197.67345</v>
      </c>
      <c r="F1204" s="76">
        <v>161.77720000000002</v>
      </c>
      <c r="G1204" s="73"/>
      <c r="H1204" s="76">
        <v>311.2978</v>
      </c>
      <c r="I1204" s="72"/>
      <c r="J1204" s="185">
        <v>0</v>
      </c>
      <c r="K1204" s="246"/>
      <c r="L1204" s="246"/>
      <c r="M1204" s="173"/>
      <c r="N1204" s="173"/>
      <c r="O1204" s="173"/>
      <c r="P1204" s="173"/>
    </row>
    <row r="1205" spans="1:16" ht="15" customHeight="1" x14ac:dyDescent="0.25">
      <c r="A1205" s="74" t="s">
        <v>1171</v>
      </c>
      <c r="B1205" s="66" t="s">
        <v>62</v>
      </c>
      <c r="C1205" s="78">
        <v>205.53568999999999</v>
      </c>
      <c r="D1205" s="184"/>
      <c r="E1205" s="76">
        <v>242.93815000000001</v>
      </c>
      <c r="F1205" s="76">
        <v>200.58497</v>
      </c>
      <c r="G1205" s="73"/>
      <c r="H1205" s="76">
        <v>236.38242000000002</v>
      </c>
      <c r="I1205" s="72"/>
      <c r="J1205" s="185">
        <v>0</v>
      </c>
      <c r="K1205" s="246"/>
      <c r="L1205" s="246"/>
      <c r="M1205" s="173"/>
      <c r="N1205" s="173"/>
      <c r="O1205" s="173"/>
      <c r="P1205" s="173"/>
    </row>
    <row r="1206" spans="1:16" ht="15" customHeight="1" x14ac:dyDescent="0.25">
      <c r="A1206" s="74" t="s">
        <v>1172</v>
      </c>
      <c r="B1206" s="66" t="s">
        <v>62</v>
      </c>
      <c r="C1206" s="78">
        <v>324.93840999999998</v>
      </c>
      <c r="D1206" s="184"/>
      <c r="E1206" s="76">
        <v>154.8287</v>
      </c>
      <c r="F1206" s="76">
        <v>114.69561</v>
      </c>
      <c r="G1206" s="73"/>
      <c r="H1206" s="76">
        <v>362.51580000000001</v>
      </c>
      <c r="I1206" s="72"/>
      <c r="J1206" s="185">
        <v>0</v>
      </c>
      <c r="K1206" s="246"/>
      <c r="L1206" s="246"/>
      <c r="M1206" s="173"/>
      <c r="N1206" s="174"/>
      <c r="O1206" s="173"/>
      <c r="P1206" s="173"/>
    </row>
    <row r="1207" spans="1:16" ht="15" customHeight="1" x14ac:dyDescent="0.25">
      <c r="A1207" s="74" t="s">
        <v>1173</v>
      </c>
      <c r="B1207" s="66" t="s">
        <v>62</v>
      </c>
      <c r="C1207" s="78">
        <v>109.28185999999999</v>
      </c>
      <c r="D1207" s="184"/>
      <c r="E1207" s="76">
        <v>76.83</v>
      </c>
      <c r="F1207" s="76">
        <v>97.638350000000003</v>
      </c>
      <c r="G1207" s="73"/>
      <c r="H1207" s="76">
        <v>88.47350999999999</v>
      </c>
      <c r="I1207" s="72"/>
      <c r="J1207" s="185">
        <v>0</v>
      </c>
      <c r="K1207" s="246"/>
      <c r="L1207" s="246"/>
      <c r="M1207" s="173"/>
      <c r="N1207" s="175"/>
      <c r="O1207" s="173"/>
      <c r="P1207" s="173"/>
    </row>
    <row r="1208" spans="1:16" ht="15" customHeight="1" x14ac:dyDescent="0.25">
      <c r="A1208" s="74" t="s">
        <v>3758</v>
      </c>
      <c r="B1208" s="66" t="s">
        <v>62</v>
      </c>
      <c r="C1208" s="78">
        <v>523.53515000000004</v>
      </c>
      <c r="D1208" s="184"/>
      <c r="E1208" s="76">
        <v>267.8442</v>
      </c>
      <c r="F1208" s="76">
        <v>243.89952</v>
      </c>
      <c r="G1208" s="73"/>
      <c r="H1208" s="76">
        <v>666.67097999999999</v>
      </c>
      <c r="I1208" s="72"/>
      <c r="J1208" s="185">
        <v>0</v>
      </c>
      <c r="K1208" s="246"/>
      <c r="L1208" s="246"/>
      <c r="M1208" s="173"/>
      <c r="N1208" s="174"/>
      <c r="O1208" s="173"/>
      <c r="P1208" s="173"/>
    </row>
    <row r="1209" spans="1:16" ht="15" customHeight="1" x14ac:dyDescent="0.25">
      <c r="A1209" s="74" t="s">
        <v>734</v>
      </c>
      <c r="B1209" s="66" t="s">
        <v>62</v>
      </c>
      <c r="C1209" s="78">
        <v>728.34316999999999</v>
      </c>
      <c r="D1209" s="184"/>
      <c r="E1209" s="76">
        <v>697.4688000000001</v>
      </c>
      <c r="F1209" s="76">
        <v>865.84319999999991</v>
      </c>
      <c r="G1209" s="73"/>
      <c r="H1209" s="76">
        <v>559.96877000000006</v>
      </c>
      <c r="I1209" s="72"/>
      <c r="J1209" s="185">
        <v>0</v>
      </c>
      <c r="K1209" s="246"/>
      <c r="L1209" s="246"/>
      <c r="M1209" s="173"/>
      <c r="N1209" s="174"/>
      <c r="O1209" s="173"/>
      <c r="P1209" s="173"/>
    </row>
    <row r="1210" spans="1:16" ht="15" customHeight="1" x14ac:dyDescent="0.25">
      <c r="A1210" s="74" t="s">
        <v>3759</v>
      </c>
      <c r="B1210" s="66" t="s">
        <v>62</v>
      </c>
      <c r="C1210" s="78">
        <v>571.94889000000001</v>
      </c>
      <c r="D1210" s="184"/>
      <c r="E1210" s="76">
        <v>463.38759999999996</v>
      </c>
      <c r="F1210" s="76">
        <v>392.03702000000004</v>
      </c>
      <c r="G1210" s="73"/>
      <c r="H1210" s="76">
        <v>609.22627</v>
      </c>
      <c r="I1210" s="72"/>
      <c r="J1210" s="185">
        <v>0</v>
      </c>
      <c r="K1210" s="246"/>
      <c r="L1210" s="246"/>
      <c r="M1210" s="173"/>
      <c r="N1210" s="174"/>
      <c r="O1210" s="173"/>
      <c r="P1210" s="173"/>
    </row>
    <row r="1211" spans="1:16" ht="15" customHeight="1" x14ac:dyDescent="0.25">
      <c r="A1211" s="74" t="s">
        <v>1174</v>
      </c>
      <c r="B1211" s="66" t="s">
        <v>62</v>
      </c>
      <c r="C1211" s="78">
        <v>166.12989999999999</v>
      </c>
      <c r="D1211" s="184"/>
      <c r="E1211" s="76">
        <v>277.90815000000003</v>
      </c>
      <c r="F1211" s="76">
        <v>301.70615000000004</v>
      </c>
      <c r="G1211" s="73"/>
      <c r="H1211" s="76">
        <v>159.62895</v>
      </c>
      <c r="I1211" s="72"/>
      <c r="J1211" s="185">
        <v>0</v>
      </c>
      <c r="K1211" s="246"/>
      <c r="L1211" s="246"/>
      <c r="M1211" s="173"/>
      <c r="N1211" s="173"/>
      <c r="O1211" s="173"/>
      <c r="P1211" s="173"/>
    </row>
    <row r="1212" spans="1:16" ht="15" customHeight="1" x14ac:dyDescent="0.25">
      <c r="A1212" s="74" t="s">
        <v>1175</v>
      </c>
      <c r="B1212" s="66" t="s">
        <v>62</v>
      </c>
      <c r="C1212" s="78">
        <v>171.06407000000002</v>
      </c>
      <c r="D1212" s="184"/>
      <c r="E1212" s="76">
        <v>321.96904999999998</v>
      </c>
      <c r="F1212" s="76">
        <v>290.92647999999997</v>
      </c>
      <c r="G1212" s="73"/>
      <c r="H1212" s="76">
        <v>202.46619000000001</v>
      </c>
      <c r="I1212" s="72"/>
      <c r="J1212" s="185">
        <v>0</v>
      </c>
      <c r="K1212" s="246"/>
      <c r="L1212" s="246"/>
      <c r="M1212" s="173"/>
      <c r="N1212" s="173"/>
      <c r="O1212" s="173"/>
      <c r="P1212" s="173"/>
    </row>
    <row r="1213" spans="1:16" ht="15" customHeight="1" x14ac:dyDescent="0.25">
      <c r="A1213" s="74" t="s">
        <v>1176</v>
      </c>
      <c r="B1213" s="66" t="s">
        <v>62</v>
      </c>
      <c r="C1213" s="78">
        <v>131.55223000000001</v>
      </c>
      <c r="D1213" s="184"/>
      <c r="E1213" s="76">
        <v>275.01240000000001</v>
      </c>
      <c r="F1213" s="76">
        <v>244.7937</v>
      </c>
      <c r="G1213" s="73"/>
      <c r="H1213" s="76">
        <v>161.77092999999999</v>
      </c>
      <c r="I1213" s="72"/>
      <c r="J1213" s="185">
        <v>0</v>
      </c>
      <c r="K1213" s="246"/>
      <c r="L1213" s="246"/>
      <c r="M1213" s="173"/>
      <c r="N1213" s="174"/>
      <c r="O1213" s="173"/>
      <c r="P1213" s="173"/>
    </row>
    <row r="1214" spans="1:16" ht="15" customHeight="1" x14ac:dyDescent="0.25">
      <c r="A1214" s="74" t="s">
        <v>1177</v>
      </c>
      <c r="B1214" s="66" t="s">
        <v>62</v>
      </c>
      <c r="C1214" s="78">
        <v>481.33499999999998</v>
      </c>
      <c r="D1214" s="184"/>
      <c r="E1214" s="76">
        <v>266.44319999999999</v>
      </c>
      <c r="F1214" s="76">
        <v>623.44515000000001</v>
      </c>
      <c r="G1214" s="73"/>
      <c r="H1214" s="76">
        <v>512.77224999999999</v>
      </c>
      <c r="I1214" s="72"/>
      <c r="J1214" s="185">
        <v>0</v>
      </c>
      <c r="K1214" s="246"/>
      <c r="L1214" s="246"/>
      <c r="M1214" s="173"/>
      <c r="N1214" s="174"/>
      <c r="O1214" s="173"/>
      <c r="P1214" s="173"/>
    </row>
    <row r="1215" spans="1:16" ht="15" customHeight="1" x14ac:dyDescent="0.25">
      <c r="A1215" s="74" t="s">
        <v>3760</v>
      </c>
      <c r="B1215" s="66" t="s">
        <v>62</v>
      </c>
      <c r="C1215" s="78">
        <v>196.56025</v>
      </c>
      <c r="D1215" s="184"/>
      <c r="E1215" s="76">
        <v>274.19729999999998</v>
      </c>
      <c r="F1215" s="76">
        <v>238.06025</v>
      </c>
      <c r="G1215" s="73"/>
      <c r="H1215" s="76">
        <v>232.52360000000002</v>
      </c>
      <c r="I1215" s="72"/>
      <c r="J1215" s="185">
        <v>0</v>
      </c>
      <c r="K1215" s="246"/>
      <c r="L1215" s="246"/>
      <c r="M1215" s="173"/>
      <c r="N1215" s="174"/>
      <c r="O1215" s="173"/>
      <c r="P1215" s="173"/>
    </row>
    <row r="1216" spans="1:16" ht="15" customHeight="1" x14ac:dyDescent="0.25">
      <c r="A1216" s="74" t="s">
        <v>1178</v>
      </c>
      <c r="B1216" s="66" t="s">
        <v>62</v>
      </c>
      <c r="C1216" s="78">
        <v>90.981999999999999</v>
      </c>
      <c r="D1216" s="184"/>
      <c r="E1216" s="76">
        <v>164.32845</v>
      </c>
      <c r="F1216" s="76">
        <v>148.48165</v>
      </c>
      <c r="G1216" s="73"/>
      <c r="H1216" s="76">
        <v>106.69710000000001</v>
      </c>
      <c r="I1216" s="72"/>
      <c r="J1216" s="185">
        <v>0</v>
      </c>
      <c r="K1216" s="246"/>
      <c r="L1216" s="246"/>
      <c r="M1216" s="173"/>
      <c r="N1216" s="173"/>
      <c r="O1216" s="173"/>
      <c r="P1216" s="173"/>
    </row>
    <row r="1217" spans="1:16" ht="15" customHeight="1" x14ac:dyDescent="0.25">
      <c r="A1217" s="74" t="s">
        <v>1179</v>
      </c>
      <c r="B1217" s="66" t="s">
        <v>62</v>
      </c>
      <c r="C1217" s="78">
        <v>286.70383000000004</v>
      </c>
      <c r="D1217" s="184"/>
      <c r="E1217" s="76">
        <v>434.34300000000002</v>
      </c>
      <c r="F1217" s="76">
        <v>508.59334999999999</v>
      </c>
      <c r="G1217" s="73"/>
      <c r="H1217" s="76">
        <v>212.45348000000001</v>
      </c>
      <c r="I1217" s="72"/>
      <c r="J1217" s="185">
        <v>0</v>
      </c>
      <c r="K1217" s="246"/>
      <c r="L1217" s="246"/>
      <c r="M1217" s="173"/>
      <c r="N1217" s="175"/>
      <c r="O1217" s="173"/>
      <c r="P1217" s="173"/>
    </row>
    <row r="1218" spans="1:16" ht="15" customHeight="1" x14ac:dyDescent="0.25">
      <c r="A1218" s="74" t="s">
        <v>3761</v>
      </c>
      <c r="B1218" s="66" t="s">
        <v>62</v>
      </c>
      <c r="C1218" s="78">
        <v>252.0556</v>
      </c>
      <c r="D1218" s="184"/>
      <c r="E1218" s="76">
        <v>395.226</v>
      </c>
      <c r="F1218" s="76">
        <v>325.09481</v>
      </c>
      <c r="G1218" s="73"/>
      <c r="H1218" s="76">
        <v>322.18678999999997</v>
      </c>
      <c r="I1218" s="72"/>
      <c r="J1218" s="185">
        <v>0</v>
      </c>
      <c r="K1218" s="246"/>
      <c r="L1218" s="246"/>
      <c r="M1218" s="173"/>
      <c r="N1218" s="175"/>
      <c r="O1218" s="173"/>
      <c r="P1218" s="173"/>
    </row>
    <row r="1219" spans="1:16" ht="15" customHeight="1" x14ac:dyDescent="0.25">
      <c r="A1219" s="74" t="s">
        <v>3762</v>
      </c>
      <c r="B1219" s="66" t="s">
        <v>62</v>
      </c>
      <c r="C1219" s="78">
        <v>1247.1494</v>
      </c>
      <c r="D1219" s="184"/>
      <c r="E1219" s="76">
        <v>277.9751</v>
      </c>
      <c r="F1219" s="76">
        <v>211.78205</v>
      </c>
      <c r="G1219" s="73"/>
      <c r="H1219" s="76">
        <v>165.57575</v>
      </c>
      <c r="I1219" s="72"/>
      <c r="J1219" s="185">
        <v>0</v>
      </c>
      <c r="K1219" s="246"/>
      <c r="L1219" s="246"/>
      <c r="M1219" s="173"/>
      <c r="N1219" s="174"/>
      <c r="O1219" s="173"/>
      <c r="P1219" s="173"/>
    </row>
    <row r="1220" spans="1:16" ht="15" customHeight="1" x14ac:dyDescent="0.25">
      <c r="A1220" s="74" t="s">
        <v>1180</v>
      </c>
      <c r="B1220" s="66" t="s">
        <v>62</v>
      </c>
      <c r="C1220" s="78">
        <v>196.19546</v>
      </c>
      <c r="D1220" s="184"/>
      <c r="E1220" s="76">
        <v>215.14012</v>
      </c>
      <c r="F1220" s="76">
        <v>185.30526999999998</v>
      </c>
      <c r="G1220" s="73"/>
      <c r="H1220" s="76">
        <v>226.73271</v>
      </c>
      <c r="I1220" s="72"/>
      <c r="J1220" s="185">
        <v>0</v>
      </c>
      <c r="K1220" s="246"/>
      <c r="L1220" s="246"/>
      <c r="M1220" s="173"/>
      <c r="N1220" s="173"/>
      <c r="O1220" s="173"/>
      <c r="P1220" s="173"/>
    </row>
    <row r="1221" spans="1:16" ht="15" customHeight="1" x14ac:dyDescent="0.25">
      <c r="A1221" s="74" t="s">
        <v>1181</v>
      </c>
      <c r="B1221" s="66" t="s">
        <v>62</v>
      </c>
      <c r="C1221" s="78">
        <v>159.43060999999997</v>
      </c>
      <c r="D1221" s="184"/>
      <c r="E1221" s="76">
        <v>260.9581</v>
      </c>
      <c r="F1221" s="76">
        <v>221.26435000000001</v>
      </c>
      <c r="G1221" s="73"/>
      <c r="H1221" s="76">
        <v>199.84235999999999</v>
      </c>
      <c r="I1221" s="72"/>
      <c r="J1221" s="185">
        <v>0</v>
      </c>
      <c r="K1221" s="246"/>
      <c r="L1221" s="246"/>
      <c r="M1221" s="173"/>
      <c r="N1221" s="174"/>
      <c r="O1221" s="173"/>
      <c r="P1221" s="173"/>
    </row>
    <row r="1222" spans="1:16" ht="15" customHeight="1" x14ac:dyDescent="0.25">
      <c r="A1222" s="74" t="s">
        <v>1182</v>
      </c>
      <c r="B1222" s="66" t="s">
        <v>62</v>
      </c>
      <c r="C1222" s="78">
        <v>99.257600000000011</v>
      </c>
      <c r="D1222" s="184"/>
      <c r="E1222" s="76">
        <v>100.33139999999999</v>
      </c>
      <c r="F1222" s="76">
        <v>92.407550000000001</v>
      </c>
      <c r="G1222" s="73"/>
      <c r="H1222" s="76">
        <v>107.18145</v>
      </c>
      <c r="I1222" s="72"/>
      <c r="J1222" s="185">
        <v>0</v>
      </c>
      <c r="K1222" s="246"/>
      <c r="L1222" s="246"/>
      <c r="M1222" s="173"/>
      <c r="N1222" s="174"/>
      <c r="O1222" s="173"/>
      <c r="P1222" s="173"/>
    </row>
    <row r="1223" spans="1:16" ht="15" customHeight="1" x14ac:dyDescent="0.25">
      <c r="A1223" s="74" t="s">
        <v>1183</v>
      </c>
      <c r="B1223" s="66" t="s">
        <v>62</v>
      </c>
      <c r="C1223" s="78">
        <v>42.918800000000005</v>
      </c>
      <c r="D1223" s="184"/>
      <c r="E1223" s="76">
        <v>95.932199999999995</v>
      </c>
      <c r="F1223" s="76">
        <v>82.836039999999997</v>
      </c>
      <c r="G1223" s="73"/>
      <c r="H1223" s="76">
        <v>56.014960000000002</v>
      </c>
      <c r="I1223" s="72"/>
      <c r="J1223" s="185">
        <v>0</v>
      </c>
      <c r="K1223" s="246"/>
      <c r="L1223" s="246"/>
      <c r="M1223" s="173"/>
      <c r="N1223" s="174"/>
      <c r="O1223" s="173"/>
      <c r="P1223" s="173"/>
    </row>
    <row r="1224" spans="1:16" ht="15" customHeight="1" x14ac:dyDescent="0.25">
      <c r="A1224" s="74" t="s">
        <v>1184</v>
      </c>
      <c r="B1224" s="66" t="s">
        <v>62</v>
      </c>
      <c r="C1224" s="78">
        <v>182.76845</v>
      </c>
      <c r="D1224" s="184"/>
      <c r="E1224" s="76">
        <v>130.67925</v>
      </c>
      <c r="F1224" s="76">
        <v>168.2056</v>
      </c>
      <c r="G1224" s="73"/>
      <c r="H1224" s="76">
        <v>189.48025000000001</v>
      </c>
      <c r="I1224" s="72"/>
      <c r="J1224" s="185">
        <v>0</v>
      </c>
      <c r="K1224" s="246"/>
      <c r="L1224" s="246"/>
      <c r="M1224" s="173"/>
      <c r="N1224" s="173"/>
      <c r="O1224" s="173"/>
      <c r="P1224" s="173"/>
    </row>
    <row r="1225" spans="1:16" ht="15" customHeight="1" x14ac:dyDescent="0.25">
      <c r="A1225" s="74" t="s">
        <v>1185</v>
      </c>
      <c r="B1225" s="66" t="s">
        <v>62</v>
      </c>
      <c r="C1225" s="78">
        <v>208.72882999999999</v>
      </c>
      <c r="D1225" s="184"/>
      <c r="E1225" s="76">
        <v>135.15131</v>
      </c>
      <c r="F1225" s="76">
        <v>99.751199999999997</v>
      </c>
      <c r="G1225" s="73"/>
      <c r="H1225" s="76">
        <v>244.59039000000001</v>
      </c>
      <c r="I1225" s="72"/>
      <c r="J1225" s="185">
        <v>0</v>
      </c>
      <c r="K1225" s="246"/>
      <c r="L1225" s="246"/>
      <c r="M1225" s="173"/>
      <c r="N1225" s="173"/>
      <c r="O1225" s="173"/>
      <c r="P1225" s="173"/>
    </row>
    <row r="1226" spans="1:16" ht="15" customHeight="1" x14ac:dyDescent="0.25">
      <c r="A1226" s="74" t="s">
        <v>1186</v>
      </c>
      <c r="B1226" s="66" t="s">
        <v>62</v>
      </c>
      <c r="C1226" s="78">
        <v>148.43951000000001</v>
      </c>
      <c r="D1226" s="184"/>
      <c r="E1226" s="76">
        <v>285.55734999999999</v>
      </c>
      <c r="F1226" s="76">
        <v>254.13108</v>
      </c>
      <c r="G1226" s="73"/>
      <c r="H1226" s="76">
        <v>181.18148000000002</v>
      </c>
      <c r="I1226" s="72"/>
      <c r="J1226" s="185">
        <v>0</v>
      </c>
      <c r="K1226" s="246"/>
      <c r="L1226" s="246"/>
      <c r="M1226" s="173"/>
      <c r="N1226" s="173"/>
      <c r="O1226" s="173"/>
      <c r="P1226" s="173"/>
    </row>
    <row r="1227" spans="1:16" ht="15" customHeight="1" x14ac:dyDescent="0.25">
      <c r="A1227" s="74" t="s">
        <v>3763</v>
      </c>
      <c r="B1227" s="66" t="s">
        <v>62</v>
      </c>
      <c r="C1227" s="78">
        <v>335.36662999999999</v>
      </c>
      <c r="D1227" s="184"/>
      <c r="E1227" s="76">
        <v>870.70159999999998</v>
      </c>
      <c r="F1227" s="76">
        <v>768.06455000000005</v>
      </c>
      <c r="G1227" s="73"/>
      <c r="H1227" s="76">
        <v>437.96188000000001</v>
      </c>
      <c r="I1227" s="72"/>
      <c r="J1227" s="185">
        <v>0</v>
      </c>
      <c r="K1227" s="246"/>
      <c r="L1227" s="246"/>
      <c r="M1227" s="173"/>
      <c r="N1227" s="174"/>
      <c r="O1227" s="173"/>
      <c r="P1227" s="173"/>
    </row>
    <row r="1228" spans="1:16" ht="15" customHeight="1" x14ac:dyDescent="0.25">
      <c r="A1228" s="74" t="s">
        <v>1187</v>
      </c>
      <c r="B1228" s="66" t="s">
        <v>62</v>
      </c>
      <c r="C1228" s="78">
        <v>21.6114</v>
      </c>
      <c r="D1228" s="184"/>
      <c r="E1228" s="76">
        <v>55.2318</v>
      </c>
      <c r="F1228" s="76">
        <v>49.409349999999996</v>
      </c>
      <c r="G1228" s="73"/>
      <c r="H1228" s="76">
        <v>27.43385</v>
      </c>
      <c r="I1228" s="72"/>
      <c r="J1228" s="185">
        <v>0</v>
      </c>
      <c r="K1228" s="246"/>
      <c r="L1228" s="246"/>
      <c r="M1228" s="173"/>
      <c r="N1228" s="174"/>
      <c r="O1228" s="173"/>
      <c r="P1228" s="173"/>
    </row>
    <row r="1229" spans="1:16" ht="15" customHeight="1" x14ac:dyDescent="0.25">
      <c r="A1229" s="74" t="s">
        <v>1188</v>
      </c>
      <c r="B1229" s="66" t="s">
        <v>62</v>
      </c>
      <c r="C1229" s="78">
        <v>73.640600000000006</v>
      </c>
      <c r="D1229" s="184"/>
      <c r="E1229" s="76">
        <v>77.16865</v>
      </c>
      <c r="F1229" s="76">
        <v>66.276499999999999</v>
      </c>
      <c r="G1229" s="73"/>
      <c r="H1229" s="76">
        <v>84.574699999999993</v>
      </c>
      <c r="I1229" s="72"/>
      <c r="J1229" s="185">
        <v>0</v>
      </c>
      <c r="K1229" s="246"/>
      <c r="L1229" s="246"/>
      <c r="M1229" s="173"/>
      <c r="N1229" s="173"/>
      <c r="O1229" s="173"/>
      <c r="P1229" s="173"/>
    </row>
    <row r="1230" spans="1:16" ht="15" customHeight="1" x14ac:dyDescent="0.25">
      <c r="A1230" s="74" t="s">
        <v>1189</v>
      </c>
      <c r="B1230" s="66" t="s">
        <v>62</v>
      </c>
      <c r="C1230" s="78">
        <v>36.562849999999997</v>
      </c>
      <c r="D1230" s="184"/>
      <c r="E1230" s="76">
        <v>59.045999999999999</v>
      </c>
      <c r="F1230" s="76">
        <v>63.176749999999998</v>
      </c>
      <c r="G1230" s="73"/>
      <c r="H1230" s="76">
        <v>32.432099999999998</v>
      </c>
      <c r="I1230" s="72"/>
      <c r="J1230" s="185">
        <v>0</v>
      </c>
      <c r="K1230" s="246"/>
      <c r="L1230" s="246"/>
      <c r="M1230" s="173"/>
      <c r="N1230" s="175"/>
      <c r="O1230" s="173"/>
      <c r="P1230" s="173"/>
    </row>
    <row r="1231" spans="1:16" ht="15" customHeight="1" x14ac:dyDescent="0.25">
      <c r="A1231" s="74" t="s">
        <v>1190</v>
      </c>
      <c r="B1231" s="66" t="s">
        <v>62</v>
      </c>
      <c r="C1231" s="78">
        <v>44.62585</v>
      </c>
      <c r="D1231" s="184"/>
      <c r="E1231" s="76">
        <v>60.485099999999996</v>
      </c>
      <c r="F1231" s="76">
        <v>46.512149999999998</v>
      </c>
      <c r="G1231" s="73"/>
      <c r="H1231" s="76">
        <v>58.557499999999997</v>
      </c>
      <c r="I1231" s="72"/>
      <c r="J1231" s="185">
        <v>0</v>
      </c>
      <c r="K1231" s="246"/>
      <c r="L1231" s="246"/>
      <c r="M1231" s="173"/>
      <c r="N1231" s="174"/>
      <c r="O1231" s="173"/>
      <c r="P1231" s="173"/>
    </row>
    <row r="1232" spans="1:16" ht="15" customHeight="1" x14ac:dyDescent="0.25">
      <c r="A1232" s="74" t="s">
        <v>1191</v>
      </c>
      <c r="B1232" s="66" t="s">
        <v>62</v>
      </c>
      <c r="C1232" s="78">
        <v>10.16785</v>
      </c>
      <c r="D1232" s="184"/>
      <c r="E1232" s="76">
        <v>55.783650000000002</v>
      </c>
      <c r="F1232" s="76">
        <v>57.396850000000001</v>
      </c>
      <c r="G1232" s="73"/>
      <c r="H1232" s="76">
        <v>8.5546499999999988</v>
      </c>
      <c r="I1232" s="72"/>
      <c r="J1232" s="185">
        <v>0</v>
      </c>
      <c r="K1232" s="246"/>
      <c r="L1232" s="246"/>
      <c r="M1232" s="173"/>
      <c r="N1232" s="173"/>
      <c r="O1232" s="173"/>
      <c r="P1232" s="173"/>
    </row>
    <row r="1233" spans="1:16" ht="15" customHeight="1" x14ac:dyDescent="0.25">
      <c r="A1233" s="74" t="s">
        <v>1192</v>
      </c>
      <c r="B1233" s="66" t="s">
        <v>62</v>
      </c>
      <c r="C1233" s="78">
        <v>20.29035</v>
      </c>
      <c r="D1233" s="184"/>
      <c r="E1233" s="76">
        <v>55.989050000000006</v>
      </c>
      <c r="F1233" s="76">
        <v>53.534399999999998</v>
      </c>
      <c r="G1233" s="73"/>
      <c r="H1233" s="76">
        <v>25.729849999999999</v>
      </c>
      <c r="I1233" s="72"/>
      <c r="J1233" s="185">
        <v>0</v>
      </c>
      <c r="K1233" s="246"/>
      <c r="L1233" s="246"/>
      <c r="M1233" s="173"/>
      <c r="N1233" s="173"/>
      <c r="O1233" s="173"/>
      <c r="P1233" s="173"/>
    </row>
    <row r="1234" spans="1:16" ht="15" customHeight="1" x14ac:dyDescent="0.25">
      <c r="A1234" s="74" t="s">
        <v>1193</v>
      </c>
      <c r="B1234" s="66" t="s">
        <v>62</v>
      </c>
      <c r="C1234" s="78">
        <v>6.5086499999999994</v>
      </c>
      <c r="D1234" s="184"/>
      <c r="E1234" s="76">
        <v>55.2669</v>
      </c>
      <c r="F1234" s="76">
        <v>54.201099999999997</v>
      </c>
      <c r="G1234" s="73"/>
      <c r="H1234" s="76">
        <v>7.5744499999999997</v>
      </c>
      <c r="I1234" s="72"/>
      <c r="J1234" s="185">
        <v>0</v>
      </c>
      <c r="K1234" s="246"/>
      <c r="L1234" s="246"/>
      <c r="M1234" s="173"/>
      <c r="N1234" s="174"/>
      <c r="O1234" s="173"/>
      <c r="P1234" s="173"/>
    </row>
    <row r="1235" spans="1:16" ht="15" customHeight="1" x14ac:dyDescent="0.25">
      <c r="A1235" s="74" t="s">
        <v>1195</v>
      </c>
      <c r="B1235" s="66" t="s">
        <v>62</v>
      </c>
      <c r="C1235" s="78">
        <v>46.688339999999997</v>
      </c>
      <c r="D1235" s="184"/>
      <c r="E1235" s="76">
        <v>46.667400000000001</v>
      </c>
      <c r="F1235" s="76">
        <v>37.610300000000002</v>
      </c>
      <c r="G1235" s="73"/>
      <c r="H1235" s="76">
        <v>55.745440000000002</v>
      </c>
      <c r="I1235" s="72"/>
      <c r="J1235" s="185">
        <v>0</v>
      </c>
      <c r="K1235" s="246"/>
      <c r="L1235" s="246"/>
      <c r="M1235" s="173"/>
      <c r="N1235" s="174"/>
      <c r="O1235" s="173"/>
      <c r="P1235" s="173"/>
    </row>
    <row r="1236" spans="1:16" ht="15" customHeight="1" x14ac:dyDescent="0.25">
      <c r="A1236" s="74" t="s">
        <v>1196</v>
      </c>
      <c r="B1236" s="66" t="s">
        <v>62</v>
      </c>
      <c r="C1236" s="78">
        <v>75.320850000000007</v>
      </c>
      <c r="D1236" s="184"/>
      <c r="E1236" s="76">
        <v>89.28725</v>
      </c>
      <c r="F1236" s="76">
        <v>76.161199999999994</v>
      </c>
      <c r="G1236" s="73"/>
      <c r="H1236" s="76">
        <v>93.201050000000009</v>
      </c>
      <c r="I1236" s="72"/>
      <c r="J1236" s="185">
        <v>0</v>
      </c>
      <c r="K1236" s="246"/>
      <c r="L1236" s="246"/>
      <c r="M1236" s="173"/>
      <c r="N1236" s="173"/>
      <c r="O1236" s="173"/>
      <c r="P1236" s="173"/>
    </row>
    <row r="1237" spans="1:16" ht="15" customHeight="1" x14ac:dyDescent="0.25">
      <c r="A1237" s="74" t="s">
        <v>1197</v>
      </c>
      <c r="B1237" s="66" t="s">
        <v>62</v>
      </c>
      <c r="C1237" s="78">
        <v>37.776650000000004</v>
      </c>
      <c r="D1237" s="184"/>
      <c r="E1237" s="76">
        <v>59.810400000000001</v>
      </c>
      <c r="F1237" s="76">
        <v>66.984850000000009</v>
      </c>
      <c r="G1237" s="73"/>
      <c r="H1237" s="76">
        <v>30.6022</v>
      </c>
      <c r="I1237" s="72"/>
      <c r="J1237" s="185">
        <v>0</v>
      </c>
      <c r="K1237" s="246"/>
      <c r="L1237" s="246"/>
      <c r="M1237" s="173"/>
      <c r="N1237" s="174"/>
      <c r="O1237" s="173"/>
      <c r="P1237" s="173"/>
    </row>
    <row r="1238" spans="1:16" ht="15" customHeight="1" x14ac:dyDescent="0.25">
      <c r="A1238" s="74" t="s">
        <v>1198</v>
      </c>
      <c r="B1238" s="66" t="s">
        <v>62</v>
      </c>
      <c r="C1238" s="78">
        <v>120.43389999999999</v>
      </c>
      <c r="D1238" s="184"/>
      <c r="E1238" s="76">
        <v>114.2206</v>
      </c>
      <c r="F1238" s="76">
        <v>146.77069</v>
      </c>
      <c r="G1238" s="73"/>
      <c r="H1238" s="76">
        <v>77.483809999999991</v>
      </c>
      <c r="I1238" s="72"/>
      <c r="J1238" s="185">
        <v>0</v>
      </c>
      <c r="K1238" s="246"/>
      <c r="L1238" s="246"/>
      <c r="M1238" s="173"/>
      <c r="N1238" s="174"/>
      <c r="O1238" s="173"/>
      <c r="P1238" s="173"/>
    </row>
    <row r="1239" spans="1:16" ht="15" customHeight="1" x14ac:dyDescent="0.25">
      <c r="A1239" s="74" t="s">
        <v>1199</v>
      </c>
      <c r="B1239" s="66" t="s">
        <v>62</v>
      </c>
      <c r="C1239" s="78">
        <v>891.83931000000007</v>
      </c>
      <c r="D1239" s="184"/>
      <c r="E1239" s="76">
        <v>1044.1635200000001</v>
      </c>
      <c r="F1239" s="76">
        <v>963.28231000000005</v>
      </c>
      <c r="G1239" s="73"/>
      <c r="H1239" s="76">
        <v>944.17931999999996</v>
      </c>
      <c r="I1239" s="72"/>
      <c r="J1239" s="185">
        <v>0</v>
      </c>
      <c r="K1239" s="246"/>
      <c r="L1239" s="246"/>
      <c r="M1239" s="173"/>
      <c r="N1239" s="173"/>
      <c r="O1239" s="173"/>
      <c r="P1239" s="173"/>
    </row>
    <row r="1240" spans="1:16" ht="15" customHeight="1" x14ac:dyDescent="0.25">
      <c r="A1240" s="74" t="s">
        <v>1200</v>
      </c>
      <c r="B1240" s="66" t="s">
        <v>62</v>
      </c>
      <c r="C1240" s="78">
        <v>531.07207999999991</v>
      </c>
      <c r="D1240" s="184"/>
      <c r="E1240" s="76">
        <v>356.21088000000003</v>
      </c>
      <c r="F1240" s="76">
        <v>398.05703000000005</v>
      </c>
      <c r="G1240" s="73"/>
      <c r="H1240" s="76">
        <v>487.50513000000001</v>
      </c>
      <c r="I1240" s="72"/>
      <c r="J1240" s="185">
        <v>0</v>
      </c>
      <c r="K1240" s="246"/>
      <c r="L1240" s="246"/>
      <c r="M1240" s="173"/>
      <c r="N1240" s="173"/>
      <c r="O1240" s="173"/>
      <c r="P1240" s="173"/>
    </row>
    <row r="1241" spans="1:16" ht="15" customHeight="1" x14ac:dyDescent="0.25">
      <c r="A1241" s="74" t="s">
        <v>1201</v>
      </c>
      <c r="B1241" s="66" t="s">
        <v>62</v>
      </c>
      <c r="C1241" s="78">
        <v>681.22573</v>
      </c>
      <c r="D1241" s="184"/>
      <c r="E1241" s="76">
        <v>577.93871999999999</v>
      </c>
      <c r="F1241" s="76">
        <v>491.70668999999998</v>
      </c>
      <c r="G1241" s="73"/>
      <c r="H1241" s="76">
        <v>768.81606000000011</v>
      </c>
      <c r="I1241" s="72"/>
      <c r="J1241" s="185">
        <v>0</v>
      </c>
      <c r="K1241" s="246"/>
      <c r="L1241" s="246"/>
      <c r="M1241" s="173"/>
      <c r="N1241" s="173"/>
      <c r="O1241" s="173"/>
      <c r="P1241" s="173"/>
    </row>
    <row r="1242" spans="1:16" ht="15" customHeight="1" x14ac:dyDescent="0.25">
      <c r="A1242" s="74" t="s">
        <v>1202</v>
      </c>
      <c r="B1242" s="66" t="s">
        <v>62</v>
      </c>
      <c r="C1242" s="78">
        <v>127.32467</v>
      </c>
      <c r="D1242" s="184"/>
      <c r="E1242" s="76">
        <v>29.2409</v>
      </c>
      <c r="F1242" s="76">
        <v>7.80375</v>
      </c>
      <c r="G1242" s="73"/>
      <c r="H1242" s="76">
        <v>148.76182</v>
      </c>
      <c r="I1242" s="72"/>
      <c r="J1242" s="185">
        <v>0</v>
      </c>
      <c r="K1242" s="246"/>
      <c r="L1242" s="246"/>
      <c r="M1242" s="173"/>
      <c r="N1242" s="174"/>
      <c r="O1242" s="173"/>
      <c r="P1242" s="173"/>
    </row>
    <row r="1243" spans="1:16" ht="15" customHeight="1" x14ac:dyDescent="0.25">
      <c r="A1243" s="74" t="s">
        <v>1203</v>
      </c>
      <c r="B1243" s="66" t="s">
        <v>62</v>
      </c>
      <c r="C1243" s="78">
        <v>168.51385999999999</v>
      </c>
      <c r="D1243" s="184"/>
      <c r="E1243" s="76">
        <v>39.694199999999995</v>
      </c>
      <c r="F1243" s="76">
        <v>3.5178000000000003</v>
      </c>
      <c r="G1243" s="73"/>
      <c r="H1243" s="76">
        <v>204.69026000000002</v>
      </c>
      <c r="I1243" s="72"/>
      <c r="J1243" s="185">
        <v>0</v>
      </c>
      <c r="K1243" s="246"/>
      <c r="L1243" s="246"/>
      <c r="M1243" s="173"/>
      <c r="N1243" s="174"/>
      <c r="O1243" s="173"/>
      <c r="P1243" s="173"/>
    </row>
    <row r="1244" spans="1:16" ht="15" customHeight="1" x14ac:dyDescent="0.25">
      <c r="A1244" s="74" t="s">
        <v>1204</v>
      </c>
      <c r="B1244" s="66" t="s">
        <v>62</v>
      </c>
      <c r="C1244" s="78">
        <v>123.24808999999999</v>
      </c>
      <c r="D1244" s="184"/>
      <c r="E1244" s="76">
        <v>6.4745200000000001</v>
      </c>
      <c r="F1244" s="76">
        <v>2.9979299999999998</v>
      </c>
      <c r="G1244" s="73"/>
      <c r="H1244" s="76">
        <v>126.72467999999999</v>
      </c>
      <c r="I1244" s="72"/>
      <c r="J1244" s="185">
        <v>0</v>
      </c>
      <c r="K1244" s="246"/>
      <c r="L1244" s="246"/>
      <c r="M1244" s="173"/>
      <c r="N1244" s="173"/>
      <c r="O1244" s="173"/>
      <c r="P1244" s="173"/>
    </row>
    <row r="1245" spans="1:16" ht="15" customHeight="1" x14ac:dyDescent="0.25">
      <c r="A1245" s="74" t="s">
        <v>1205</v>
      </c>
      <c r="B1245" s="66" t="s">
        <v>62</v>
      </c>
      <c r="C1245" s="78">
        <v>46.319600000000001</v>
      </c>
      <c r="D1245" s="184"/>
      <c r="E1245" s="76">
        <v>15.496649999999999</v>
      </c>
      <c r="F1245" s="76">
        <v>5.6426499999999997</v>
      </c>
      <c r="G1245" s="73"/>
      <c r="H1245" s="76">
        <v>56.1736</v>
      </c>
      <c r="I1245" s="72"/>
      <c r="J1245" s="185">
        <v>0</v>
      </c>
      <c r="K1245" s="246"/>
      <c r="L1245" s="246"/>
      <c r="M1245" s="173"/>
      <c r="N1245" s="173"/>
      <c r="O1245" s="173"/>
      <c r="P1245" s="173"/>
    </row>
    <row r="1246" spans="1:16" ht="15" customHeight="1" x14ac:dyDescent="0.25">
      <c r="A1246" s="74" t="s">
        <v>3764</v>
      </c>
      <c r="B1246" s="66" t="s">
        <v>62</v>
      </c>
      <c r="C1246" s="78">
        <v>96.239249999999998</v>
      </c>
      <c r="D1246" s="184"/>
      <c r="E1246" s="76">
        <v>27.847300000000001</v>
      </c>
      <c r="F1246" s="76">
        <v>9.7428999999999988</v>
      </c>
      <c r="G1246" s="73"/>
      <c r="H1246" s="76">
        <v>111.38419999999999</v>
      </c>
      <c r="I1246" s="72"/>
      <c r="J1246" s="185">
        <v>0</v>
      </c>
      <c r="K1246" s="246"/>
      <c r="L1246" s="246"/>
      <c r="M1246" s="173"/>
      <c r="N1246" s="174"/>
      <c r="O1246" s="173"/>
      <c r="P1246" s="173"/>
    </row>
    <row r="1247" spans="1:16" ht="15" customHeight="1" x14ac:dyDescent="0.25">
      <c r="A1247" s="74" t="s">
        <v>1206</v>
      </c>
      <c r="B1247" s="66" t="s">
        <v>62</v>
      </c>
      <c r="C1247" s="78">
        <v>83.7303</v>
      </c>
      <c r="D1247" s="184"/>
      <c r="E1247" s="76">
        <v>35.544599999999996</v>
      </c>
      <c r="F1247" s="76">
        <v>22.059000000000001</v>
      </c>
      <c r="G1247" s="73"/>
      <c r="H1247" s="76">
        <v>106.6092</v>
      </c>
      <c r="I1247" s="72"/>
      <c r="J1247" s="185">
        <v>0</v>
      </c>
      <c r="K1247" s="246"/>
      <c r="L1247" s="246"/>
      <c r="M1247" s="173"/>
      <c r="N1247" s="174"/>
      <c r="O1247" s="173"/>
      <c r="P1247" s="173"/>
    </row>
    <row r="1248" spans="1:16" ht="15" customHeight="1" x14ac:dyDescent="0.25">
      <c r="A1248" s="74" t="s">
        <v>1207</v>
      </c>
      <c r="B1248" s="66" t="s">
        <v>62</v>
      </c>
      <c r="C1248" s="78">
        <v>88.5732</v>
      </c>
      <c r="D1248" s="184"/>
      <c r="E1248" s="76">
        <v>31.93515</v>
      </c>
      <c r="F1248" s="76">
        <v>12.2376</v>
      </c>
      <c r="G1248" s="73"/>
      <c r="H1248" s="76">
        <v>95.039400000000001</v>
      </c>
      <c r="I1248" s="72"/>
      <c r="J1248" s="185">
        <v>0</v>
      </c>
      <c r="K1248" s="246"/>
      <c r="L1248" s="246"/>
      <c r="M1248" s="173"/>
      <c r="N1248" s="173"/>
      <c r="O1248" s="173"/>
      <c r="P1248" s="173"/>
    </row>
    <row r="1249" spans="1:16" ht="15" customHeight="1" x14ac:dyDescent="0.25">
      <c r="A1249" s="74" t="s">
        <v>1208</v>
      </c>
      <c r="B1249" s="66" t="s">
        <v>62</v>
      </c>
      <c r="C1249" s="78">
        <v>74.223320000000001</v>
      </c>
      <c r="D1249" s="184"/>
      <c r="E1249" s="76">
        <v>46.933900000000001</v>
      </c>
      <c r="F1249" s="76">
        <v>23.67793</v>
      </c>
      <c r="G1249" s="73"/>
      <c r="H1249" s="76">
        <v>98.628640000000004</v>
      </c>
      <c r="I1249" s="72"/>
      <c r="J1249" s="185">
        <v>0</v>
      </c>
      <c r="K1249" s="246"/>
      <c r="L1249" s="246"/>
      <c r="M1249" s="173"/>
      <c r="N1249" s="174"/>
      <c r="O1249" s="173"/>
      <c r="P1249" s="173"/>
    </row>
    <row r="1250" spans="1:16" ht="15" customHeight="1" x14ac:dyDescent="0.25">
      <c r="A1250" s="74" t="s">
        <v>1209</v>
      </c>
      <c r="B1250" s="66" t="s">
        <v>62</v>
      </c>
      <c r="C1250" s="78">
        <v>43.809400000000004</v>
      </c>
      <c r="D1250" s="184"/>
      <c r="E1250" s="76">
        <v>17.228249999999999</v>
      </c>
      <c r="F1250" s="76">
        <v>6.6930500000000004</v>
      </c>
      <c r="G1250" s="73"/>
      <c r="H1250" s="76">
        <v>54.3446</v>
      </c>
      <c r="I1250" s="72"/>
      <c r="J1250" s="185">
        <v>0</v>
      </c>
      <c r="K1250" s="246"/>
      <c r="L1250" s="246"/>
      <c r="M1250" s="173"/>
      <c r="N1250" s="173"/>
      <c r="O1250" s="173"/>
      <c r="P1250" s="173"/>
    </row>
    <row r="1251" spans="1:16" ht="15" customHeight="1" x14ac:dyDescent="0.25">
      <c r="A1251" s="74" t="s">
        <v>1210</v>
      </c>
      <c r="B1251" s="66" t="s">
        <v>62</v>
      </c>
      <c r="C1251" s="78">
        <v>78.277199999999993</v>
      </c>
      <c r="D1251" s="184"/>
      <c r="E1251" s="76">
        <v>3.4449999999999998</v>
      </c>
      <c r="F1251" s="76">
        <v>0.8216</v>
      </c>
      <c r="G1251" s="73"/>
      <c r="H1251" s="76">
        <v>80.883719999999997</v>
      </c>
      <c r="I1251" s="72"/>
      <c r="J1251" s="185">
        <v>0</v>
      </c>
      <c r="K1251" s="246"/>
      <c r="L1251" s="246"/>
      <c r="M1251" s="173"/>
      <c r="N1251" s="175"/>
      <c r="O1251" s="177"/>
      <c r="P1251" s="173"/>
    </row>
    <row r="1252" spans="1:16" ht="15" customHeight="1" x14ac:dyDescent="0.25">
      <c r="A1252" s="74" t="s">
        <v>1211</v>
      </c>
      <c r="B1252" s="66" t="s">
        <v>62</v>
      </c>
      <c r="C1252" s="78">
        <v>39.408699999999996</v>
      </c>
      <c r="D1252" s="184"/>
      <c r="E1252" s="76">
        <v>13.531049999999999</v>
      </c>
      <c r="F1252" s="76">
        <v>23.832049999999999</v>
      </c>
      <c r="G1252" s="73"/>
      <c r="H1252" s="76">
        <v>29.107700000000001</v>
      </c>
      <c r="I1252" s="72"/>
      <c r="J1252" s="185">
        <v>0</v>
      </c>
      <c r="K1252" s="246"/>
      <c r="L1252" s="246"/>
      <c r="M1252" s="173"/>
      <c r="N1252" s="173"/>
      <c r="O1252" s="173"/>
      <c r="P1252" s="173"/>
    </row>
    <row r="1253" spans="1:16" ht="15" customHeight="1" x14ac:dyDescent="0.25">
      <c r="A1253" s="74" t="s">
        <v>1212</v>
      </c>
      <c r="B1253" s="66" t="s">
        <v>62</v>
      </c>
      <c r="C1253" s="78">
        <v>10.273200000000001</v>
      </c>
      <c r="D1253" s="184"/>
      <c r="E1253" s="76">
        <v>5.2363999999999997</v>
      </c>
      <c r="F1253" s="76">
        <v>2.7376</v>
      </c>
      <c r="G1253" s="73"/>
      <c r="H1253" s="76">
        <v>12.772</v>
      </c>
      <c r="I1253" s="72"/>
      <c r="J1253" s="185">
        <v>0</v>
      </c>
      <c r="K1253" s="246"/>
      <c r="L1253" s="246"/>
      <c r="M1253" s="173"/>
      <c r="N1253" s="174"/>
      <c r="O1253" s="173"/>
      <c r="P1253" s="173"/>
    </row>
    <row r="1254" spans="1:16" ht="15" customHeight="1" x14ac:dyDescent="0.25">
      <c r="A1254" s="74" t="s">
        <v>1213</v>
      </c>
      <c r="B1254" s="66" t="s">
        <v>62</v>
      </c>
      <c r="C1254" s="78">
        <v>27.653700000000001</v>
      </c>
      <c r="D1254" s="184"/>
      <c r="E1254" s="76">
        <v>10.294049999999999</v>
      </c>
      <c r="F1254" s="76">
        <v>0.23465</v>
      </c>
      <c r="G1254" s="73"/>
      <c r="H1254" s="76">
        <v>37.713099999999997</v>
      </c>
      <c r="I1254" s="72"/>
      <c r="J1254" s="185">
        <v>0</v>
      </c>
      <c r="K1254" s="246"/>
      <c r="L1254" s="246"/>
      <c r="M1254" s="173"/>
      <c r="N1254" s="173"/>
      <c r="O1254" s="177"/>
      <c r="P1254" s="173"/>
    </row>
    <row r="1255" spans="1:16" ht="15" customHeight="1" x14ac:dyDescent="0.25">
      <c r="A1255" s="74" t="s">
        <v>1215</v>
      </c>
      <c r="B1255" s="66" t="s">
        <v>62</v>
      </c>
      <c r="C1255" s="78">
        <v>197.41451000000001</v>
      </c>
      <c r="D1255" s="184"/>
      <c r="E1255" s="76">
        <v>129.90899999999999</v>
      </c>
      <c r="F1255" s="76">
        <v>85.206589999999991</v>
      </c>
      <c r="G1255" s="73"/>
      <c r="H1255" s="76">
        <v>242.11692000000002</v>
      </c>
      <c r="I1255" s="72"/>
      <c r="J1255" s="185">
        <v>0</v>
      </c>
      <c r="K1255" s="246"/>
      <c r="L1255" s="246"/>
      <c r="M1255" s="173"/>
      <c r="N1255" s="175"/>
      <c r="O1255" s="173"/>
      <c r="P1255" s="173"/>
    </row>
    <row r="1256" spans="1:16" ht="15" customHeight="1" x14ac:dyDescent="0.25">
      <c r="A1256" s="74" t="s">
        <v>1216</v>
      </c>
      <c r="B1256" s="66" t="s">
        <v>62</v>
      </c>
      <c r="C1256" s="78">
        <v>21.741060000000001</v>
      </c>
      <c r="D1256" s="184"/>
      <c r="E1256" s="76">
        <v>72.376199999999997</v>
      </c>
      <c r="F1256" s="76">
        <v>60.035249999999998</v>
      </c>
      <c r="G1256" s="73"/>
      <c r="H1256" s="76">
        <v>36.359910000000006</v>
      </c>
      <c r="I1256" s="72"/>
      <c r="J1256" s="185">
        <v>0</v>
      </c>
      <c r="K1256" s="246"/>
      <c r="L1256" s="246"/>
      <c r="M1256" s="173"/>
      <c r="N1256" s="174"/>
      <c r="O1256" s="173"/>
      <c r="P1256" s="173"/>
    </row>
    <row r="1257" spans="1:16" ht="15" customHeight="1" x14ac:dyDescent="0.25">
      <c r="A1257" s="74" t="s">
        <v>1217</v>
      </c>
      <c r="B1257" s="66" t="s">
        <v>62</v>
      </c>
      <c r="C1257" s="78">
        <v>154.0821</v>
      </c>
      <c r="D1257" s="184"/>
      <c r="E1257" s="76">
        <v>154.03635</v>
      </c>
      <c r="F1257" s="76">
        <v>137.0266</v>
      </c>
      <c r="G1257" s="73"/>
      <c r="H1257" s="76">
        <v>171.09184999999999</v>
      </c>
      <c r="I1257" s="72"/>
      <c r="J1257" s="185">
        <v>0</v>
      </c>
      <c r="K1257" s="246"/>
      <c r="L1257" s="246"/>
      <c r="M1257" s="173"/>
      <c r="N1257" s="173"/>
      <c r="O1257" s="173"/>
      <c r="P1257" s="173"/>
    </row>
    <row r="1258" spans="1:16" ht="15" customHeight="1" x14ac:dyDescent="0.25">
      <c r="A1258" s="74" t="s">
        <v>1218</v>
      </c>
      <c r="B1258" s="66" t="s">
        <v>62</v>
      </c>
      <c r="C1258" s="78">
        <v>275.29818999999998</v>
      </c>
      <c r="D1258" s="184"/>
      <c r="E1258" s="76">
        <v>300.91424999999998</v>
      </c>
      <c r="F1258" s="76">
        <v>231.28289000000001</v>
      </c>
      <c r="G1258" s="73"/>
      <c r="H1258" s="76">
        <v>346.07974999999999</v>
      </c>
      <c r="I1258" s="72"/>
      <c r="J1258" s="185">
        <v>0</v>
      </c>
      <c r="K1258" s="246"/>
      <c r="L1258" s="246"/>
      <c r="M1258" s="173"/>
      <c r="N1258" s="173"/>
      <c r="O1258" s="173"/>
      <c r="P1258" s="173"/>
    </row>
    <row r="1259" spans="1:16" ht="15" customHeight="1" x14ac:dyDescent="0.25">
      <c r="A1259" s="74" t="s">
        <v>1219</v>
      </c>
      <c r="B1259" s="66" t="s">
        <v>62</v>
      </c>
      <c r="C1259" s="78">
        <v>455.19941</v>
      </c>
      <c r="D1259" s="184"/>
      <c r="E1259" s="76">
        <v>319.09020000000004</v>
      </c>
      <c r="F1259" s="76">
        <v>285.65297999999996</v>
      </c>
      <c r="G1259" s="73"/>
      <c r="H1259" s="76">
        <v>488.63663000000003</v>
      </c>
      <c r="I1259" s="72"/>
      <c r="J1259" s="185">
        <v>0</v>
      </c>
      <c r="K1259" s="246"/>
      <c r="L1259" s="246"/>
      <c r="M1259" s="173"/>
      <c r="N1259" s="174"/>
      <c r="O1259" s="173"/>
      <c r="P1259" s="173"/>
    </row>
    <row r="1260" spans="1:16" ht="15" customHeight="1" x14ac:dyDescent="0.25">
      <c r="A1260" s="74" t="s">
        <v>1220</v>
      </c>
      <c r="B1260" s="66" t="s">
        <v>62</v>
      </c>
      <c r="C1260" s="78">
        <v>299.37913000000003</v>
      </c>
      <c r="D1260" s="184"/>
      <c r="E1260" s="76">
        <v>292.95175</v>
      </c>
      <c r="F1260" s="76">
        <v>332.54687000000001</v>
      </c>
      <c r="G1260" s="73"/>
      <c r="H1260" s="76">
        <v>260.46105999999997</v>
      </c>
      <c r="I1260" s="72"/>
      <c r="J1260" s="185">
        <v>0</v>
      </c>
      <c r="K1260" s="246"/>
      <c r="L1260" s="246"/>
      <c r="M1260" s="173"/>
      <c r="N1260" s="173"/>
      <c r="O1260" s="173"/>
      <c r="P1260" s="173"/>
    </row>
    <row r="1261" spans="1:16" ht="15" customHeight="1" x14ac:dyDescent="0.25">
      <c r="A1261" s="74" t="s">
        <v>1221</v>
      </c>
      <c r="B1261" s="66" t="s">
        <v>62</v>
      </c>
      <c r="C1261" s="78">
        <v>86.582300000000004</v>
      </c>
      <c r="D1261" s="184"/>
      <c r="E1261" s="76">
        <v>135.89939999999999</v>
      </c>
      <c r="F1261" s="76">
        <v>116.72485</v>
      </c>
      <c r="G1261" s="73"/>
      <c r="H1261" s="76">
        <v>105.75685</v>
      </c>
      <c r="I1261" s="72"/>
      <c r="J1261" s="185">
        <v>0</v>
      </c>
      <c r="K1261" s="246"/>
      <c r="L1261" s="246"/>
      <c r="M1261" s="173"/>
      <c r="N1261" s="174"/>
      <c r="O1261" s="173"/>
      <c r="P1261" s="173"/>
    </row>
    <row r="1262" spans="1:16" ht="15" customHeight="1" x14ac:dyDescent="0.25">
      <c r="A1262" s="74" t="s">
        <v>1222</v>
      </c>
      <c r="B1262" s="66" t="s">
        <v>62</v>
      </c>
      <c r="C1262" s="78">
        <v>232.99804</v>
      </c>
      <c r="D1262" s="184"/>
      <c r="E1262" s="76">
        <v>255.87899999999999</v>
      </c>
      <c r="F1262" s="76">
        <v>239.85164</v>
      </c>
      <c r="G1262" s="73"/>
      <c r="H1262" s="76">
        <v>249.02539999999999</v>
      </c>
      <c r="I1262" s="72"/>
      <c r="J1262" s="185">
        <v>0</v>
      </c>
      <c r="K1262" s="246"/>
      <c r="L1262" s="246"/>
      <c r="M1262" s="173"/>
      <c r="N1262" s="175"/>
      <c r="O1262" s="173"/>
      <c r="P1262" s="173"/>
    </row>
    <row r="1263" spans="1:16" ht="15" customHeight="1" x14ac:dyDescent="0.25">
      <c r="A1263" s="74" t="s">
        <v>3765</v>
      </c>
      <c r="B1263" s="66" t="s">
        <v>62</v>
      </c>
      <c r="C1263" s="78"/>
      <c r="D1263" s="184"/>
      <c r="E1263" s="76">
        <v>817.02639999999997</v>
      </c>
      <c r="F1263" s="76">
        <v>424.52575999999999</v>
      </c>
      <c r="G1263" s="73"/>
      <c r="H1263" s="76">
        <v>393.05584000000005</v>
      </c>
      <c r="I1263" s="72"/>
      <c r="J1263" s="185">
        <v>0</v>
      </c>
      <c r="K1263" s="246"/>
      <c r="L1263" s="246"/>
      <c r="M1263" s="178"/>
      <c r="N1263" s="174"/>
      <c r="O1263" s="173"/>
      <c r="P1263" s="173"/>
    </row>
    <row r="1264" spans="1:16" ht="15" customHeight="1" x14ac:dyDescent="0.25">
      <c r="A1264" s="74" t="s">
        <v>1223</v>
      </c>
      <c r="B1264" s="66" t="s">
        <v>62</v>
      </c>
      <c r="C1264" s="78">
        <v>183.50345000000002</v>
      </c>
      <c r="D1264" s="184"/>
      <c r="E1264" s="76">
        <v>139.53810000000001</v>
      </c>
      <c r="F1264" s="76">
        <v>143.43445</v>
      </c>
      <c r="G1264" s="73"/>
      <c r="H1264" s="76">
        <v>179.6071</v>
      </c>
      <c r="I1264" s="72"/>
      <c r="J1264" s="185">
        <v>0</v>
      </c>
      <c r="K1264" s="246"/>
      <c r="L1264" s="246"/>
      <c r="M1264" s="173"/>
      <c r="N1264" s="174"/>
      <c r="O1264" s="173"/>
      <c r="P1264" s="173"/>
    </row>
    <row r="1265" spans="1:16" ht="15" customHeight="1" x14ac:dyDescent="0.25">
      <c r="A1265" s="74" t="s">
        <v>1224</v>
      </c>
      <c r="B1265" s="66" t="s">
        <v>62</v>
      </c>
      <c r="C1265" s="78">
        <v>1537.9279299999998</v>
      </c>
      <c r="D1265" s="184"/>
      <c r="E1265" s="76">
        <v>976.33500000000004</v>
      </c>
      <c r="F1265" s="76">
        <v>713.44606999999996</v>
      </c>
      <c r="G1265" s="73"/>
      <c r="H1265" s="76">
        <v>1799.9500600000001</v>
      </c>
      <c r="I1265" s="72"/>
      <c r="J1265" s="185">
        <v>0</v>
      </c>
      <c r="K1265" s="246"/>
      <c r="L1265" s="246"/>
      <c r="M1265" s="173"/>
      <c r="N1265" s="175"/>
      <c r="O1265" s="173"/>
      <c r="P1265" s="173"/>
    </row>
    <row r="1266" spans="1:16" ht="15" customHeight="1" x14ac:dyDescent="0.25">
      <c r="A1266" s="74" t="s">
        <v>3766</v>
      </c>
      <c r="B1266" s="66" t="s">
        <v>62</v>
      </c>
      <c r="C1266" s="78">
        <v>1433.9818300000002</v>
      </c>
      <c r="D1266" s="184"/>
      <c r="E1266" s="76">
        <v>956.85119999999995</v>
      </c>
      <c r="F1266" s="76">
        <v>727.74815000000001</v>
      </c>
      <c r="G1266" s="73"/>
      <c r="H1266" s="76">
        <v>1663.3500800000002</v>
      </c>
      <c r="I1266" s="72"/>
      <c r="J1266" s="185">
        <v>0</v>
      </c>
      <c r="K1266" s="246"/>
      <c r="L1266" s="246"/>
      <c r="M1266" s="173"/>
      <c r="N1266" s="174"/>
      <c r="O1266" s="173"/>
      <c r="P1266" s="173"/>
    </row>
    <row r="1267" spans="1:16" ht="15" customHeight="1" x14ac:dyDescent="0.25">
      <c r="A1267" s="74" t="s">
        <v>3767</v>
      </c>
      <c r="B1267" s="66" t="s">
        <v>62</v>
      </c>
      <c r="C1267" s="78">
        <v>203.05405999999999</v>
      </c>
      <c r="D1267" s="184"/>
      <c r="E1267" s="76">
        <v>192.00960000000001</v>
      </c>
      <c r="F1267" s="76">
        <v>142.80454999999998</v>
      </c>
      <c r="G1267" s="73"/>
      <c r="H1267" s="76">
        <v>252.25910999999999</v>
      </c>
      <c r="I1267" s="72"/>
      <c r="J1267" s="185">
        <v>0</v>
      </c>
      <c r="K1267" s="246"/>
      <c r="L1267" s="246"/>
      <c r="M1267" s="173"/>
      <c r="N1267" s="174"/>
      <c r="O1267" s="173"/>
      <c r="P1267" s="173"/>
    </row>
    <row r="1268" spans="1:16" ht="15" customHeight="1" x14ac:dyDescent="0.25">
      <c r="A1268" s="74" t="s">
        <v>3768</v>
      </c>
      <c r="B1268" s="66" t="s">
        <v>62</v>
      </c>
      <c r="C1268" s="78">
        <v>720.42770999999993</v>
      </c>
      <c r="D1268" s="184"/>
      <c r="E1268" s="76">
        <v>493.84140000000002</v>
      </c>
      <c r="F1268" s="76">
        <v>442.47003000000001</v>
      </c>
      <c r="G1268" s="73"/>
      <c r="H1268" s="76">
        <v>771.79908</v>
      </c>
      <c r="I1268" s="72"/>
      <c r="J1268" s="185">
        <v>0</v>
      </c>
      <c r="K1268" s="246"/>
      <c r="L1268" s="246"/>
      <c r="M1268" s="173"/>
      <c r="N1268" s="174"/>
      <c r="O1268" s="173"/>
      <c r="P1268" s="173"/>
    </row>
    <row r="1269" spans="1:16" ht="15" customHeight="1" x14ac:dyDescent="0.25">
      <c r="A1269" s="74" t="s">
        <v>1225</v>
      </c>
      <c r="B1269" s="66" t="s">
        <v>62</v>
      </c>
      <c r="C1269" s="78">
        <v>477.38021999999995</v>
      </c>
      <c r="D1269" s="184"/>
      <c r="E1269" s="76">
        <v>362.98534999999998</v>
      </c>
      <c r="F1269" s="76">
        <v>320.87339000000003</v>
      </c>
      <c r="G1269" s="73"/>
      <c r="H1269" s="76">
        <v>496.28163000000001</v>
      </c>
      <c r="I1269" s="72"/>
      <c r="J1269" s="185">
        <v>0</v>
      </c>
      <c r="K1269" s="246"/>
      <c r="L1269" s="246"/>
      <c r="M1269" s="173"/>
      <c r="N1269" s="173"/>
      <c r="O1269" s="173"/>
      <c r="P1269" s="173"/>
    </row>
    <row r="1270" spans="1:16" ht="15" customHeight="1" x14ac:dyDescent="0.25">
      <c r="A1270" s="74" t="s">
        <v>1226</v>
      </c>
      <c r="B1270" s="66" t="s">
        <v>62</v>
      </c>
      <c r="C1270" s="78">
        <v>411.08850000000001</v>
      </c>
      <c r="D1270" s="184"/>
      <c r="E1270" s="76">
        <v>698.05359999999996</v>
      </c>
      <c r="F1270" s="76">
        <v>567.80024000000003</v>
      </c>
      <c r="G1270" s="73"/>
      <c r="H1270" s="76">
        <v>508.90386000000001</v>
      </c>
      <c r="I1270" s="72"/>
      <c r="J1270" s="185">
        <v>0</v>
      </c>
      <c r="K1270" s="246"/>
      <c r="L1270" s="246"/>
      <c r="M1270" s="173"/>
      <c r="N1270" s="174"/>
      <c r="O1270" s="173"/>
      <c r="P1270" s="173"/>
    </row>
    <row r="1271" spans="1:16" ht="15" customHeight="1" x14ac:dyDescent="0.25">
      <c r="A1271" s="74" t="s">
        <v>3769</v>
      </c>
      <c r="B1271" s="66" t="s">
        <v>62</v>
      </c>
      <c r="C1271" s="78">
        <v>401.47636</v>
      </c>
      <c r="D1271" s="184"/>
      <c r="E1271" s="76">
        <v>269.42759999999998</v>
      </c>
      <c r="F1271" s="76">
        <v>215.65260999999998</v>
      </c>
      <c r="G1271" s="73"/>
      <c r="H1271" s="76">
        <v>455.25135</v>
      </c>
      <c r="I1271" s="72"/>
      <c r="J1271" s="185">
        <v>0</v>
      </c>
      <c r="K1271" s="246"/>
      <c r="L1271" s="246"/>
      <c r="M1271" s="173"/>
      <c r="N1271" s="174"/>
      <c r="O1271" s="173"/>
      <c r="P1271" s="173"/>
    </row>
    <row r="1272" spans="1:16" ht="15" customHeight="1" x14ac:dyDescent="0.25">
      <c r="A1272" s="74" t="s">
        <v>1227</v>
      </c>
      <c r="B1272" s="66" t="s">
        <v>62</v>
      </c>
      <c r="C1272" s="78">
        <v>771.63058999999998</v>
      </c>
      <c r="D1272" s="184"/>
      <c r="E1272" s="76">
        <v>733.86080000000004</v>
      </c>
      <c r="F1272" s="76">
        <v>655.06508999999994</v>
      </c>
      <c r="G1272" s="73"/>
      <c r="H1272" s="76">
        <v>853.46410000000003</v>
      </c>
      <c r="I1272" s="72"/>
      <c r="J1272" s="185">
        <v>0</v>
      </c>
      <c r="K1272" s="246"/>
      <c r="L1272" s="246"/>
      <c r="M1272" s="173"/>
      <c r="N1272" s="174"/>
      <c r="O1272" s="173"/>
      <c r="P1272" s="173"/>
    </row>
    <row r="1273" spans="1:16" ht="15" customHeight="1" x14ac:dyDescent="0.25">
      <c r="A1273" s="74" t="s">
        <v>1228</v>
      </c>
      <c r="B1273" s="66" t="s">
        <v>62</v>
      </c>
      <c r="C1273" s="78">
        <v>341.98950000000002</v>
      </c>
      <c r="D1273" s="184"/>
      <c r="E1273" s="76">
        <v>307.52085</v>
      </c>
      <c r="F1273" s="76">
        <v>252.45589999999999</v>
      </c>
      <c r="G1273" s="73"/>
      <c r="H1273" s="76">
        <v>397.05445000000003</v>
      </c>
      <c r="I1273" s="72"/>
      <c r="J1273" s="185">
        <v>0</v>
      </c>
      <c r="K1273" s="246"/>
      <c r="L1273" s="246"/>
      <c r="M1273" s="173"/>
      <c r="N1273" s="173"/>
      <c r="O1273" s="173"/>
      <c r="P1273" s="173"/>
    </row>
    <row r="1274" spans="1:16" ht="15" customHeight="1" x14ac:dyDescent="0.25">
      <c r="A1274" s="74" t="s">
        <v>3770</v>
      </c>
      <c r="B1274" s="66" t="s">
        <v>62</v>
      </c>
      <c r="C1274" s="78">
        <v>247.51396</v>
      </c>
      <c r="D1274" s="184"/>
      <c r="E1274" s="76">
        <v>271.40620000000001</v>
      </c>
      <c r="F1274" s="76">
        <v>262.80144999999999</v>
      </c>
      <c r="G1274" s="73"/>
      <c r="H1274" s="76">
        <v>256.57630999999998</v>
      </c>
      <c r="I1274" s="72"/>
      <c r="J1274" s="185">
        <v>0</v>
      </c>
      <c r="K1274" s="246"/>
      <c r="L1274" s="246"/>
      <c r="M1274" s="173"/>
      <c r="N1274" s="174"/>
      <c r="O1274" s="173"/>
      <c r="P1274" s="173"/>
    </row>
    <row r="1275" spans="1:16" ht="15" customHeight="1" x14ac:dyDescent="0.25">
      <c r="A1275" s="74" t="s">
        <v>1229</v>
      </c>
      <c r="B1275" s="66" t="s">
        <v>62</v>
      </c>
      <c r="C1275" s="78">
        <v>384.39466999999996</v>
      </c>
      <c r="D1275" s="184"/>
      <c r="E1275" s="76">
        <v>308.13380000000001</v>
      </c>
      <c r="F1275" s="76">
        <v>275.19918999999999</v>
      </c>
      <c r="G1275" s="73"/>
      <c r="H1275" s="76">
        <v>422.09267999999997</v>
      </c>
      <c r="I1275" s="72"/>
      <c r="J1275" s="185">
        <v>0</v>
      </c>
      <c r="K1275" s="246"/>
      <c r="L1275" s="246"/>
      <c r="M1275" s="173"/>
      <c r="N1275" s="174"/>
      <c r="O1275" s="173"/>
      <c r="P1275" s="173"/>
    </row>
    <row r="1276" spans="1:16" ht="15" customHeight="1" x14ac:dyDescent="0.25">
      <c r="A1276" s="74" t="s">
        <v>1230</v>
      </c>
      <c r="B1276" s="66" t="s">
        <v>62</v>
      </c>
      <c r="C1276" s="78">
        <v>522.52134999999998</v>
      </c>
      <c r="D1276" s="184"/>
      <c r="E1276" s="76">
        <v>416.00909999999999</v>
      </c>
      <c r="F1276" s="76">
        <v>319.36845</v>
      </c>
      <c r="G1276" s="73"/>
      <c r="H1276" s="76">
        <v>619.16200000000003</v>
      </c>
      <c r="I1276" s="72"/>
      <c r="J1276" s="185">
        <v>0</v>
      </c>
      <c r="K1276" s="246"/>
      <c r="L1276" s="246"/>
      <c r="M1276" s="173"/>
      <c r="N1276" s="174"/>
      <c r="O1276" s="173"/>
      <c r="P1276" s="173"/>
    </row>
    <row r="1277" spans="1:16" ht="15" customHeight="1" x14ac:dyDescent="0.25">
      <c r="A1277" s="74" t="s">
        <v>1231</v>
      </c>
      <c r="B1277" s="66" t="s">
        <v>62</v>
      </c>
      <c r="C1277" s="78">
        <v>106.86509</v>
      </c>
      <c r="D1277" s="184"/>
      <c r="E1277" s="76">
        <v>177.79515000000001</v>
      </c>
      <c r="F1277" s="76">
        <v>177.99064999999999</v>
      </c>
      <c r="G1277" s="73"/>
      <c r="H1277" s="76">
        <v>88.905839999999998</v>
      </c>
      <c r="I1277" s="72"/>
      <c r="J1277" s="185">
        <v>0</v>
      </c>
      <c r="K1277" s="246"/>
      <c r="L1277" s="246"/>
      <c r="M1277" s="173"/>
      <c r="N1277" s="173"/>
      <c r="O1277" s="173"/>
      <c r="P1277" s="173"/>
    </row>
    <row r="1278" spans="1:16" ht="15" customHeight="1" x14ac:dyDescent="0.25">
      <c r="A1278" s="74" t="s">
        <v>1232</v>
      </c>
      <c r="B1278" s="66" t="s">
        <v>62</v>
      </c>
      <c r="C1278" s="78">
        <v>213.24428</v>
      </c>
      <c r="D1278" s="184"/>
      <c r="E1278" s="76">
        <v>304.24824999999998</v>
      </c>
      <c r="F1278" s="76">
        <v>282.30235999999996</v>
      </c>
      <c r="G1278" s="73"/>
      <c r="H1278" s="76">
        <v>238.31136999999998</v>
      </c>
      <c r="I1278" s="72"/>
      <c r="J1278" s="185">
        <v>0</v>
      </c>
      <c r="K1278" s="246"/>
      <c r="L1278" s="246"/>
      <c r="M1278" s="173"/>
      <c r="N1278" s="173"/>
      <c r="O1278" s="173"/>
      <c r="P1278" s="173"/>
    </row>
    <row r="1279" spans="1:16" ht="15" customHeight="1" x14ac:dyDescent="0.25">
      <c r="A1279" s="74" t="s">
        <v>3771</v>
      </c>
      <c r="B1279" s="66" t="s">
        <v>62</v>
      </c>
      <c r="C1279" s="78">
        <v>147.17589999999998</v>
      </c>
      <c r="D1279" s="184"/>
      <c r="E1279" s="76">
        <v>157.69499999999999</v>
      </c>
      <c r="F1279" s="76">
        <v>120.50316000000001</v>
      </c>
      <c r="G1279" s="73"/>
      <c r="H1279" s="76">
        <v>205.41622000000001</v>
      </c>
      <c r="I1279" s="72"/>
      <c r="J1279" s="185">
        <v>0</v>
      </c>
      <c r="K1279" s="246"/>
      <c r="L1279" s="246"/>
      <c r="M1279" s="173"/>
      <c r="N1279" s="175"/>
      <c r="O1279" s="173"/>
      <c r="P1279" s="173"/>
    </row>
    <row r="1280" spans="1:16" ht="15" customHeight="1" x14ac:dyDescent="0.25">
      <c r="A1280" s="74" t="s">
        <v>1233</v>
      </c>
      <c r="B1280" s="66" t="s">
        <v>62</v>
      </c>
      <c r="C1280" s="78">
        <v>15.6685</v>
      </c>
      <c r="D1280" s="184"/>
      <c r="E1280" s="76">
        <v>172.0693</v>
      </c>
      <c r="F1280" s="76">
        <v>198.94395</v>
      </c>
      <c r="G1280" s="73"/>
      <c r="H1280" s="76">
        <v>294.10570000000001</v>
      </c>
      <c r="I1280" s="72"/>
      <c r="J1280" s="185">
        <v>0</v>
      </c>
      <c r="K1280" s="246"/>
      <c r="L1280" s="246"/>
      <c r="M1280" s="173"/>
      <c r="N1280" s="174"/>
      <c r="O1280" s="173"/>
      <c r="P1280" s="173"/>
    </row>
    <row r="1281" spans="1:16" ht="15" customHeight="1" x14ac:dyDescent="0.25">
      <c r="A1281" s="74" t="s">
        <v>1234</v>
      </c>
      <c r="B1281" s="66" t="s">
        <v>62</v>
      </c>
      <c r="C1281" s="78">
        <v>114.26649999999999</v>
      </c>
      <c r="D1281" s="184"/>
      <c r="E1281" s="76">
        <v>199.19835</v>
      </c>
      <c r="F1281" s="76">
        <v>206.2148</v>
      </c>
      <c r="G1281" s="73"/>
      <c r="H1281" s="76">
        <v>107.41525</v>
      </c>
      <c r="I1281" s="72"/>
      <c r="J1281" s="185">
        <v>0</v>
      </c>
      <c r="K1281" s="246"/>
      <c r="L1281" s="246"/>
      <c r="M1281" s="173"/>
      <c r="N1281" s="173"/>
      <c r="O1281" s="173"/>
      <c r="P1281" s="173"/>
    </row>
    <row r="1282" spans="1:16" ht="15" customHeight="1" x14ac:dyDescent="0.25">
      <c r="A1282" s="74" t="s">
        <v>1235</v>
      </c>
      <c r="B1282" s="66" t="s">
        <v>62</v>
      </c>
      <c r="C1282" s="78">
        <v>107.02680000000001</v>
      </c>
      <c r="D1282" s="184"/>
      <c r="E1282" s="76">
        <v>197.4648</v>
      </c>
      <c r="F1282" s="76">
        <v>189.78176000000002</v>
      </c>
      <c r="G1282" s="73"/>
      <c r="H1282" s="76">
        <v>114.70984</v>
      </c>
      <c r="I1282" s="72"/>
      <c r="J1282" s="185">
        <v>0</v>
      </c>
      <c r="K1282" s="246"/>
      <c r="L1282" s="246"/>
      <c r="M1282" s="173"/>
      <c r="N1282" s="174"/>
      <c r="O1282" s="173"/>
      <c r="P1282" s="173"/>
    </row>
    <row r="1283" spans="1:16" ht="15" customHeight="1" x14ac:dyDescent="0.25">
      <c r="A1283" s="74" t="s">
        <v>1236</v>
      </c>
      <c r="B1283" s="66" t="s">
        <v>62</v>
      </c>
      <c r="C1283" s="78">
        <v>380.87973</v>
      </c>
      <c r="D1283" s="184"/>
      <c r="E1283" s="76">
        <v>479.27100000000002</v>
      </c>
      <c r="F1283" s="76">
        <v>539.13578000000007</v>
      </c>
      <c r="G1283" s="73"/>
      <c r="H1283" s="76">
        <v>320.19319999999999</v>
      </c>
      <c r="I1283" s="72"/>
      <c r="J1283" s="185">
        <v>0</v>
      </c>
      <c r="K1283" s="246"/>
      <c r="L1283" s="246"/>
      <c r="M1283" s="173"/>
      <c r="N1283" s="175"/>
      <c r="O1283" s="173"/>
      <c r="P1283" s="173"/>
    </row>
    <row r="1284" spans="1:16" ht="15" customHeight="1" x14ac:dyDescent="0.25">
      <c r="A1284" s="74" t="s">
        <v>3772</v>
      </c>
      <c r="B1284" s="66" t="s">
        <v>62</v>
      </c>
      <c r="C1284" s="78">
        <v>199.65360000000001</v>
      </c>
      <c r="D1284" s="184"/>
      <c r="E1284" s="76">
        <v>223.7424</v>
      </c>
      <c r="F1284" s="76">
        <v>173.44629999999998</v>
      </c>
      <c r="G1284" s="73"/>
      <c r="H1284" s="76">
        <v>250.73795000000001</v>
      </c>
      <c r="I1284" s="72"/>
      <c r="J1284" s="185">
        <v>0</v>
      </c>
      <c r="K1284" s="246"/>
      <c r="L1284" s="246"/>
      <c r="M1284" s="173"/>
      <c r="N1284" s="174"/>
      <c r="O1284" s="173"/>
      <c r="P1284" s="173"/>
    </row>
    <row r="1285" spans="1:16" ht="15" customHeight="1" x14ac:dyDescent="0.25">
      <c r="A1285" s="74" t="s">
        <v>1237</v>
      </c>
      <c r="B1285" s="66" t="s">
        <v>62</v>
      </c>
      <c r="C1285" s="78">
        <v>215.65779999999998</v>
      </c>
      <c r="D1285" s="184"/>
      <c r="E1285" s="76">
        <v>233.7764</v>
      </c>
      <c r="F1285" s="76">
        <v>206.76145000000002</v>
      </c>
      <c r="G1285" s="73"/>
      <c r="H1285" s="76">
        <v>242.9846</v>
      </c>
      <c r="I1285" s="72"/>
      <c r="J1285" s="185">
        <v>0</v>
      </c>
      <c r="K1285" s="246"/>
      <c r="L1285" s="246"/>
      <c r="M1285" s="173"/>
      <c r="N1285" s="174"/>
      <c r="O1285" s="173"/>
      <c r="P1285" s="173"/>
    </row>
    <row r="1286" spans="1:16" ht="15" customHeight="1" x14ac:dyDescent="0.25">
      <c r="A1286" s="74" t="s">
        <v>1238</v>
      </c>
      <c r="B1286" s="66" t="s">
        <v>62</v>
      </c>
      <c r="C1286" s="78">
        <v>434.10722999999996</v>
      </c>
      <c r="D1286" s="184"/>
      <c r="E1286" s="76">
        <v>343.31569999999999</v>
      </c>
      <c r="F1286" s="76">
        <v>290.73303999999996</v>
      </c>
      <c r="G1286" s="73"/>
      <c r="H1286" s="76">
        <v>462.17397</v>
      </c>
      <c r="I1286" s="72"/>
      <c r="J1286" s="185">
        <v>0</v>
      </c>
      <c r="K1286" s="246"/>
      <c r="L1286" s="246"/>
      <c r="M1286" s="173"/>
      <c r="N1286" s="174"/>
      <c r="O1286" s="173"/>
      <c r="P1286" s="173"/>
    </row>
    <row r="1287" spans="1:16" ht="15" customHeight="1" x14ac:dyDescent="0.25">
      <c r="A1287" s="74" t="s">
        <v>1239</v>
      </c>
      <c r="B1287" s="66" t="s">
        <v>62</v>
      </c>
      <c r="C1287" s="78">
        <v>51.964849999999998</v>
      </c>
      <c r="D1287" s="184"/>
      <c r="E1287" s="76">
        <v>109.37046000000001</v>
      </c>
      <c r="F1287" s="76">
        <v>98.577649999999991</v>
      </c>
      <c r="G1287" s="73"/>
      <c r="H1287" s="76">
        <v>62.827959999999997</v>
      </c>
      <c r="I1287" s="72"/>
      <c r="J1287" s="185">
        <v>0</v>
      </c>
      <c r="K1287" s="246"/>
      <c r="L1287" s="246"/>
      <c r="M1287" s="173"/>
      <c r="N1287" s="173"/>
      <c r="O1287" s="173"/>
      <c r="P1287" s="173"/>
    </row>
    <row r="1288" spans="1:16" ht="15" customHeight="1" x14ac:dyDescent="0.25">
      <c r="A1288" s="74" t="s">
        <v>3773</v>
      </c>
      <c r="B1288" s="66" t="s">
        <v>62</v>
      </c>
      <c r="C1288" s="78">
        <v>202.07657</v>
      </c>
      <c r="D1288" s="184"/>
      <c r="E1288" s="76">
        <v>252.7174</v>
      </c>
      <c r="F1288" s="76">
        <v>227.94579999999999</v>
      </c>
      <c r="G1288" s="73"/>
      <c r="H1288" s="76">
        <v>286.04437000000001</v>
      </c>
      <c r="I1288" s="72"/>
      <c r="J1288" s="185">
        <v>0</v>
      </c>
      <c r="K1288" s="246"/>
      <c r="L1288" s="246"/>
      <c r="M1288" s="173"/>
      <c r="N1288" s="174"/>
      <c r="O1288" s="173"/>
      <c r="P1288" s="173"/>
    </row>
    <row r="1289" spans="1:16" ht="15" customHeight="1" x14ac:dyDescent="0.25">
      <c r="A1289" s="74" t="s">
        <v>1240</v>
      </c>
      <c r="B1289" s="66" t="s">
        <v>62</v>
      </c>
      <c r="C1289" s="78">
        <v>80.439300000000003</v>
      </c>
      <c r="D1289" s="184"/>
      <c r="E1289" s="76">
        <v>207.70425</v>
      </c>
      <c r="F1289" s="76">
        <v>185.54795000000001</v>
      </c>
      <c r="G1289" s="73"/>
      <c r="H1289" s="76">
        <v>102.63885000000001</v>
      </c>
      <c r="I1289" s="72"/>
      <c r="J1289" s="185">
        <v>0</v>
      </c>
      <c r="K1289" s="246"/>
      <c r="L1289" s="246"/>
      <c r="M1289" s="173"/>
      <c r="N1289" s="173"/>
      <c r="O1289" s="173"/>
      <c r="P1289" s="173"/>
    </row>
    <row r="1290" spans="1:16" ht="15" customHeight="1" x14ac:dyDescent="0.25">
      <c r="A1290" s="74" t="s">
        <v>3774</v>
      </c>
      <c r="B1290" s="66" t="s">
        <v>62</v>
      </c>
      <c r="C1290" s="78">
        <v>351.47399000000001</v>
      </c>
      <c r="D1290" s="184"/>
      <c r="E1290" s="76">
        <v>260.24700000000001</v>
      </c>
      <c r="F1290" s="76">
        <v>161.52793</v>
      </c>
      <c r="G1290" s="73"/>
      <c r="H1290" s="76">
        <v>450.19711999999998</v>
      </c>
      <c r="I1290" s="72"/>
      <c r="J1290" s="185">
        <v>0</v>
      </c>
      <c r="K1290" s="246"/>
      <c r="L1290" s="246"/>
      <c r="M1290" s="173"/>
      <c r="N1290" s="175"/>
      <c r="O1290" s="173"/>
      <c r="P1290" s="173"/>
    </row>
    <row r="1291" spans="1:16" ht="15" customHeight="1" x14ac:dyDescent="0.25">
      <c r="A1291" s="74" t="s">
        <v>1241</v>
      </c>
      <c r="B1291" s="66" t="s">
        <v>62</v>
      </c>
      <c r="C1291" s="78">
        <v>171.17010000000002</v>
      </c>
      <c r="D1291" s="184"/>
      <c r="E1291" s="76">
        <v>288.6936</v>
      </c>
      <c r="F1291" s="76">
        <v>309.00140000000005</v>
      </c>
      <c r="G1291" s="73"/>
      <c r="H1291" s="76">
        <v>150.86229999999998</v>
      </c>
      <c r="I1291" s="72"/>
      <c r="J1291" s="185">
        <v>0</v>
      </c>
      <c r="K1291" s="246"/>
      <c r="L1291" s="246"/>
      <c r="M1291" s="173"/>
      <c r="N1291" s="174"/>
      <c r="O1291" s="173"/>
      <c r="P1291" s="173"/>
    </row>
    <row r="1292" spans="1:16" ht="15" customHeight="1" x14ac:dyDescent="0.25">
      <c r="A1292" s="74" t="s">
        <v>1242</v>
      </c>
      <c r="B1292" s="66" t="s">
        <v>62</v>
      </c>
      <c r="C1292" s="78">
        <v>258.05705999999998</v>
      </c>
      <c r="D1292" s="184"/>
      <c r="E1292" s="76">
        <v>366.12940000000003</v>
      </c>
      <c r="F1292" s="76">
        <v>357.63783000000001</v>
      </c>
      <c r="G1292" s="73"/>
      <c r="H1292" s="76">
        <v>266.63382999999999</v>
      </c>
      <c r="I1292" s="72"/>
      <c r="J1292" s="185">
        <v>0</v>
      </c>
      <c r="K1292" s="246"/>
      <c r="L1292" s="246"/>
      <c r="M1292" s="173"/>
      <c r="N1292" s="174"/>
      <c r="O1292" s="173"/>
      <c r="P1292" s="173"/>
    </row>
    <row r="1293" spans="1:16" x14ac:dyDescent="0.25">
      <c r="A1293" s="74" t="s">
        <v>1243</v>
      </c>
      <c r="B1293" s="66" t="s">
        <v>62</v>
      </c>
      <c r="C1293" s="78">
        <v>164.16177999999999</v>
      </c>
      <c r="D1293" s="184"/>
      <c r="E1293" s="76">
        <v>306.12</v>
      </c>
      <c r="F1293" s="76">
        <v>317.39734999999996</v>
      </c>
      <c r="G1293" s="73"/>
      <c r="H1293" s="76">
        <v>173.82923000000002</v>
      </c>
      <c r="I1293" s="72"/>
      <c r="J1293" s="185">
        <v>0</v>
      </c>
      <c r="K1293" s="246"/>
      <c r="L1293" s="246"/>
      <c r="M1293" s="173"/>
      <c r="N1293" s="175"/>
      <c r="O1293" s="173"/>
      <c r="P1293" s="173"/>
    </row>
    <row r="1294" spans="1:16" ht="15" customHeight="1" x14ac:dyDescent="0.25">
      <c r="A1294" s="74" t="s">
        <v>1244</v>
      </c>
      <c r="B1294" s="66" t="s">
        <v>62</v>
      </c>
      <c r="C1294" s="78">
        <v>282.58034999999995</v>
      </c>
      <c r="D1294" s="184"/>
      <c r="E1294" s="76">
        <v>273.7826</v>
      </c>
      <c r="F1294" s="76">
        <v>282.54374000000001</v>
      </c>
      <c r="G1294" s="73"/>
      <c r="H1294" s="76">
        <v>275.36721</v>
      </c>
      <c r="I1294" s="72"/>
      <c r="J1294" s="185">
        <v>0</v>
      </c>
      <c r="K1294" s="246"/>
      <c r="L1294" s="246"/>
      <c r="M1294" s="173"/>
      <c r="N1294" s="174"/>
      <c r="O1294" s="173"/>
      <c r="P1294" s="173"/>
    </row>
    <row r="1295" spans="1:16" ht="15" customHeight="1" x14ac:dyDescent="0.25">
      <c r="A1295" s="74" t="s">
        <v>1245</v>
      </c>
      <c r="B1295" s="66" t="s">
        <v>62</v>
      </c>
      <c r="C1295" s="78">
        <v>258.98169999999999</v>
      </c>
      <c r="D1295" s="184"/>
      <c r="E1295" s="76">
        <v>224.39949999999999</v>
      </c>
      <c r="F1295" s="76">
        <v>181.46513000000002</v>
      </c>
      <c r="G1295" s="73"/>
      <c r="H1295" s="76">
        <v>302.34532000000002</v>
      </c>
      <c r="I1295" s="72"/>
      <c r="J1295" s="185">
        <v>0</v>
      </c>
      <c r="K1295" s="246"/>
      <c r="L1295" s="246"/>
      <c r="M1295" s="173"/>
      <c r="N1295" s="174"/>
      <c r="O1295" s="173"/>
      <c r="P1295" s="173"/>
    </row>
    <row r="1296" spans="1:16" ht="15" customHeight="1" x14ac:dyDescent="0.25">
      <c r="A1296" s="74" t="s">
        <v>1246</v>
      </c>
      <c r="B1296" s="66" t="s">
        <v>62</v>
      </c>
      <c r="C1296" s="78">
        <v>172.13946999999999</v>
      </c>
      <c r="D1296" s="184"/>
      <c r="E1296" s="76">
        <v>192.07499999999999</v>
      </c>
      <c r="F1296" s="76">
        <v>187.05951999999999</v>
      </c>
      <c r="G1296" s="73"/>
      <c r="H1296" s="76">
        <v>177.26714999999999</v>
      </c>
      <c r="I1296" s="72"/>
      <c r="J1296" s="185">
        <v>0</v>
      </c>
      <c r="K1296" s="246"/>
      <c r="L1296" s="246"/>
      <c r="M1296" s="173"/>
      <c r="N1296" s="175"/>
      <c r="O1296" s="173"/>
      <c r="P1296" s="173"/>
    </row>
    <row r="1297" spans="1:16" x14ac:dyDescent="0.25">
      <c r="A1297" s="74" t="s">
        <v>1247</v>
      </c>
      <c r="B1297" s="66" t="s">
        <v>62</v>
      </c>
      <c r="C1297" s="78">
        <v>163.28645</v>
      </c>
      <c r="D1297" s="184"/>
      <c r="E1297" s="76">
        <v>200.66279999999998</v>
      </c>
      <c r="F1297" s="76">
        <v>249.66845000000001</v>
      </c>
      <c r="G1297" s="73"/>
      <c r="H1297" s="76">
        <v>114.2808</v>
      </c>
      <c r="I1297" s="72"/>
      <c r="J1297" s="185">
        <v>0</v>
      </c>
      <c r="K1297" s="246"/>
      <c r="L1297" s="246"/>
      <c r="M1297" s="173"/>
      <c r="N1297" s="174"/>
      <c r="O1297" s="173"/>
      <c r="P1297" s="173"/>
    </row>
    <row r="1298" spans="1:16" ht="15" customHeight="1" x14ac:dyDescent="0.25">
      <c r="A1298" s="74" t="s">
        <v>3775</v>
      </c>
      <c r="B1298" s="66" t="s">
        <v>62</v>
      </c>
      <c r="C1298" s="78">
        <v>221.08770999999999</v>
      </c>
      <c r="D1298" s="184"/>
      <c r="E1298" s="76">
        <v>188.29849999999999</v>
      </c>
      <c r="F1298" s="76">
        <v>157.10993999999999</v>
      </c>
      <c r="G1298" s="73"/>
      <c r="H1298" s="76">
        <v>251.96897000000001</v>
      </c>
      <c r="I1298" s="72"/>
      <c r="J1298" s="185">
        <v>0</v>
      </c>
      <c r="K1298" s="246"/>
      <c r="L1298" s="246"/>
      <c r="M1298" s="173"/>
      <c r="N1298" s="174"/>
      <c r="O1298" s="173"/>
      <c r="P1298" s="173"/>
    </row>
    <row r="1299" spans="1:16" ht="15" customHeight="1" x14ac:dyDescent="0.25">
      <c r="A1299" s="74" t="s">
        <v>3776</v>
      </c>
      <c r="B1299" s="66" t="s">
        <v>62</v>
      </c>
      <c r="C1299" s="78"/>
      <c r="D1299" s="184"/>
      <c r="E1299" s="76">
        <v>132.81320000000002</v>
      </c>
      <c r="F1299" s="76">
        <v>57.912399999999998</v>
      </c>
      <c r="G1299" s="73"/>
      <c r="H1299" s="76">
        <v>74.900800000000004</v>
      </c>
      <c r="I1299" s="72"/>
      <c r="J1299" s="185">
        <v>0</v>
      </c>
      <c r="K1299" s="246"/>
      <c r="L1299" s="246"/>
      <c r="M1299" s="178"/>
      <c r="N1299" s="174"/>
      <c r="O1299" s="173"/>
      <c r="P1299" s="173"/>
    </row>
    <row r="1300" spans="1:16" ht="15" customHeight="1" x14ac:dyDescent="0.25">
      <c r="A1300" s="74" t="s">
        <v>1248</v>
      </c>
      <c r="B1300" s="66" t="s">
        <v>62</v>
      </c>
      <c r="C1300" s="78">
        <v>274.10669999999999</v>
      </c>
      <c r="D1300" s="184"/>
      <c r="E1300" s="76">
        <v>274.4742</v>
      </c>
      <c r="F1300" s="76">
        <v>268.46521000000001</v>
      </c>
      <c r="G1300" s="73"/>
      <c r="H1300" s="76">
        <v>271.03868999999997</v>
      </c>
      <c r="I1300" s="72"/>
      <c r="J1300" s="185">
        <v>0</v>
      </c>
      <c r="K1300" s="246"/>
      <c r="L1300" s="246"/>
      <c r="M1300" s="173"/>
      <c r="N1300" s="174"/>
      <c r="O1300" s="173"/>
      <c r="P1300" s="173"/>
    </row>
    <row r="1301" spans="1:16" x14ac:dyDescent="0.25">
      <c r="A1301" s="74" t="s">
        <v>1249</v>
      </c>
      <c r="B1301" s="66" t="s">
        <v>62</v>
      </c>
      <c r="C1301" s="78">
        <v>161.84869</v>
      </c>
      <c r="D1301" s="184"/>
      <c r="E1301" s="76">
        <v>277.8048</v>
      </c>
      <c r="F1301" s="76">
        <v>249.53964000000002</v>
      </c>
      <c r="G1301" s="73"/>
      <c r="H1301" s="76">
        <v>190.11385000000001</v>
      </c>
      <c r="I1301" s="72"/>
      <c r="J1301" s="185">
        <v>0</v>
      </c>
      <c r="K1301" s="246"/>
      <c r="L1301" s="246"/>
      <c r="M1301" s="173"/>
      <c r="N1301" s="174"/>
      <c r="O1301" s="173"/>
      <c r="P1301" s="173"/>
    </row>
    <row r="1302" spans="1:16" ht="15" customHeight="1" x14ac:dyDescent="0.25">
      <c r="A1302" s="74" t="s">
        <v>1250</v>
      </c>
      <c r="B1302" s="66" t="s">
        <v>62</v>
      </c>
      <c r="C1302" s="78">
        <v>176.68960999999999</v>
      </c>
      <c r="D1302" s="184"/>
      <c r="E1302" s="76">
        <v>368.14765</v>
      </c>
      <c r="F1302" s="76">
        <v>359.71800000000002</v>
      </c>
      <c r="G1302" s="73"/>
      <c r="H1302" s="76">
        <v>186.44151000000002</v>
      </c>
      <c r="I1302" s="72"/>
      <c r="J1302" s="185">
        <v>0</v>
      </c>
      <c r="K1302" s="246"/>
      <c r="L1302" s="246"/>
      <c r="M1302" s="173"/>
      <c r="N1302" s="173"/>
      <c r="O1302" s="173"/>
      <c r="P1302" s="173"/>
    </row>
    <row r="1303" spans="1:16" ht="15" customHeight="1" x14ac:dyDescent="0.25">
      <c r="A1303" s="74" t="s">
        <v>3777</v>
      </c>
      <c r="B1303" s="66" t="s">
        <v>62</v>
      </c>
      <c r="C1303" s="78">
        <v>219.15527</v>
      </c>
      <c r="D1303" s="184"/>
      <c r="E1303" s="76">
        <v>332.3372</v>
      </c>
      <c r="F1303" s="76">
        <v>287.17320000000001</v>
      </c>
      <c r="G1303" s="73"/>
      <c r="H1303" s="76">
        <v>264.40707000000003</v>
      </c>
      <c r="I1303" s="72"/>
      <c r="J1303" s="185">
        <v>0</v>
      </c>
      <c r="K1303" s="246"/>
      <c r="L1303" s="246"/>
      <c r="M1303" s="173"/>
      <c r="N1303" s="174"/>
      <c r="O1303" s="173"/>
      <c r="P1303" s="173"/>
    </row>
    <row r="1304" spans="1:16" ht="15" customHeight="1" x14ac:dyDescent="0.25">
      <c r="A1304" s="74" t="s">
        <v>3778</v>
      </c>
      <c r="B1304" s="66" t="s">
        <v>62</v>
      </c>
      <c r="C1304" s="78">
        <v>1015.86349</v>
      </c>
      <c r="D1304" s="184"/>
      <c r="E1304" s="76">
        <v>233.69481999999999</v>
      </c>
      <c r="F1304" s="76">
        <v>204.69370999999998</v>
      </c>
      <c r="G1304" s="73"/>
      <c r="H1304" s="76">
        <v>93.680789999999988</v>
      </c>
      <c r="I1304" s="72"/>
      <c r="J1304" s="185">
        <v>0</v>
      </c>
      <c r="K1304" s="246"/>
      <c r="L1304" s="246"/>
      <c r="M1304" s="173"/>
      <c r="N1304" s="173"/>
      <c r="O1304" s="173"/>
      <c r="P1304" s="173"/>
    </row>
    <row r="1305" spans="1:16" x14ac:dyDescent="0.25">
      <c r="A1305" s="74" t="s">
        <v>199</v>
      </c>
      <c r="B1305" s="66" t="s">
        <v>62</v>
      </c>
      <c r="C1305" s="78">
        <v>505.16967999999997</v>
      </c>
      <c r="D1305" s="184"/>
      <c r="E1305" s="76">
        <v>738.7825600000001</v>
      </c>
      <c r="F1305" s="76">
        <v>815.65890999999999</v>
      </c>
      <c r="G1305" s="73"/>
      <c r="H1305" s="76">
        <v>417.10219000000001</v>
      </c>
      <c r="I1305" s="72"/>
      <c r="J1305" s="185">
        <v>0</v>
      </c>
      <c r="K1305" s="246"/>
      <c r="L1305" s="246"/>
      <c r="M1305" s="173"/>
      <c r="N1305" s="173"/>
      <c r="O1305" s="173"/>
      <c r="P1305" s="173"/>
    </row>
    <row r="1306" spans="1:16" ht="15" customHeight="1" x14ac:dyDescent="0.25">
      <c r="A1306" s="74" t="s">
        <v>1251</v>
      </c>
      <c r="B1306" s="66" t="s">
        <v>62</v>
      </c>
      <c r="C1306" s="78">
        <v>89.417919999999995</v>
      </c>
      <c r="D1306" s="184"/>
      <c r="E1306" s="76">
        <v>201.58592000000002</v>
      </c>
      <c r="F1306" s="76">
        <v>163.7166</v>
      </c>
      <c r="G1306" s="73"/>
      <c r="H1306" s="76">
        <v>127.28724000000001</v>
      </c>
      <c r="I1306" s="72"/>
      <c r="J1306" s="185">
        <v>0</v>
      </c>
      <c r="K1306" s="246"/>
      <c r="L1306" s="246"/>
      <c r="M1306" s="173"/>
      <c r="N1306" s="173"/>
      <c r="O1306" s="173"/>
      <c r="P1306" s="173"/>
    </row>
    <row r="1307" spans="1:16" ht="15" customHeight="1" x14ac:dyDescent="0.25">
      <c r="A1307" s="74" t="s">
        <v>1252</v>
      </c>
      <c r="B1307" s="66" t="s">
        <v>62</v>
      </c>
      <c r="C1307" s="78">
        <v>229.9211</v>
      </c>
      <c r="D1307" s="184"/>
      <c r="E1307" s="76">
        <v>336.84071999999998</v>
      </c>
      <c r="F1307" s="76">
        <v>270.25876</v>
      </c>
      <c r="G1307" s="73"/>
      <c r="H1307" s="76">
        <v>296.82267999999999</v>
      </c>
      <c r="I1307" s="72"/>
      <c r="J1307" s="185">
        <v>0</v>
      </c>
      <c r="K1307" s="246"/>
      <c r="L1307" s="246"/>
      <c r="M1307" s="173"/>
      <c r="N1307" s="173"/>
      <c r="O1307" s="173"/>
      <c r="P1307" s="173"/>
    </row>
    <row r="1308" spans="1:16" ht="15" customHeight="1" x14ac:dyDescent="0.25">
      <c r="A1308" s="74" t="s">
        <v>3779</v>
      </c>
      <c r="B1308" s="66" t="s">
        <v>62</v>
      </c>
      <c r="C1308" s="78">
        <v>298.32206000000002</v>
      </c>
      <c r="D1308" s="184"/>
      <c r="E1308" s="76">
        <v>354.42419999999998</v>
      </c>
      <c r="F1308" s="76">
        <v>303.45488</v>
      </c>
      <c r="G1308" s="73"/>
      <c r="H1308" s="76">
        <v>349.30021999999997</v>
      </c>
      <c r="I1308" s="72"/>
      <c r="J1308" s="185">
        <v>0</v>
      </c>
      <c r="K1308" s="246"/>
      <c r="L1308" s="246"/>
      <c r="M1308" s="173"/>
      <c r="N1308" s="174"/>
      <c r="O1308" s="173"/>
      <c r="P1308" s="173"/>
    </row>
    <row r="1309" spans="1:16" ht="15" customHeight="1" x14ac:dyDescent="0.25">
      <c r="A1309" s="74" t="s">
        <v>3780</v>
      </c>
      <c r="B1309" s="66" t="s">
        <v>62</v>
      </c>
      <c r="C1309" s="78">
        <v>289.49265000000003</v>
      </c>
      <c r="D1309" s="184"/>
      <c r="E1309" s="76">
        <v>365.76799999999997</v>
      </c>
      <c r="F1309" s="76">
        <v>308.27658000000002</v>
      </c>
      <c r="G1309" s="73"/>
      <c r="H1309" s="76">
        <v>342.41136999999998</v>
      </c>
      <c r="I1309" s="72"/>
      <c r="J1309" s="185">
        <v>0</v>
      </c>
      <c r="K1309" s="246"/>
      <c r="L1309" s="246"/>
      <c r="M1309" s="173"/>
      <c r="N1309" s="175"/>
      <c r="O1309" s="173"/>
      <c r="P1309" s="173"/>
    </row>
    <row r="1310" spans="1:16" ht="15" customHeight="1" x14ac:dyDescent="0.25">
      <c r="A1310" s="74" t="s">
        <v>3781</v>
      </c>
      <c r="B1310" s="66" t="s">
        <v>62</v>
      </c>
      <c r="C1310" s="78">
        <v>293.69734000000005</v>
      </c>
      <c r="D1310" s="184"/>
      <c r="E1310" s="76">
        <v>289.7713</v>
      </c>
      <c r="F1310" s="76">
        <v>235.86951999999999</v>
      </c>
      <c r="G1310" s="73"/>
      <c r="H1310" s="76">
        <v>348.02371999999997</v>
      </c>
      <c r="I1310" s="72"/>
      <c r="J1310" s="185">
        <v>0</v>
      </c>
      <c r="K1310" s="246"/>
      <c r="L1310" s="246"/>
      <c r="M1310" s="173"/>
      <c r="N1310" s="174"/>
      <c r="O1310" s="173"/>
      <c r="P1310" s="173"/>
    </row>
    <row r="1311" spans="1:16" ht="15" customHeight="1" x14ac:dyDescent="0.25">
      <c r="A1311" s="74" t="s">
        <v>3782</v>
      </c>
      <c r="B1311" s="66" t="s">
        <v>62</v>
      </c>
      <c r="C1311" s="78">
        <v>256.69279999999998</v>
      </c>
      <c r="D1311" s="184"/>
      <c r="E1311" s="76">
        <v>506.05920000000003</v>
      </c>
      <c r="F1311" s="76">
        <v>452.14767999999998</v>
      </c>
      <c r="G1311" s="73"/>
      <c r="H1311" s="76">
        <v>286.36232000000001</v>
      </c>
      <c r="I1311" s="72"/>
      <c r="J1311" s="185">
        <v>0</v>
      </c>
      <c r="K1311" s="246"/>
      <c r="L1311" s="246"/>
      <c r="M1311" s="173"/>
      <c r="N1311" s="174"/>
      <c r="O1311" s="173"/>
      <c r="P1311" s="173"/>
    </row>
    <row r="1312" spans="1:16" ht="15" customHeight="1" x14ac:dyDescent="0.25">
      <c r="A1312" s="74" t="s">
        <v>3783</v>
      </c>
      <c r="B1312" s="66" t="s">
        <v>62</v>
      </c>
      <c r="C1312" s="78">
        <v>152.17097000000001</v>
      </c>
      <c r="D1312" s="184"/>
      <c r="E1312" s="76">
        <v>248.78489999999999</v>
      </c>
      <c r="F1312" s="76">
        <v>218.39603</v>
      </c>
      <c r="G1312" s="73"/>
      <c r="H1312" s="76">
        <v>182.93806000000001</v>
      </c>
      <c r="I1312" s="72"/>
      <c r="J1312" s="185">
        <v>0</v>
      </c>
      <c r="K1312" s="246"/>
      <c r="L1312" s="246"/>
      <c r="M1312" s="173"/>
      <c r="N1312" s="174"/>
      <c r="O1312" s="173"/>
      <c r="P1312" s="173"/>
    </row>
    <row r="1313" spans="1:16" ht="15" customHeight="1" x14ac:dyDescent="0.25">
      <c r="A1313" s="74" t="s">
        <v>3784</v>
      </c>
      <c r="B1313" s="66" t="s">
        <v>62</v>
      </c>
      <c r="C1313" s="78">
        <v>396.29235</v>
      </c>
      <c r="D1313" s="184"/>
      <c r="E1313" s="76">
        <v>738.11519999999996</v>
      </c>
      <c r="F1313" s="76">
        <v>653.89373999999998</v>
      </c>
      <c r="G1313" s="73"/>
      <c r="H1313" s="76">
        <v>480.53937000000002</v>
      </c>
      <c r="I1313" s="72"/>
      <c r="J1313" s="185">
        <v>0</v>
      </c>
      <c r="K1313" s="246"/>
      <c r="L1313" s="246"/>
      <c r="M1313" s="173"/>
      <c r="N1313" s="174"/>
      <c r="O1313" s="173"/>
      <c r="P1313" s="173"/>
    </row>
    <row r="1314" spans="1:16" ht="15" customHeight="1" x14ac:dyDescent="0.25">
      <c r="A1314" s="74" t="s">
        <v>3785</v>
      </c>
      <c r="B1314" s="66" t="s">
        <v>62</v>
      </c>
      <c r="C1314" s="78">
        <v>129.08552</v>
      </c>
      <c r="D1314" s="184"/>
      <c r="E1314" s="76">
        <v>238.57079999999999</v>
      </c>
      <c r="F1314" s="76">
        <v>212.51489999999998</v>
      </c>
      <c r="G1314" s="73"/>
      <c r="H1314" s="76">
        <v>155.14142000000001</v>
      </c>
      <c r="I1314" s="72"/>
      <c r="J1314" s="185">
        <v>0</v>
      </c>
      <c r="K1314" s="246"/>
      <c r="L1314" s="246"/>
      <c r="M1314" s="173"/>
      <c r="N1314" s="174"/>
      <c r="O1314" s="173"/>
      <c r="P1314" s="173"/>
    </row>
    <row r="1315" spans="1:16" ht="15" customHeight="1" x14ac:dyDescent="0.25">
      <c r="A1315" s="74" t="s">
        <v>3786</v>
      </c>
      <c r="B1315" s="66" t="s">
        <v>62</v>
      </c>
      <c r="C1315" s="78">
        <v>1358.31773</v>
      </c>
      <c r="D1315" s="184"/>
      <c r="E1315" s="76">
        <v>1250.4408000000001</v>
      </c>
      <c r="F1315" s="76">
        <v>1287.3241699999999</v>
      </c>
      <c r="G1315" s="73"/>
      <c r="H1315" s="76">
        <v>1295.0483000000002</v>
      </c>
      <c r="I1315" s="72"/>
      <c r="J1315" s="185">
        <v>0</v>
      </c>
      <c r="K1315" s="246"/>
      <c r="L1315" s="246"/>
      <c r="M1315" s="173"/>
      <c r="N1315" s="174"/>
      <c r="O1315" s="173"/>
      <c r="P1315" s="173"/>
    </row>
    <row r="1316" spans="1:16" ht="15" customHeight="1" x14ac:dyDescent="0.25">
      <c r="A1316" s="74" t="s">
        <v>1253</v>
      </c>
      <c r="B1316" s="66" t="s">
        <v>62</v>
      </c>
      <c r="C1316" s="78">
        <v>805.50585999999998</v>
      </c>
      <c r="D1316" s="184"/>
      <c r="E1316" s="76">
        <v>608.24959999999999</v>
      </c>
      <c r="F1316" s="76">
        <v>772.06313999999998</v>
      </c>
      <c r="G1316" s="73"/>
      <c r="H1316" s="76">
        <v>706.08087999999998</v>
      </c>
      <c r="I1316" s="72"/>
      <c r="J1316" s="185">
        <v>0</v>
      </c>
      <c r="K1316" s="246"/>
      <c r="L1316" s="246"/>
      <c r="M1316" s="173"/>
      <c r="N1316" s="174"/>
      <c r="O1316" s="173"/>
      <c r="P1316" s="173"/>
    </row>
    <row r="1317" spans="1:16" ht="15" customHeight="1" x14ac:dyDescent="0.25">
      <c r="A1317" s="74" t="s">
        <v>203</v>
      </c>
      <c r="B1317" s="66" t="s">
        <v>62</v>
      </c>
      <c r="C1317" s="78">
        <v>469.75945000000002</v>
      </c>
      <c r="D1317" s="184"/>
      <c r="E1317" s="76">
        <v>354.12479999999999</v>
      </c>
      <c r="F1317" s="76">
        <v>395.42784999999998</v>
      </c>
      <c r="G1317" s="73"/>
      <c r="H1317" s="76">
        <v>428.45640000000003</v>
      </c>
      <c r="I1317" s="72"/>
      <c r="J1317" s="185">
        <v>0</v>
      </c>
      <c r="K1317" s="246"/>
      <c r="L1317" s="246"/>
      <c r="M1317" s="173"/>
      <c r="N1317" s="174"/>
      <c r="O1317" s="173"/>
      <c r="P1317" s="173"/>
    </row>
    <row r="1318" spans="1:16" ht="15" customHeight="1" x14ac:dyDescent="0.25">
      <c r="A1318" s="74" t="s">
        <v>1254</v>
      </c>
      <c r="B1318" s="66" t="s">
        <v>62</v>
      </c>
      <c r="C1318" s="78">
        <v>454.71249999999998</v>
      </c>
      <c r="D1318" s="184"/>
      <c r="E1318" s="76">
        <v>323.84640000000002</v>
      </c>
      <c r="F1318" s="76">
        <v>420.06885</v>
      </c>
      <c r="G1318" s="73"/>
      <c r="H1318" s="76">
        <v>358.49005</v>
      </c>
      <c r="I1318" s="72"/>
      <c r="J1318" s="185">
        <v>0</v>
      </c>
      <c r="K1318" s="246"/>
      <c r="L1318" s="246"/>
      <c r="M1318" s="173"/>
      <c r="N1318" s="174"/>
      <c r="O1318" s="173"/>
      <c r="P1318" s="173"/>
    </row>
    <row r="1319" spans="1:16" ht="15" customHeight="1" x14ac:dyDescent="0.25">
      <c r="A1319" s="74" t="s">
        <v>1255</v>
      </c>
      <c r="B1319" s="66" t="s">
        <v>62</v>
      </c>
      <c r="C1319" s="78">
        <v>589.13144999999997</v>
      </c>
      <c r="D1319" s="184"/>
      <c r="E1319" s="76">
        <v>408.18240000000003</v>
      </c>
      <c r="F1319" s="76">
        <v>350.49675000000002</v>
      </c>
      <c r="G1319" s="73"/>
      <c r="H1319" s="76">
        <v>646.81709999999998</v>
      </c>
      <c r="I1319" s="72"/>
      <c r="J1319" s="185">
        <v>0</v>
      </c>
      <c r="K1319" s="246"/>
      <c r="L1319" s="246"/>
      <c r="M1319" s="173"/>
      <c r="N1319" s="174"/>
      <c r="O1319" s="173"/>
      <c r="P1319" s="173"/>
    </row>
    <row r="1320" spans="1:16" ht="15" customHeight="1" x14ac:dyDescent="0.25">
      <c r="A1320" s="74" t="s">
        <v>1256</v>
      </c>
      <c r="B1320" s="66" t="s">
        <v>62</v>
      </c>
      <c r="C1320" s="78">
        <v>69.905199999999994</v>
      </c>
      <c r="D1320" s="184"/>
      <c r="E1320" s="76">
        <v>70.892250000000004</v>
      </c>
      <c r="F1320" s="76">
        <v>51.287219999999998</v>
      </c>
      <c r="G1320" s="73"/>
      <c r="H1320" s="76">
        <v>89.510229999999993</v>
      </c>
      <c r="I1320" s="72"/>
      <c r="J1320" s="185">
        <v>0</v>
      </c>
      <c r="K1320" s="246"/>
      <c r="L1320" s="246"/>
      <c r="M1320" s="173"/>
      <c r="N1320" s="173"/>
      <c r="O1320" s="173"/>
      <c r="P1320" s="173"/>
    </row>
    <row r="1321" spans="1:16" ht="15" customHeight="1" x14ac:dyDescent="0.25">
      <c r="A1321" s="74" t="s">
        <v>1257</v>
      </c>
      <c r="B1321" s="66" t="s">
        <v>62</v>
      </c>
      <c r="C1321" s="78">
        <v>204.05584999999999</v>
      </c>
      <c r="D1321" s="184"/>
      <c r="E1321" s="76">
        <v>203.4752</v>
      </c>
      <c r="F1321" s="76">
        <v>161.06480999999999</v>
      </c>
      <c r="G1321" s="73"/>
      <c r="H1321" s="76">
        <v>248.30874</v>
      </c>
      <c r="I1321" s="72"/>
      <c r="J1321" s="185">
        <v>0</v>
      </c>
      <c r="K1321" s="246"/>
      <c r="L1321" s="246"/>
      <c r="M1321" s="173"/>
      <c r="N1321" s="174"/>
      <c r="O1321" s="173"/>
      <c r="P1321" s="173"/>
    </row>
    <row r="1322" spans="1:16" ht="15" customHeight="1" x14ac:dyDescent="0.25">
      <c r="A1322" s="74" t="s">
        <v>1258</v>
      </c>
      <c r="B1322" s="66" t="s">
        <v>62</v>
      </c>
      <c r="C1322" s="78">
        <v>165.15371999999999</v>
      </c>
      <c r="D1322" s="184"/>
      <c r="E1322" s="76">
        <v>259.07479999999998</v>
      </c>
      <c r="F1322" s="76">
        <v>266.81337000000002</v>
      </c>
      <c r="G1322" s="73"/>
      <c r="H1322" s="76">
        <v>158.39075</v>
      </c>
      <c r="I1322" s="72"/>
      <c r="J1322" s="185">
        <v>0</v>
      </c>
      <c r="K1322" s="246"/>
      <c r="L1322" s="246"/>
      <c r="M1322" s="173"/>
      <c r="N1322" s="174"/>
      <c r="O1322" s="173"/>
      <c r="P1322" s="173"/>
    </row>
    <row r="1323" spans="1:16" ht="15" customHeight="1" x14ac:dyDescent="0.25">
      <c r="A1323" s="74" t="s">
        <v>1259</v>
      </c>
      <c r="B1323" s="66" t="s">
        <v>62</v>
      </c>
      <c r="C1323" s="78">
        <v>247.56439</v>
      </c>
      <c r="D1323" s="184"/>
      <c r="E1323" s="76">
        <v>301.1268</v>
      </c>
      <c r="F1323" s="76">
        <v>268.87218000000001</v>
      </c>
      <c r="G1323" s="73"/>
      <c r="H1323" s="76">
        <v>280.05546000000004</v>
      </c>
      <c r="I1323" s="72"/>
      <c r="J1323" s="185">
        <v>0</v>
      </c>
      <c r="K1323" s="246"/>
      <c r="L1323" s="246"/>
      <c r="M1323" s="173"/>
      <c r="N1323" s="174"/>
      <c r="O1323" s="173"/>
      <c r="P1323" s="173"/>
    </row>
    <row r="1324" spans="1:16" ht="15" customHeight="1" x14ac:dyDescent="0.25">
      <c r="A1324" s="74" t="s">
        <v>1260</v>
      </c>
      <c r="B1324" s="66" t="s">
        <v>62</v>
      </c>
      <c r="C1324" s="78">
        <v>314.60219000000001</v>
      </c>
      <c r="D1324" s="184"/>
      <c r="E1324" s="76">
        <v>337.07056</v>
      </c>
      <c r="F1324" s="76">
        <v>279.38117</v>
      </c>
      <c r="G1324" s="73"/>
      <c r="H1324" s="76">
        <v>371.95597999999995</v>
      </c>
      <c r="I1324" s="72"/>
      <c r="J1324" s="185">
        <v>0</v>
      </c>
      <c r="K1324" s="246"/>
      <c r="L1324" s="246"/>
      <c r="M1324" s="173"/>
      <c r="N1324" s="173"/>
      <c r="O1324" s="173"/>
      <c r="P1324" s="173"/>
    </row>
    <row r="1325" spans="1:16" ht="15" customHeight="1" x14ac:dyDescent="0.25">
      <c r="A1325" s="74" t="s">
        <v>1261</v>
      </c>
      <c r="B1325" s="66" t="s">
        <v>62</v>
      </c>
      <c r="C1325" s="78">
        <v>237.46977999999999</v>
      </c>
      <c r="D1325" s="184"/>
      <c r="E1325" s="76">
        <v>202.08389000000003</v>
      </c>
      <c r="F1325" s="76">
        <v>182.09906000000001</v>
      </c>
      <c r="G1325" s="73"/>
      <c r="H1325" s="76">
        <v>261.33121</v>
      </c>
      <c r="I1325" s="72"/>
      <c r="J1325" s="185">
        <v>0</v>
      </c>
      <c r="K1325" s="246"/>
      <c r="L1325" s="246"/>
      <c r="M1325" s="173"/>
      <c r="N1325" s="173"/>
      <c r="O1325" s="173"/>
      <c r="P1325" s="173"/>
    </row>
    <row r="1326" spans="1:16" ht="15" customHeight="1" x14ac:dyDescent="0.25">
      <c r="A1326" s="74" t="s">
        <v>1262</v>
      </c>
      <c r="B1326" s="66" t="s">
        <v>62</v>
      </c>
      <c r="C1326" s="78">
        <v>131.30894000000001</v>
      </c>
      <c r="D1326" s="184"/>
      <c r="E1326" s="76">
        <v>128.03505000000001</v>
      </c>
      <c r="F1326" s="76">
        <v>101.75581</v>
      </c>
      <c r="G1326" s="73"/>
      <c r="H1326" s="76">
        <v>156.44754</v>
      </c>
      <c r="I1326" s="72"/>
      <c r="J1326" s="185">
        <v>0</v>
      </c>
      <c r="K1326" s="246"/>
      <c r="L1326" s="246"/>
      <c r="M1326" s="173"/>
      <c r="N1326" s="173"/>
      <c r="O1326" s="173"/>
      <c r="P1326" s="173"/>
    </row>
    <row r="1327" spans="1:16" ht="15" customHeight="1" x14ac:dyDescent="0.25">
      <c r="A1327" s="74" t="s">
        <v>1263</v>
      </c>
      <c r="B1327" s="66" t="s">
        <v>62</v>
      </c>
      <c r="C1327" s="78">
        <v>165.31351999999998</v>
      </c>
      <c r="D1327" s="184"/>
      <c r="E1327" s="76">
        <v>258.375</v>
      </c>
      <c r="F1327" s="76">
        <v>246.33629999999999</v>
      </c>
      <c r="G1327" s="73"/>
      <c r="H1327" s="76">
        <v>177.52521999999999</v>
      </c>
      <c r="I1327" s="72"/>
      <c r="J1327" s="185">
        <v>0</v>
      </c>
      <c r="K1327" s="246"/>
      <c r="L1327" s="246"/>
      <c r="M1327" s="173"/>
      <c r="N1327" s="175"/>
      <c r="O1327" s="173"/>
      <c r="P1327" s="173"/>
    </row>
    <row r="1328" spans="1:16" ht="15" customHeight="1" x14ac:dyDescent="0.25">
      <c r="A1328" s="74" t="s">
        <v>1264</v>
      </c>
      <c r="B1328" s="66" t="s">
        <v>62</v>
      </c>
      <c r="C1328" s="78">
        <v>84.667729999999992</v>
      </c>
      <c r="D1328" s="184"/>
      <c r="E1328" s="76">
        <v>141.375</v>
      </c>
      <c r="F1328" s="76">
        <v>140.60782999999998</v>
      </c>
      <c r="G1328" s="73"/>
      <c r="H1328" s="76">
        <v>81.6374</v>
      </c>
      <c r="I1328" s="72"/>
      <c r="J1328" s="185">
        <v>0</v>
      </c>
      <c r="K1328" s="246"/>
      <c r="L1328" s="246"/>
      <c r="M1328" s="173"/>
      <c r="N1328" s="175"/>
      <c r="O1328" s="173"/>
      <c r="P1328" s="173"/>
    </row>
    <row r="1329" spans="1:16" ht="15" customHeight="1" x14ac:dyDescent="0.25">
      <c r="A1329" s="74" t="s">
        <v>1265</v>
      </c>
      <c r="B1329" s="66" t="s">
        <v>62</v>
      </c>
      <c r="C1329" s="78">
        <v>490.23025000000001</v>
      </c>
      <c r="D1329" s="184"/>
      <c r="E1329" s="76">
        <v>295.71879999999999</v>
      </c>
      <c r="F1329" s="76">
        <v>265.04477000000003</v>
      </c>
      <c r="G1329" s="73"/>
      <c r="H1329" s="76">
        <v>516.95817999999997</v>
      </c>
      <c r="I1329" s="72"/>
      <c r="J1329" s="185">
        <v>0</v>
      </c>
      <c r="K1329" s="246"/>
      <c r="L1329" s="246"/>
      <c r="M1329" s="173"/>
      <c r="N1329" s="174"/>
      <c r="O1329" s="173"/>
      <c r="P1329" s="173"/>
    </row>
    <row r="1330" spans="1:16" ht="15" customHeight="1" x14ac:dyDescent="0.25">
      <c r="A1330" s="74" t="s">
        <v>1266</v>
      </c>
      <c r="B1330" s="66" t="s">
        <v>62</v>
      </c>
      <c r="C1330" s="78">
        <v>459.42505</v>
      </c>
      <c r="D1330" s="184"/>
      <c r="E1330" s="76">
        <v>517.75554999999997</v>
      </c>
      <c r="F1330" s="76">
        <v>516.19212000000005</v>
      </c>
      <c r="G1330" s="73"/>
      <c r="H1330" s="76">
        <v>460.21447999999998</v>
      </c>
      <c r="I1330" s="72"/>
      <c r="J1330" s="185">
        <v>0</v>
      </c>
      <c r="K1330" s="246"/>
      <c r="L1330" s="246"/>
      <c r="M1330" s="173"/>
      <c r="N1330" s="173"/>
      <c r="O1330" s="173"/>
      <c r="P1330" s="173"/>
    </row>
    <row r="1331" spans="1:16" ht="15" customHeight="1" x14ac:dyDescent="0.25">
      <c r="A1331" s="74" t="s">
        <v>829</v>
      </c>
      <c r="B1331" s="66" t="s">
        <v>62</v>
      </c>
      <c r="C1331" s="78">
        <v>369.71840000000003</v>
      </c>
      <c r="D1331" s="184"/>
      <c r="E1331" s="76">
        <v>632.25760000000002</v>
      </c>
      <c r="F1331" s="76">
        <v>682.63883999999996</v>
      </c>
      <c r="G1331" s="73"/>
      <c r="H1331" s="76">
        <v>304.71050000000002</v>
      </c>
      <c r="I1331" s="72"/>
      <c r="J1331" s="185">
        <v>0</v>
      </c>
      <c r="K1331" s="246"/>
      <c r="L1331" s="246"/>
      <c r="M1331" s="173"/>
      <c r="N1331" s="174"/>
      <c r="O1331" s="173"/>
      <c r="P1331" s="173"/>
    </row>
    <row r="1332" spans="1:16" ht="15" customHeight="1" x14ac:dyDescent="0.25">
      <c r="A1332" s="74" t="s">
        <v>1267</v>
      </c>
      <c r="B1332" s="66" t="s">
        <v>62</v>
      </c>
      <c r="C1332" s="78">
        <v>480.35928000000001</v>
      </c>
      <c r="D1332" s="184"/>
      <c r="E1332" s="76">
        <v>693.48159999999996</v>
      </c>
      <c r="F1332" s="76">
        <v>613.68598999999995</v>
      </c>
      <c r="G1332" s="73"/>
      <c r="H1332" s="76">
        <v>555.20749000000001</v>
      </c>
      <c r="I1332" s="72"/>
      <c r="J1332" s="185">
        <v>0</v>
      </c>
      <c r="K1332" s="246"/>
      <c r="L1332" s="246"/>
      <c r="M1332" s="173"/>
      <c r="N1332" s="174"/>
      <c r="O1332" s="173"/>
      <c r="P1332" s="173"/>
    </row>
    <row r="1333" spans="1:16" ht="15" customHeight="1" x14ac:dyDescent="0.25">
      <c r="A1333" s="74" t="s">
        <v>1268</v>
      </c>
      <c r="B1333" s="66" t="s">
        <v>62</v>
      </c>
      <c r="C1333" s="78">
        <v>361.80333000000002</v>
      </c>
      <c r="D1333" s="184"/>
      <c r="E1333" s="76">
        <v>786.53440000000001</v>
      </c>
      <c r="F1333" s="76">
        <v>711.62139999999999</v>
      </c>
      <c r="G1333" s="73"/>
      <c r="H1333" s="76">
        <v>438.84762999999998</v>
      </c>
      <c r="I1333" s="72"/>
      <c r="J1333" s="185">
        <v>0</v>
      </c>
      <c r="K1333" s="246"/>
      <c r="L1333" s="246"/>
      <c r="M1333" s="173"/>
      <c r="N1333" s="174"/>
      <c r="O1333" s="173"/>
      <c r="P1333" s="173"/>
    </row>
    <row r="1334" spans="1:16" ht="15" customHeight="1" x14ac:dyDescent="0.25">
      <c r="A1334" s="74" t="s">
        <v>3787</v>
      </c>
      <c r="B1334" s="66" t="s">
        <v>62</v>
      </c>
      <c r="C1334" s="78">
        <v>4377.5131500000007</v>
      </c>
      <c r="D1334" s="184"/>
      <c r="E1334" s="76">
        <v>1591.4339499999999</v>
      </c>
      <c r="F1334" s="76">
        <v>1130.4826499999999</v>
      </c>
      <c r="G1334" s="73"/>
      <c r="H1334" s="76">
        <v>1964.1233300000001</v>
      </c>
      <c r="I1334" s="72"/>
      <c r="J1334" s="185">
        <v>0</v>
      </c>
      <c r="K1334" s="246"/>
      <c r="L1334" s="246"/>
      <c r="M1334" s="173"/>
      <c r="N1334" s="173"/>
      <c r="O1334" s="173"/>
      <c r="P1334" s="173"/>
    </row>
    <row r="1335" spans="1:16" ht="15" customHeight="1" x14ac:dyDescent="0.25">
      <c r="A1335" s="74" t="s">
        <v>1269</v>
      </c>
      <c r="B1335" s="66" t="s">
        <v>62</v>
      </c>
      <c r="C1335" s="78">
        <v>242.67743999999999</v>
      </c>
      <c r="D1335" s="184"/>
      <c r="E1335" s="76">
        <v>545.90800000000002</v>
      </c>
      <c r="F1335" s="76">
        <v>568.42743999999993</v>
      </c>
      <c r="G1335" s="73"/>
      <c r="H1335" s="76">
        <v>220.36598000000001</v>
      </c>
      <c r="I1335" s="72"/>
      <c r="J1335" s="185">
        <v>0</v>
      </c>
      <c r="K1335" s="246"/>
      <c r="L1335" s="246"/>
      <c r="M1335" s="173"/>
      <c r="N1335" s="175"/>
      <c r="O1335" s="173"/>
      <c r="P1335" s="173"/>
    </row>
    <row r="1336" spans="1:16" ht="15" customHeight="1" x14ac:dyDescent="0.25">
      <c r="A1336" s="74" t="s">
        <v>1270</v>
      </c>
      <c r="B1336" s="66" t="s">
        <v>62</v>
      </c>
      <c r="C1336" s="78">
        <v>288.82495</v>
      </c>
      <c r="D1336" s="184"/>
      <c r="E1336" s="76">
        <v>575.4864</v>
      </c>
      <c r="F1336" s="76">
        <v>499.43869000000001</v>
      </c>
      <c r="G1336" s="73"/>
      <c r="H1336" s="76">
        <v>364.95666</v>
      </c>
      <c r="I1336" s="72"/>
      <c r="J1336" s="185">
        <v>0</v>
      </c>
      <c r="K1336" s="246"/>
      <c r="L1336" s="246"/>
      <c r="M1336" s="173"/>
      <c r="N1336" s="174"/>
      <c r="O1336" s="173"/>
      <c r="P1336" s="173"/>
    </row>
    <row r="1337" spans="1:16" ht="15" customHeight="1" x14ac:dyDescent="0.25">
      <c r="A1337" s="74" t="s">
        <v>1271</v>
      </c>
      <c r="B1337" s="66" t="s">
        <v>62</v>
      </c>
      <c r="C1337" s="78">
        <v>201.46204</v>
      </c>
      <c r="D1337" s="184"/>
      <c r="E1337" s="76">
        <v>315.2724</v>
      </c>
      <c r="F1337" s="76">
        <v>350.67983000000004</v>
      </c>
      <c r="G1337" s="73"/>
      <c r="H1337" s="76">
        <v>166.05461</v>
      </c>
      <c r="I1337" s="72"/>
      <c r="J1337" s="185">
        <v>0</v>
      </c>
      <c r="K1337" s="246"/>
      <c r="L1337" s="246"/>
      <c r="M1337" s="173"/>
      <c r="N1337" s="174"/>
      <c r="O1337" s="173"/>
      <c r="P1337" s="173"/>
    </row>
    <row r="1338" spans="1:16" ht="15" customHeight="1" x14ac:dyDescent="0.25">
      <c r="A1338" s="74" t="s">
        <v>1272</v>
      </c>
      <c r="B1338" s="66" t="s">
        <v>62</v>
      </c>
      <c r="C1338" s="78">
        <v>131.26095000000001</v>
      </c>
      <c r="D1338" s="184"/>
      <c r="E1338" s="76">
        <v>197.46025</v>
      </c>
      <c r="F1338" s="76">
        <v>170.29696999999999</v>
      </c>
      <c r="G1338" s="73"/>
      <c r="H1338" s="76">
        <v>176.34423000000001</v>
      </c>
      <c r="I1338" s="72"/>
      <c r="J1338" s="185">
        <v>0</v>
      </c>
      <c r="K1338" s="246"/>
      <c r="L1338" s="246"/>
      <c r="M1338" s="173"/>
      <c r="N1338" s="173"/>
      <c r="O1338" s="173"/>
      <c r="P1338" s="173"/>
    </row>
    <row r="1339" spans="1:16" ht="15" customHeight="1" x14ac:dyDescent="0.25">
      <c r="A1339" s="74" t="s">
        <v>1273</v>
      </c>
      <c r="B1339" s="66" t="s">
        <v>62</v>
      </c>
      <c r="C1339" s="78">
        <v>157.52735000000001</v>
      </c>
      <c r="D1339" s="184"/>
      <c r="E1339" s="76">
        <v>201.1155</v>
      </c>
      <c r="F1339" s="76">
        <v>166.83250000000001</v>
      </c>
      <c r="G1339" s="73"/>
      <c r="H1339" s="76">
        <v>191.81035</v>
      </c>
      <c r="I1339" s="72"/>
      <c r="J1339" s="185">
        <v>0</v>
      </c>
      <c r="K1339" s="246"/>
      <c r="L1339" s="246"/>
      <c r="M1339" s="173"/>
      <c r="N1339" s="174"/>
      <c r="O1339" s="173"/>
      <c r="P1339" s="173"/>
    </row>
    <row r="1340" spans="1:16" x14ac:dyDescent="0.25">
      <c r="A1340" s="74" t="s">
        <v>1274</v>
      </c>
      <c r="B1340" s="66" t="s">
        <v>62</v>
      </c>
      <c r="C1340" s="78">
        <v>731.71945999999991</v>
      </c>
      <c r="D1340" s="184"/>
      <c r="E1340" s="76">
        <v>1122.364</v>
      </c>
      <c r="F1340" s="76">
        <v>1113.3913300000002</v>
      </c>
      <c r="G1340" s="73"/>
      <c r="H1340" s="76">
        <v>766.53293000000008</v>
      </c>
      <c r="I1340" s="72"/>
      <c r="J1340" s="185">
        <v>0</v>
      </c>
      <c r="K1340" s="246"/>
      <c r="L1340" s="246"/>
      <c r="M1340" s="173"/>
      <c r="N1340" s="175"/>
      <c r="O1340" s="173"/>
      <c r="P1340" s="173"/>
    </row>
    <row r="1341" spans="1:16" ht="15" customHeight="1" x14ac:dyDescent="0.25">
      <c r="A1341" s="74" t="s">
        <v>1275</v>
      </c>
      <c r="B1341" s="66" t="s">
        <v>62</v>
      </c>
      <c r="C1341" s="78">
        <v>378.53345000000002</v>
      </c>
      <c r="D1341" s="184"/>
      <c r="E1341" s="76">
        <v>587.84080000000006</v>
      </c>
      <c r="F1341" s="76">
        <v>499.97070000000002</v>
      </c>
      <c r="G1341" s="73"/>
      <c r="H1341" s="76">
        <v>466.6671</v>
      </c>
      <c r="I1341" s="72"/>
      <c r="J1341" s="185">
        <v>0</v>
      </c>
      <c r="K1341" s="246"/>
      <c r="L1341" s="246"/>
      <c r="M1341" s="173"/>
      <c r="N1341" s="174"/>
      <c r="O1341" s="173"/>
      <c r="P1341" s="173"/>
    </row>
    <row r="1342" spans="1:16" ht="15" customHeight="1" x14ac:dyDescent="0.25">
      <c r="A1342" s="74" t="s">
        <v>3788</v>
      </c>
      <c r="B1342" s="66" t="s">
        <v>62</v>
      </c>
      <c r="C1342" s="78">
        <v>243.34947</v>
      </c>
      <c r="D1342" s="184"/>
      <c r="E1342" s="76">
        <v>302.36959999999999</v>
      </c>
      <c r="F1342" s="76">
        <v>255.23866000000001</v>
      </c>
      <c r="G1342" s="73"/>
      <c r="H1342" s="76">
        <v>319.50121000000001</v>
      </c>
      <c r="I1342" s="72"/>
      <c r="J1342" s="185">
        <v>0</v>
      </c>
      <c r="K1342" s="246"/>
      <c r="L1342" s="246"/>
      <c r="M1342" s="173"/>
      <c r="N1342" s="174"/>
      <c r="O1342" s="173"/>
      <c r="P1342" s="173"/>
    </row>
    <row r="1343" spans="1:16" ht="15" customHeight="1" x14ac:dyDescent="0.25">
      <c r="A1343" s="74" t="s">
        <v>1276</v>
      </c>
      <c r="B1343" s="66" t="s">
        <v>62</v>
      </c>
      <c r="C1343" s="78">
        <v>298.17692999999997</v>
      </c>
      <c r="D1343" s="184"/>
      <c r="E1343" s="76">
        <v>556.70000000000005</v>
      </c>
      <c r="F1343" s="76">
        <v>489.60116999999997</v>
      </c>
      <c r="G1343" s="73"/>
      <c r="H1343" s="76">
        <v>413.88915999999995</v>
      </c>
      <c r="I1343" s="72"/>
      <c r="J1343" s="185">
        <v>0</v>
      </c>
      <c r="K1343" s="246"/>
      <c r="L1343" s="246"/>
      <c r="M1343" s="173"/>
      <c r="N1343" s="175"/>
      <c r="O1343" s="173"/>
      <c r="P1343" s="173"/>
    </row>
    <row r="1344" spans="1:16" ht="15" customHeight="1" x14ac:dyDescent="0.25">
      <c r="A1344" s="74" t="s">
        <v>1277</v>
      </c>
      <c r="B1344" s="66" t="s">
        <v>62</v>
      </c>
      <c r="C1344" s="78">
        <v>317.16244</v>
      </c>
      <c r="D1344" s="184"/>
      <c r="E1344" s="76">
        <v>438.27840000000003</v>
      </c>
      <c r="F1344" s="76">
        <v>418.59404999999998</v>
      </c>
      <c r="G1344" s="73"/>
      <c r="H1344" s="76">
        <v>336.84679</v>
      </c>
      <c r="I1344" s="72"/>
      <c r="J1344" s="185">
        <v>0</v>
      </c>
      <c r="K1344" s="246"/>
      <c r="L1344" s="246"/>
      <c r="M1344" s="173"/>
      <c r="N1344" s="174"/>
      <c r="O1344" s="173"/>
      <c r="P1344" s="173"/>
    </row>
    <row r="1345" spans="1:16" ht="15" customHeight="1" x14ac:dyDescent="0.25">
      <c r="A1345" s="74" t="s">
        <v>3789</v>
      </c>
      <c r="B1345" s="66" t="s">
        <v>62</v>
      </c>
      <c r="C1345" s="78">
        <v>408.69691999999998</v>
      </c>
      <c r="D1345" s="184"/>
      <c r="E1345" s="76">
        <v>362.84191999999996</v>
      </c>
      <c r="F1345" s="76">
        <v>226.91435000000001</v>
      </c>
      <c r="G1345" s="73"/>
      <c r="H1345" s="76">
        <v>521.24669000000006</v>
      </c>
      <c r="I1345" s="72"/>
      <c r="J1345" s="185">
        <v>0</v>
      </c>
      <c r="K1345" s="246"/>
      <c r="L1345" s="246"/>
      <c r="M1345" s="173"/>
      <c r="N1345" s="173"/>
      <c r="O1345" s="173"/>
      <c r="P1345" s="173"/>
    </row>
    <row r="1346" spans="1:16" ht="15" customHeight="1" x14ac:dyDescent="0.25">
      <c r="A1346" s="74" t="s">
        <v>1278</v>
      </c>
      <c r="B1346" s="66" t="s">
        <v>62</v>
      </c>
      <c r="C1346" s="78">
        <v>633.07365000000004</v>
      </c>
      <c r="D1346" s="184"/>
      <c r="E1346" s="76">
        <v>932.49119999999994</v>
      </c>
      <c r="F1346" s="76">
        <v>851.14819999999997</v>
      </c>
      <c r="G1346" s="73"/>
      <c r="H1346" s="76">
        <v>714.41665</v>
      </c>
      <c r="I1346" s="72"/>
      <c r="J1346" s="185">
        <v>0</v>
      </c>
      <c r="K1346" s="246"/>
      <c r="L1346" s="246"/>
      <c r="M1346" s="173"/>
      <c r="N1346" s="174"/>
      <c r="O1346" s="173"/>
      <c r="P1346" s="173"/>
    </row>
    <row r="1347" spans="1:16" ht="15" customHeight="1" x14ac:dyDescent="0.25">
      <c r="A1347" s="74" t="s">
        <v>1279</v>
      </c>
      <c r="B1347" s="66" t="s">
        <v>62</v>
      </c>
      <c r="C1347" s="78">
        <v>504.89411999999999</v>
      </c>
      <c r="D1347" s="184"/>
      <c r="E1347" s="76">
        <v>752.65231999999992</v>
      </c>
      <c r="F1347" s="76">
        <v>845.89296000000002</v>
      </c>
      <c r="G1347" s="73"/>
      <c r="H1347" s="76">
        <v>411.55392999999998</v>
      </c>
      <c r="I1347" s="72"/>
      <c r="J1347" s="185">
        <v>0</v>
      </c>
      <c r="K1347" s="246"/>
      <c r="L1347" s="246"/>
      <c r="M1347" s="173"/>
      <c r="N1347" s="173"/>
      <c r="O1347" s="173"/>
      <c r="P1347" s="173"/>
    </row>
    <row r="1348" spans="1:16" ht="15" customHeight="1" x14ac:dyDescent="0.25">
      <c r="A1348" s="74" t="s">
        <v>1280</v>
      </c>
      <c r="B1348" s="66" t="s">
        <v>62</v>
      </c>
      <c r="C1348" s="78">
        <v>526.84165000000007</v>
      </c>
      <c r="D1348" s="184"/>
      <c r="E1348" s="76">
        <v>1129.124</v>
      </c>
      <c r="F1348" s="76">
        <v>1000.37306</v>
      </c>
      <c r="G1348" s="73"/>
      <c r="H1348" s="76">
        <v>657.59758999999997</v>
      </c>
      <c r="I1348" s="72"/>
      <c r="J1348" s="185">
        <v>0</v>
      </c>
      <c r="K1348" s="246"/>
      <c r="L1348" s="246"/>
      <c r="M1348" s="173"/>
      <c r="N1348" s="175"/>
      <c r="O1348" s="173"/>
      <c r="P1348" s="173"/>
    </row>
    <row r="1349" spans="1:16" ht="15" customHeight="1" x14ac:dyDescent="0.25">
      <c r="A1349" s="74" t="s">
        <v>1281</v>
      </c>
      <c r="B1349" s="66" t="s">
        <v>62</v>
      </c>
      <c r="C1349" s="78">
        <v>210.27986999999999</v>
      </c>
      <c r="D1349" s="184"/>
      <c r="E1349" s="76">
        <v>76.071449999999999</v>
      </c>
      <c r="F1349" s="76">
        <v>49.306400000000004</v>
      </c>
      <c r="G1349" s="73"/>
      <c r="H1349" s="76">
        <v>203.23147</v>
      </c>
      <c r="I1349" s="72"/>
      <c r="J1349" s="185">
        <v>0</v>
      </c>
      <c r="K1349" s="246"/>
      <c r="L1349" s="246"/>
      <c r="M1349" s="173"/>
      <c r="N1349" s="173"/>
      <c r="O1349" s="173"/>
      <c r="P1349" s="173"/>
    </row>
    <row r="1350" spans="1:16" ht="15" customHeight="1" x14ac:dyDescent="0.25">
      <c r="A1350" s="74" t="s">
        <v>1282</v>
      </c>
      <c r="B1350" s="66" t="s">
        <v>62</v>
      </c>
      <c r="C1350" s="78">
        <v>107.69199999999999</v>
      </c>
      <c r="D1350" s="184"/>
      <c r="E1350" s="76">
        <v>111.04469999999999</v>
      </c>
      <c r="F1350" s="76">
        <v>90.374200000000002</v>
      </c>
      <c r="G1350" s="73"/>
      <c r="H1350" s="76">
        <v>117.52522999999999</v>
      </c>
      <c r="I1350" s="72"/>
      <c r="J1350" s="185">
        <v>0</v>
      </c>
      <c r="K1350" s="246"/>
      <c r="L1350" s="246"/>
      <c r="M1350" s="173"/>
      <c r="N1350" s="174"/>
      <c r="O1350" s="173"/>
      <c r="P1350" s="173"/>
    </row>
    <row r="1351" spans="1:16" ht="15" customHeight="1" x14ac:dyDescent="0.25">
      <c r="A1351" s="74" t="s">
        <v>1283</v>
      </c>
      <c r="B1351" s="66" t="s">
        <v>62</v>
      </c>
      <c r="C1351" s="78">
        <v>39.453050000000005</v>
      </c>
      <c r="D1351" s="184"/>
      <c r="E1351" s="76">
        <v>31.769400000000001</v>
      </c>
      <c r="F1351" s="76">
        <v>21.965199999999999</v>
      </c>
      <c r="G1351" s="73"/>
      <c r="H1351" s="76">
        <v>49.257249999999999</v>
      </c>
      <c r="I1351" s="72"/>
      <c r="J1351" s="185">
        <v>0</v>
      </c>
      <c r="K1351" s="246"/>
      <c r="L1351" s="246"/>
      <c r="M1351" s="173"/>
      <c r="N1351" s="174"/>
      <c r="O1351" s="173"/>
      <c r="P1351" s="173"/>
    </row>
    <row r="1352" spans="1:16" ht="15" customHeight="1" x14ac:dyDescent="0.25">
      <c r="A1352" s="74" t="s">
        <v>1284</v>
      </c>
      <c r="B1352" s="66" t="s">
        <v>62</v>
      </c>
      <c r="C1352" s="78">
        <v>157.72129999999999</v>
      </c>
      <c r="D1352" s="184"/>
      <c r="E1352" s="76">
        <v>51.570349999999998</v>
      </c>
      <c r="F1352" s="76">
        <v>11.573399999999999</v>
      </c>
      <c r="G1352" s="73"/>
      <c r="H1352" s="76">
        <v>175.2544</v>
      </c>
      <c r="I1352" s="72"/>
      <c r="J1352" s="185">
        <v>0</v>
      </c>
      <c r="K1352" s="246"/>
      <c r="L1352" s="246"/>
      <c r="M1352" s="173"/>
      <c r="N1352" s="173"/>
      <c r="O1352" s="173"/>
      <c r="P1352" s="173"/>
    </row>
    <row r="1353" spans="1:16" ht="15" customHeight="1" x14ac:dyDescent="0.25">
      <c r="A1353" s="74" t="s">
        <v>1285</v>
      </c>
      <c r="B1353" s="66" t="s">
        <v>62</v>
      </c>
      <c r="C1353" s="78">
        <v>31.699300000000001</v>
      </c>
      <c r="D1353" s="184"/>
      <c r="E1353" s="76">
        <v>39.577199999999998</v>
      </c>
      <c r="F1353" s="76">
        <v>30.817799999999998</v>
      </c>
      <c r="G1353" s="73"/>
      <c r="H1353" s="76">
        <v>40.4587</v>
      </c>
      <c r="I1353" s="72"/>
      <c r="J1353" s="185">
        <v>0</v>
      </c>
      <c r="K1353" s="246"/>
      <c r="L1353" s="246"/>
      <c r="M1353" s="173"/>
      <c r="N1353" s="174"/>
      <c r="O1353" s="173"/>
      <c r="P1353" s="173"/>
    </row>
    <row r="1354" spans="1:16" ht="15" customHeight="1" x14ac:dyDescent="0.25">
      <c r="A1354" s="74" t="s">
        <v>1286</v>
      </c>
      <c r="B1354" s="66" t="s">
        <v>62</v>
      </c>
      <c r="C1354" s="78">
        <v>87.344200000000001</v>
      </c>
      <c r="D1354" s="184"/>
      <c r="E1354" s="76">
        <v>40.739400000000003</v>
      </c>
      <c r="F1354" s="76">
        <v>25.917000000000002</v>
      </c>
      <c r="G1354" s="73"/>
      <c r="H1354" s="76">
        <v>102.1666</v>
      </c>
      <c r="I1354" s="72"/>
      <c r="J1354" s="185">
        <v>0</v>
      </c>
      <c r="K1354" s="246"/>
      <c r="L1354" s="246"/>
      <c r="M1354" s="173"/>
      <c r="N1354" s="174"/>
      <c r="O1354" s="173"/>
      <c r="P1354" s="173"/>
    </row>
    <row r="1355" spans="1:16" ht="15" customHeight="1" x14ac:dyDescent="0.25">
      <c r="A1355" s="74" t="s">
        <v>1287</v>
      </c>
      <c r="B1355" s="66" t="s">
        <v>62</v>
      </c>
      <c r="C1355" s="78">
        <v>34.943400000000004</v>
      </c>
      <c r="D1355" s="184"/>
      <c r="E1355" s="76">
        <v>43.406999999999996</v>
      </c>
      <c r="F1355" s="76">
        <v>37.300400000000003</v>
      </c>
      <c r="G1355" s="73"/>
      <c r="H1355" s="76">
        <v>41.05</v>
      </c>
      <c r="I1355" s="72"/>
      <c r="J1355" s="185">
        <v>0</v>
      </c>
      <c r="K1355" s="246"/>
      <c r="L1355" s="246"/>
      <c r="M1355" s="173"/>
      <c r="N1355" s="175"/>
      <c r="O1355" s="173"/>
      <c r="P1355" s="173"/>
    </row>
    <row r="1356" spans="1:16" ht="15" customHeight="1" x14ac:dyDescent="0.25">
      <c r="A1356" s="74" t="s">
        <v>1288</v>
      </c>
      <c r="B1356" s="66" t="s">
        <v>62</v>
      </c>
      <c r="C1356" s="78">
        <v>109.04235</v>
      </c>
      <c r="D1356" s="184"/>
      <c r="E1356" s="76">
        <v>49.436399999999999</v>
      </c>
      <c r="F1356" s="76">
        <v>49.819400000000002</v>
      </c>
      <c r="G1356" s="73"/>
      <c r="H1356" s="76">
        <v>108.65935</v>
      </c>
      <c r="I1356" s="72"/>
      <c r="J1356" s="185">
        <v>0</v>
      </c>
      <c r="K1356" s="246"/>
      <c r="L1356" s="246"/>
      <c r="M1356" s="173"/>
      <c r="N1356" s="174"/>
      <c r="O1356" s="173"/>
      <c r="P1356" s="173"/>
    </row>
    <row r="1357" spans="1:16" ht="15" customHeight="1" x14ac:dyDescent="0.25">
      <c r="A1357" s="74" t="s">
        <v>1289</v>
      </c>
      <c r="B1357" s="66" t="s">
        <v>62</v>
      </c>
      <c r="C1357" s="78">
        <v>81.310100000000006</v>
      </c>
      <c r="D1357" s="184"/>
      <c r="E1357" s="76">
        <v>47.60145</v>
      </c>
      <c r="F1357" s="76">
        <v>22.95214</v>
      </c>
      <c r="G1357" s="73"/>
      <c r="H1357" s="76">
        <v>105.95941000000001</v>
      </c>
      <c r="I1357" s="72"/>
      <c r="J1357" s="185">
        <v>0</v>
      </c>
      <c r="K1357" s="246"/>
      <c r="L1357" s="246"/>
      <c r="M1357" s="173"/>
      <c r="N1357" s="173"/>
      <c r="O1357" s="173"/>
      <c r="P1357" s="173"/>
    </row>
    <row r="1358" spans="1:16" ht="15" customHeight="1" x14ac:dyDescent="0.25">
      <c r="A1358" s="74" t="s">
        <v>1290</v>
      </c>
      <c r="B1358" s="66" t="s">
        <v>62</v>
      </c>
      <c r="C1358" s="78">
        <v>108.92357000000001</v>
      </c>
      <c r="D1358" s="184"/>
      <c r="E1358" s="76">
        <v>295.47050000000002</v>
      </c>
      <c r="F1358" s="76">
        <v>282.81470000000002</v>
      </c>
      <c r="G1358" s="73"/>
      <c r="H1358" s="76">
        <v>121.57937</v>
      </c>
      <c r="I1358" s="72"/>
      <c r="J1358" s="185">
        <v>0</v>
      </c>
      <c r="K1358" s="246"/>
      <c r="L1358" s="246"/>
      <c r="M1358" s="173"/>
      <c r="N1358" s="174"/>
      <c r="O1358" s="173"/>
      <c r="P1358" s="173"/>
    </row>
    <row r="1359" spans="1:16" ht="15" customHeight="1" x14ac:dyDescent="0.25">
      <c r="A1359" s="74" t="s">
        <v>1291</v>
      </c>
      <c r="B1359" s="66" t="s">
        <v>62</v>
      </c>
      <c r="C1359" s="78">
        <v>26.936450000000001</v>
      </c>
      <c r="D1359" s="184"/>
      <c r="E1359" s="76">
        <v>75.293399999999991</v>
      </c>
      <c r="F1359" s="76">
        <v>70.595199999999991</v>
      </c>
      <c r="G1359" s="73"/>
      <c r="H1359" s="76">
        <v>32.391449999999999</v>
      </c>
      <c r="I1359" s="72"/>
      <c r="J1359" s="185">
        <v>0</v>
      </c>
      <c r="K1359" s="246"/>
      <c r="L1359" s="246"/>
      <c r="M1359" s="173"/>
      <c r="N1359" s="174"/>
      <c r="O1359" s="173"/>
      <c r="P1359" s="173"/>
    </row>
    <row r="1360" spans="1:16" ht="15" customHeight="1" x14ac:dyDescent="0.25">
      <c r="A1360" s="74" t="s">
        <v>1292</v>
      </c>
      <c r="B1360" s="66" t="s">
        <v>62</v>
      </c>
      <c r="C1360" s="78">
        <v>141.59683999999999</v>
      </c>
      <c r="D1360" s="184"/>
      <c r="E1360" s="76">
        <v>61.935900000000004</v>
      </c>
      <c r="F1360" s="76">
        <v>43.376199999999997</v>
      </c>
      <c r="G1360" s="73"/>
      <c r="H1360" s="76">
        <v>160.15654000000001</v>
      </c>
      <c r="I1360" s="72"/>
      <c r="J1360" s="185">
        <v>0</v>
      </c>
      <c r="K1360" s="246"/>
      <c r="L1360" s="246"/>
      <c r="M1360" s="173"/>
      <c r="N1360" s="174"/>
      <c r="O1360" s="173"/>
      <c r="P1360" s="173"/>
    </row>
    <row r="1361" spans="1:16" ht="15" customHeight="1" x14ac:dyDescent="0.25">
      <c r="A1361" s="74" t="s">
        <v>1293</v>
      </c>
      <c r="B1361" s="66" t="s">
        <v>62</v>
      </c>
      <c r="C1361" s="78">
        <v>112.03932</v>
      </c>
      <c r="D1361" s="184"/>
      <c r="E1361" s="76">
        <v>196.71470000000002</v>
      </c>
      <c r="F1361" s="76">
        <v>169.03957</v>
      </c>
      <c r="G1361" s="73"/>
      <c r="H1361" s="76">
        <v>139.40455</v>
      </c>
      <c r="I1361" s="72"/>
      <c r="J1361" s="185">
        <v>0</v>
      </c>
      <c r="K1361" s="246"/>
      <c r="L1361" s="246"/>
      <c r="M1361" s="173"/>
      <c r="N1361" s="174"/>
      <c r="O1361" s="173"/>
      <c r="P1361" s="173"/>
    </row>
    <row r="1362" spans="1:16" ht="15" customHeight="1" x14ac:dyDescent="0.25">
      <c r="A1362" s="74" t="s">
        <v>1294</v>
      </c>
      <c r="B1362" s="66" t="s">
        <v>62</v>
      </c>
      <c r="C1362" s="78">
        <v>51.706069999999997</v>
      </c>
      <c r="D1362" s="184"/>
      <c r="E1362" s="76">
        <v>76.073399999999992</v>
      </c>
      <c r="F1362" s="76">
        <v>71.726849999999999</v>
      </c>
      <c r="G1362" s="73"/>
      <c r="H1362" s="76">
        <v>56.052620000000005</v>
      </c>
      <c r="I1362" s="72"/>
      <c r="J1362" s="185">
        <v>0</v>
      </c>
      <c r="K1362" s="246"/>
      <c r="L1362" s="246"/>
      <c r="M1362" s="173"/>
      <c r="N1362" s="174"/>
      <c r="O1362" s="173"/>
      <c r="P1362" s="173"/>
    </row>
    <row r="1363" spans="1:16" ht="15" customHeight="1" x14ac:dyDescent="0.25">
      <c r="A1363" s="74" t="s">
        <v>1295</v>
      </c>
      <c r="B1363" s="66" t="s">
        <v>62</v>
      </c>
      <c r="C1363" s="78">
        <v>111.1142</v>
      </c>
      <c r="D1363" s="184"/>
      <c r="E1363" s="76">
        <v>103.0848</v>
      </c>
      <c r="F1363" s="76">
        <v>113.78585000000001</v>
      </c>
      <c r="G1363" s="73"/>
      <c r="H1363" s="76">
        <v>100.41314999999999</v>
      </c>
      <c r="I1363" s="72"/>
      <c r="J1363" s="185">
        <v>0</v>
      </c>
      <c r="K1363" s="246"/>
      <c r="L1363" s="246"/>
      <c r="M1363" s="173"/>
      <c r="N1363" s="174"/>
      <c r="O1363" s="173"/>
      <c r="P1363" s="173"/>
    </row>
    <row r="1364" spans="1:16" ht="15" customHeight="1" x14ac:dyDescent="0.25">
      <c r="A1364" s="74" t="s">
        <v>1296</v>
      </c>
      <c r="B1364" s="66" t="s">
        <v>62</v>
      </c>
      <c r="C1364" s="78">
        <v>41.015140000000002</v>
      </c>
      <c r="D1364" s="184"/>
      <c r="E1364" s="76">
        <v>50.175449999999998</v>
      </c>
      <c r="F1364" s="76">
        <v>45.514290000000003</v>
      </c>
      <c r="G1364" s="73"/>
      <c r="H1364" s="76">
        <v>45.806050000000006</v>
      </c>
      <c r="I1364" s="72"/>
      <c r="J1364" s="185">
        <v>0</v>
      </c>
      <c r="K1364" s="246"/>
      <c r="L1364" s="246"/>
      <c r="M1364" s="173"/>
      <c r="N1364" s="173"/>
      <c r="O1364" s="173"/>
      <c r="P1364" s="173"/>
    </row>
    <row r="1365" spans="1:16" ht="15" customHeight="1" x14ac:dyDescent="0.25">
      <c r="A1365" s="74" t="s">
        <v>3790</v>
      </c>
      <c r="B1365" s="66" t="s">
        <v>62</v>
      </c>
      <c r="C1365" s="78">
        <v>86.512410000000003</v>
      </c>
      <c r="D1365" s="184"/>
      <c r="E1365" s="76">
        <v>106.3062</v>
      </c>
      <c r="F1365" s="76">
        <v>81.318770000000001</v>
      </c>
      <c r="G1365" s="73"/>
      <c r="H1365" s="76">
        <v>111.49983999999999</v>
      </c>
      <c r="I1365" s="72"/>
      <c r="J1365" s="185">
        <v>0</v>
      </c>
      <c r="K1365" s="246"/>
      <c r="L1365" s="246"/>
      <c r="M1365" s="173"/>
      <c r="N1365" s="174"/>
      <c r="O1365" s="173"/>
      <c r="P1365" s="173"/>
    </row>
    <row r="1366" spans="1:16" ht="15" customHeight="1" x14ac:dyDescent="0.25">
      <c r="A1366" s="74" t="s">
        <v>1297</v>
      </c>
      <c r="B1366" s="66" t="s">
        <v>62</v>
      </c>
      <c r="C1366" s="78">
        <v>109.1913</v>
      </c>
      <c r="D1366" s="184"/>
      <c r="E1366" s="76">
        <v>111.86760000000001</v>
      </c>
      <c r="F1366" s="76">
        <v>87.832030000000003</v>
      </c>
      <c r="G1366" s="73"/>
      <c r="H1366" s="76">
        <v>133.22686999999999</v>
      </c>
      <c r="I1366" s="72"/>
      <c r="J1366" s="185">
        <v>0</v>
      </c>
      <c r="K1366" s="246"/>
      <c r="L1366" s="246"/>
      <c r="M1366" s="173"/>
      <c r="N1366" s="174"/>
      <c r="O1366" s="173"/>
      <c r="P1366" s="173"/>
    </row>
    <row r="1367" spans="1:16" ht="15" customHeight="1" x14ac:dyDescent="0.25">
      <c r="A1367" s="74" t="s">
        <v>1298</v>
      </c>
      <c r="B1367" s="66" t="s">
        <v>62</v>
      </c>
      <c r="C1367" s="78">
        <v>262.73543000000001</v>
      </c>
      <c r="D1367" s="184"/>
      <c r="E1367" s="76">
        <v>231.05745000000002</v>
      </c>
      <c r="F1367" s="76">
        <v>207.75821999999999</v>
      </c>
      <c r="G1367" s="73"/>
      <c r="H1367" s="76">
        <v>286.73676</v>
      </c>
      <c r="I1367" s="72"/>
      <c r="J1367" s="185">
        <v>0</v>
      </c>
      <c r="K1367" s="246"/>
      <c r="L1367" s="246"/>
      <c r="M1367" s="173"/>
      <c r="N1367" s="173"/>
      <c r="O1367" s="173"/>
      <c r="P1367" s="173"/>
    </row>
    <row r="1368" spans="1:16" ht="15" customHeight="1" x14ac:dyDescent="0.25">
      <c r="A1368" s="74" t="s">
        <v>1299</v>
      </c>
      <c r="B1368" s="66" t="s">
        <v>62</v>
      </c>
      <c r="C1368" s="78">
        <v>35.683699999999995</v>
      </c>
      <c r="D1368" s="184"/>
      <c r="E1368" s="76">
        <v>84.575399999999988</v>
      </c>
      <c r="F1368" s="76">
        <v>71.00569999999999</v>
      </c>
      <c r="G1368" s="73"/>
      <c r="H1368" s="76">
        <v>49.253399999999999</v>
      </c>
      <c r="I1368" s="72"/>
      <c r="J1368" s="185">
        <v>0</v>
      </c>
      <c r="K1368" s="246"/>
      <c r="L1368" s="246"/>
      <c r="M1368" s="173"/>
      <c r="N1368" s="174"/>
      <c r="O1368" s="173"/>
      <c r="P1368" s="173"/>
    </row>
    <row r="1369" spans="1:16" ht="15" customHeight="1" x14ac:dyDescent="0.25">
      <c r="A1369" s="74" t="s">
        <v>1300</v>
      </c>
      <c r="B1369" s="66" t="s">
        <v>62</v>
      </c>
      <c r="C1369" s="78">
        <v>26.7697</v>
      </c>
      <c r="D1369" s="184"/>
      <c r="E1369" s="76">
        <v>77.990250000000003</v>
      </c>
      <c r="F1369" s="76">
        <v>93.493899999999996</v>
      </c>
      <c r="G1369" s="73"/>
      <c r="H1369" s="76">
        <v>29.962900000000001</v>
      </c>
      <c r="I1369" s="72"/>
      <c r="J1369" s="185">
        <v>0</v>
      </c>
      <c r="K1369" s="246"/>
      <c r="L1369" s="246"/>
      <c r="M1369" s="173"/>
      <c r="N1369" s="173"/>
      <c r="O1369" s="173"/>
      <c r="P1369" s="173"/>
    </row>
    <row r="1370" spans="1:16" ht="15" customHeight="1" x14ac:dyDescent="0.25">
      <c r="A1370" s="74" t="s">
        <v>1301</v>
      </c>
      <c r="B1370" s="66" t="s">
        <v>62</v>
      </c>
      <c r="C1370" s="78">
        <v>200.51301999999998</v>
      </c>
      <c r="D1370" s="184"/>
      <c r="E1370" s="76">
        <v>246.83295000000001</v>
      </c>
      <c r="F1370" s="76">
        <v>240.35771</v>
      </c>
      <c r="G1370" s="73"/>
      <c r="H1370" s="76">
        <v>208.18826000000001</v>
      </c>
      <c r="I1370" s="72"/>
      <c r="J1370" s="185">
        <v>0</v>
      </c>
      <c r="K1370" s="246"/>
      <c r="L1370" s="246"/>
      <c r="M1370" s="173"/>
      <c r="N1370" s="173"/>
      <c r="O1370" s="173"/>
      <c r="P1370" s="173"/>
    </row>
    <row r="1371" spans="1:16" ht="15" customHeight="1" x14ac:dyDescent="0.25">
      <c r="A1371" s="74" t="s">
        <v>1302</v>
      </c>
      <c r="B1371" s="66" t="s">
        <v>62</v>
      </c>
      <c r="C1371" s="78">
        <v>121.17867</v>
      </c>
      <c r="D1371" s="184"/>
      <c r="E1371" s="76">
        <v>242.71454999999997</v>
      </c>
      <c r="F1371" s="76">
        <v>209.30314999999999</v>
      </c>
      <c r="G1371" s="73"/>
      <c r="H1371" s="76">
        <v>154.97932</v>
      </c>
      <c r="I1371" s="72"/>
      <c r="J1371" s="185">
        <v>0</v>
      </c>
      <c r="K1371" s="246"/>
      <c r="L1371" s="246"/>
      <c r="M1371" s="173"/>
      <c r="N1371" s="173"/>
      <c r="O1371" s="173"/>
      <c r="P1371" s="173"/>
    </row>
    <row r="1372" spans="1:16" ht="15" customHeight="1" x14ac:dyDescent="0.25">
      <c r="A1372" s="74" t="s">
        <v>1303</v>
      </c>
      <c r="B1372" s="66" t="s">
        <v>62</v>
      </c>
      <c r="C1372" s="78">
        <v>197.66989999999998</v>
      </c>
      <c r="D1372" s="184"/>
      <c r="E1372" s="76">
        <v>148.52760000000001</v>
      </c>
      <c r="F1372" s="76">
        <v>119.81869999999999</v>
      </c>
      <c r="G1372" s="73"/>
      <c r="H1372" s="76">
        <v>226.33035000000001</v>
      </c>
      <c r="I1372" s="72"/>
      <c r="J1372" s="185">
        <v>0</v>
      </c>
      <c r="K1372" s="246"/>
      <c r="L1372" s="246"/>
      <c r="M1372" s="173"/>
      <c r="N1372" s="174"/>
      <c r="O1372" s="173"/>
      <c r="P1372" s="173"/>
    </row>
    <row r="1373" spans="1:16" ht="15" customHeight="1" x14ac:dyDescent="0.25">
      <c r="A1373" s="74" t="s">
        <v>1304</v>
      </c>
      <c r="B1373" s="66" t="s">
        <v>62</v>
      </c>
      <c r="C1373" s="78">
        <v>160.6876</v>
      </c>
      <c r="D1373" s="184"/>
      <c r="E1373" s="76">
        <v>242.82374999999999</v>
      </c>
      <c r="F1373" s="76">
        <v>254.33123000000001</v>
      </c>
      <c r="G1373" s="73"/>
      <c r="H1373" s="76">
        <v>149.18011999999999</v>
      </c>
      <c r="I1373" s="72"/>
      <c r="J1373" s="185">
        <v>0</v>
      </c>
      <c r="K1373" s="246"/>
      <c r="L1373" s="246"/>
      <c r="M1373" s="173"/>
      <c r="N1373" s="173"/>
      <c r="O1373" s="173"/>
      <c r="P1373" s="173"/>
    </row>
    <row r="1374" spans="1:16" ht="15" customHeight="1" x14ac:dyDescent="0.25">
      <c r="A1374" s="74" t="s">
        <v>1305</v>
      </c>
      <c r="B1374" s="66" t="s">
        <v>62</v>
      </c>
      <c r="C1374" s="78">
        <v>194.51648</v>
      </c>
      <c r="D1374" s="184"/>
      <c r="E1374" s="76">
        <v>245.32755</v>
      </c>
      <c r="F1374" s="76">
        <v>255.87020000000001</v>
      </c>
      <c r="G1374" s="73"/>
      <c r="H1374" s="76">
        <v>183.93448000000001</v>
      </c>
      <c r="I1374" s="72"/>
      <c r="J1374" s="185">
        <v>0</v>
      </c>
      <c r="K1374" s="246"/>
      <c r="L1374" s="246"/>
      <c r="M1374" s="173"/>
      <c r="N1374" s="173"/>
      <c r="O1374" s="173"/>
      <c r="P1374" s="173"/>
    </row>
    <row r="1375" spans="1:16" ht="15" customHeight="1" x14ac:dyDescent="0.25">
      <c r="A1375" s="74" t="s">
        <v>1306</v>
      </c>
      <c r="B1375" s="66" t="s">
        <v>62</v>
      </c>
      <c r="C1375" s="78">
        <v>157.50795000000002</v>
      </c>
      <c r="D1375" s="184"/>
      <c r="E1375" s="76">
        <v>69.349800000000002</v>
      </c>
      <c r="F1375" s="76">
        <v>47.106999999999999</v>
      </c>
      <c r="G1375" s="73"/>
      <c r="H1375" s="76">
        <v>179.75075000000001</v>
      </c>
      <c r="I1375" s="72"/>
      <c r="J1375" s="185">
        <v>0</v>
      </c>
      <c r="K1375" s="246"/>
      <c r="L1375" s="246"/>
      <c r="M1375" s="173"/>
      <c r="N1375" s="174"/>
      <c r="O1375" s="173"/>
      <c r="P1375" s="173"/>
    </row>
    <row r="1376" spans="1:16" ht="15" customHeight="1" x14ac:dyDescent="0.25">
      <c r="A1376" s="74" t="s">
        <v>1307</v>
      </c>
      <c r="B1376" s="66" t="s">
        <v>62</v>
      </c>
      <c r="C1376" s="78">
        <v>145.75639999999999</v>
      </c>
      <c r="D1376" s="184"/>
      <c r="E1376" s="76">
        <v>201.33554999999998</v>
      </c>
      <c r="F1376" s="76">
        <v>154.84520999999998</v>
      </c>
      <c r="G1376" s="73"/>
      <c r="H1376" s="76">
        <v>181.81619000000001</v>
      </c>
      <c r="I1376" s="72"/>
      <c r="J1376" s="185">
        <v>0</v>
      </c>
      <c r="K1376" s="246"/>
      <c r="L1376" s="246"/>
      <c r="M1376" s="173"/>
      <c r="N1376" s="173"/>
      <c r="O1376" s="173"/>
      <c r="P1376" s="173"/>
    </row>
    <row r="1377" spans="1:16" ht="15" customHeight="1" x14ac:dyDescent="0.25">
      <c r="A1377" s="74" t="s">
        <v>1308</v>
      </c>
      <c r="B1377" s="66" t="s">
        <v>62</v>
      </c>
      <c r="C1377" s="78">
        <v>109.08093</v>
      </c>
      <c r="D1377" s="184"/>
      <c r="E1377" s="76">
        <v>205.63724999999999</v>
      </c>
      <c r="F1377" s="76">
        <v>182.28462999999999</v>
      </c>
      <c r="G1377" s="73"/>
      <c r="H1377" s="76">
        <v>132.43355</v>
      </c>
      <c r="I1377" s="72"/>
      <c r="J1377" s="185">
        <v>0</v>
      </c>
      <c r="K1377" s="246"/>
      <c r="L1377" s="246"/>
      <c r="M1377" s="173"/>
      <c r="N1377" s="173"/>
      <c r="O1377" s="173"/>
      <c r="P1377" s="173"/>
    </row>
    <row r="1378" spans="1:16" ht="15" customHeight="1" x14ac:dyDescent="0.25">
      <c r="A1378" s="74" t="s">
        <v>1309</v>
      </c>
      <c r="B1378" s="66" t="s">
        <v>62</v>
      </c>
      <c r="C1378" s="78">
        <v>215.12835000000001</v>
      </c>
      <c r="D1378" s="184"/>
      <c r="E1378" s="76">
        <v>422.31344999999999</v>
      </c>
      <c r="F1378" s="76">
        <v>399.42079999999999</v>
      </c>
      <c r="G1378" s="73"/>
      <c r="H1378" s="76">
        <v>237.98165</v>
      </c>
      <c r="I1378" s="72"/>
      <c r="J1378" s="185">
        <v>0</v>
      </c>
      <c r="K1378" s="246"/>
      <c r="L1378" s="246"/>
      <c r="M1378" s="173"/>
      <c r="N1378" s="173"/>
      <c r="O1378" s="173"/>
      <c r="P1378" s="173"/>
    </row>
    <row r="1379" spans="1:16" ht="15" customHeight="1" x14ac:dyDescent="0.25">
      <c r="A1379" s="74" t="s">
        <v>1310</v>
      </c>
      <c r="B1379" s="66" t="s">
        <v>62</v>
      </c>
      <c r="C1379" s="78">
        <v>191.57785000000001</v>
      </c>
      <c r="D1379" s="184"/>
      <c r="E1379" s="76">
        <v>322.2921</v>
      </c>
      <c r="F1379" s="76">
        <v>300.21446000000003</v>
      </c>
      <c r="G1379" s="73"/>
      <c r="H1379" s="76">
        <v>213.42719</v>
      </c>
      <c r="I1379" s="72"/>
      <c r="J1379" s="185">
        <v>0</v>
      </c>
      <c r="K1379" s="246"/>
      <c r="L1379" s="246"/>
      <c r="M1379" s="173"/>
      <c r="N1379" s="174"/>
      <c r="O1379" s="173"/>
      <c r="P1379" s="173"/>
    </row>
    <row r="1380" spans="1:16" ht="15" customHeight="1" x14ac:dyDescent="0.25">
      <c r="A1380" s="74" t="s">
        <v>3791</v>
      </c>
      <c r="B1380" s="66" t="s">
        <v>62</v>
      </c>
      <c r="C1380" s="78">
        <v>238.11766</v>
      </c>
      <c r="D1380" s="184"/>
      <c r="E1380" s="76">
        <v>247.51701</v>
      </c>
      <c r="F1380" s="76">
        <v>162.4444</v>
      </c>
      <c r="G1380" s="73"/>
      <c r="H1380" s="76">
        <v>323.22962000000001</v>
      </c>
      <c r="I1380" s="72"/>
      <c r="J1380" s="185">
        <v>0</v>
      </c>
      <c r="K1380" s="246"/>
      <c r="L1380" s="246"/>
      <c r="M1380" s="173"/>
      <c r="N1380" s="173"/>
      <c r="O1380" s="173"/>
      <c r="P1380" s="173"/>
    </row>
    <row r="1381" spans="1:16" ht="15" customHeight="1" x14ac:dyDescent="0.25">
      <c r="A1381" s="74" t="s">
        <v>3792</v>
      </c>
      <c r="B1381" s="66" t="s">
        <v>62</v>
      </c>
      <c r="C1381" s="78">
        <v>193.88560000000001</v>
      </c>
      <c r="D1381" s="184"/>
      <c r="E1381" s="76">
        <v>245.154</v>
      </c>
      <c r="F1381" s="76">
        <v>179.90447</v>
      </c>
      <c r="G1381" s="73"/>
      <c r="H1381" s="76">
        <v>259.82693</v>
      </c>
      <c r="I1381" s="72"/>
      <c r="J1381" s="185">
        <v>0</v>
      </c>
      <c r="K1381" s="246"/>
      <c r="L1381" s="246"/>
      <c r="M1381" s="173"/>
      <c r="N1381" s="175"/>
      <c r="O1381" s="173"/>
      <c r="P1381" s="173"/>
    </row>
    <row r="1382" spans="1:16" ht="15" customHeight="1" x14ac:dyDescent="0.25">
      <c r="A1382" s="74" t="s">
        <v>830</v>
      </c>
      <c r="B1382" s="66" t="s">
        <v>62</v>
      </c>
      <c r="C1382" s="78">
        <v>130.61129</v>
      </c>
      <c r="D1382" s="184"/>
      <c r="E1382" s="76">
        <v>241.61292</v>
      </c>
      <c r="F1382" s="76">
        <v>246.34110999999999</v>
      </c>
      <c r="G1382" s="73"/>
      <c r="H1382" s="76">
        <v>125.8831</v>
      </c>
      <c r="I1382" s="72"/>
      <c r="J1382" s="185">
        <v>0</v>
      </c>
      <c r="K1382" s="246"/>
      <c r="L1382" s="246"/>
      <c r="M1382" s="173"/>
      <c r="N1382" s="173"/>
      <c r="O1382" s="173"/>
      <c r="P1382" s="173"/>
    </row>
    <row r="1383" spans="1:16" ht="15" customHeight="1" x14ac:dyDescent="0.25">
      <c r="A1383" s="74" t="s">
        <v>1311</v>
      </c>
      <c r="B1383" s="66" t="s">
        <v>62</v>
      </c>
      <c r="C1383" s="78">
        <v>164.70345</v>
      </c>
      <c r="D1383" s="184"/>
      <c r="E1383" s="76">
        <v>249.31139999999999</v>
      </c>
      <c r="F1383" s="76">
        <v>239.99545000000001</v>
      </c>
      <c r="G1383" s="73"/>
      <c r="H1383" s="76">
        <v>174.01939999999999</v>
      </c>
      <c r="I1383" s="72"/>
      <c r="J1383" s="185">
        <v>0</v>
      </c>
      <c r="K1383" s="246"/>
      <c r="L1383" s="246"/>
      <c r="M1383" s="173"/>
      <c r="N1383" s="174"/>
      <c r="O1383" s="173"/>
      <c r="P1383" s="173"/>
    </row>
    <row r="1384" spans="1:16" ht="15" customHeight="1" x14ac:dyDescent="0.25">
      <c r="A1384" s="74" t="s">
        <v>1312</v>
      </c>
      <c r="B1384" s="66" t="s">
        <v>62</v>
      </c>
      <c r="C1384" s="78">
        <v>217.73752999999999</v>
      </c>
      <c r="D1384" s="184"/>
      <c r="E1384" s="76">
        <v>251.33160000000001</v>
      </c>
      <c r="F1384" s="76">
        <v>208.05217999999999</v>
      </c>
      <c r="G1384" s="73"/>
      <c r="H1384" s="76">
        <v>261.01695000000001</v>
      </c>
      <c r="I1384" s="72"/>
      <c r="J1384" s="185">
        <v>0</v>
      </c>
      <c r="K1384" s="246"/>
      <c r="L1384" s="246"/>
      <c r="M1384" s="173"/>
      <c r="N1384" s="174"/>
      <c r="O1384" s="173"/>
      <c r="P1384" s="173"/>
    </row>
    <row r="1385" spans="1:16" ht="15" customHeight="1" x14ac:dyDescent="0.25">
      <c r="A1385" s="74" t="s">
        <v>1313</v>
      </c>
      <c r="B1385" s="66" t="s">
        <v>62</v>
      </c>
      <c r="C1385" s="78">
        <v>154.51301999999998</v>
      </c>
      <c r="D1385" s="184"/>
      <c r="E1385" s="76">
        <v>250.69979999999998</v>
      </c>
      <c r="F1385" s="76">
        <v>221.57957000000002</v>
      </c>
      <c r="G1385" s="73"/>
      <c r="H1385" s="76">
        <v>183.63325</v>
      </c>
      <c r="I1385" s="72"/>
      <c r="J1385" s="185">
        <v>0</v>
      </c>
      <c r="K1385" s="246"/>
      <c r="L1385" s="246"/>
      <c r="M1385" s="173"/>
      <c r="N1385" s="174"/>
      <c r="O1385" s="173"/>
      <c r="P1385" s="173"/>
    </row>
    <row r="1386" spans="1:16" ht="15" customHeight="1" x14ac:dyDescent="0.25">
      <c r="A1386" s="74" t="s">
        <v>1314</v>
      </c>
      <c r="B1386" s="66" t="s">
        <v>62</v>
      </c>
      <c r="C1386" s="78">
        <v>125.14683000000001</v>
      </c>
      <c r="D1386" s="184"/>
      <c r="E1386" s="76">
        <v>193.17870000000002</v>
      </c>
      <c r="F1386" s="76">
        <v>171.26958999999999</v>
      </c>
      <c r="G1386" s="73"/>
      <c r="H1386" s="76">
        <v>147.05593999999999</v>
      </c>
      <c r="I1386" s="72"/>
      <c r="J1386" s="185">
        <v>0</v>
      </c>
      <c r="K1386" s="246"/>
      <c r="L1386" s="246"/>
      <c r="M1386" s="173"/>
      <c r="N1386" s="174"/>
      <c r="O1386" s="173"/>
      <c r="P1386" s="173"/>
    </row>
    <row r="1387" spans="1:16" ht="15" customHeight="1" x14ac:dyDescent="0.25">
      <c r="A1387" s="74" t="s">
        <v>1315</v>
      </c>
      <c r="B1387" s="66" t="s">
        <v>62</v>
      </c>
      <c r="C1387" s="78">
        <v>238.83269000000001</v>
      </c>
      <c r="D1387" s="184"/>
      <c r="E1387" s="76">
        <v>250.86750000000001</v>
      </c>
      <c r="F1387" s="76">
        <v>219.30884</v>
      </c>
      <c r="G1387" s="73"/>
      <c r="H1387" s="76">
        <v>270.01965000000001</v>
      </c>
      <c r="I1387" s="72"/>
      <c r="J1387" s="185">
        <v>0</v>
      </c>
      <c r="K1387" s="246"/>
      <c r="L1387" s="246"/>
      <c r="M1387" s="173"/>
      <c r="N1387" s="174"/>
      <c r="O1387" s="173"/>
      <c r="P1387" s="173"/>
    </row>
    <row r="1388" spans="1:16" ht="15" customHeight="1" x14ac:dyDescent="0.25">
      <c r="A1388" s="74" t="s">
        <v>1316</v>
      </c>
      <c r="B1388" s="66" t="s">
        <v>62</v>
      </c>
      <c r="C1388" s="78">
        <v>257.82292999999999</v>
      </c>
      <c r="D1388" s="184"/>
      <c r="E1388" s="76">
        <v>247.96010999999999</v>
      </c>
      <c r="F1388" s="76">
        <v>182.28545000000003</v>
      </c>
      <c r="G1388" s="73"/>
      <c r="H1388" s="76">
        <v>307.12748999999997</v>
      </c>
      <c r="I1388" s="72"/>
      <c r="J1388" s="185">
        <v>0</v>
      </c>
      <c r="K1388" s="246"/>
      <c r="L1388" s="246"/>
      <c r="M1388" s="173"/>
      <c r="N1388" s="173"/>
      <c r="O1388" s="173"/>
      <c r="P1388" s="173"/>
    </row>
    <row r="1389" spans="1:16" ht="15" customHeight="1" x14ac:dyDescent="0.25">
      <c r="A1389" s="74" t="s">
        <v>1317</v>
      </c>
      <c r="B1389" s="66" t="s">
        <v>62</v>
      </c>
      <c r="C1389" s="78">
        <v>189.30832999999998</v>
      </c>
      <c r="D1389" s="184"/>
      <c r="E1389" s="76">
        <v>245.43090000000001</v>
      </c>
      <c r="F1389" s="76">
        <v>229.90374</v>
      </c>
      <c r="G1389" s="73"/>
      <c r="H1389" s="76">
        <v>204.71159</v>
      </c>
      <c r="I1389" s="72"/>
      <c r="J1389" s="185">
        <v>0</v>
      </c>
      <c r="K1389" s="246"/>
      <c r="L1389" s="246"/>
      <c r="M1389" s="173"/>
      <c r="N1389" s="174"/>
      <c r="O1389" s="173"/>
      <c r="P1389" s="173"/>
    </row>
    <row r="1390" spans="1:16" ht="15" customHeight="1" x14ac:dyDescent="0.25">
      <c r="A1390" s="74" t="s">
        <v>1318</v>
      </c>
      <c r="B1390" s="66" t="s">
        <v>62</v>
      </c>
      <c r="C1390" s="78">
        <v>100.67722999999999</v>
      </c>
      <c r="D1390" s="184"/>
      <c r="E1390" s="76">
        <v>46.644109999999998</v>
      </c>
      <c r="F1390" s="76">
        <v>44.176220000000001</v>
      </c>
      <c r="G1390" s="73"/>
      <c r="H1390" s="76">
        <v>102.84764</v>
      </c>
      <c r="I1390" s="72"/>
      <c r="J1390" s="185">
        <v>0</v>
      </c>
      <c r="K1390" s="246"/>
      <c r="L1390" s="246"/>
      <c r="M1390" s="173"/>
      <c r="N1390" s="173"/>
      <c r="O1390" s="173"/>
      <c r="P1390" s="173"/>
    </row>
    <row r="1391" spans="1:16" ht="15" customHeight="1" x14ac:dyDescent="0.25">
      <c r="A1391" s="74" t="s">
        <v>1319</v>
      </c>
      <c r="B1391" s="66" t="s">
        <v>62</v>
      </c>
      <c r="C1391" s="78">
        <v>54.81615</v>
      </c>
      <c r="D1391" s="184"/>
      <c r="E1391" s="76">
        <v>44.731050000000003</v>
      </c>
      <c r="F1391" s="76">
        <v>37.712050000000005</v>
      </c>
      <c r="G1391" s="73"/>
      <c r="H1391" s="76">
        <v>44.241349999999997</v>
      </c>
      <c r="I1391" s="72"/>
      <c r="J1391" s="185">
        <v>0</v>
      </c>
      <c r="K1391" s="246"/>
      <c r="L1391" s="246"/>
      <c r="M1391" s="173"/>
      <c r="N1391" s="173"/>
      <c r="O1391" s="173"/>
      <c r="P1391" s="173"/>
    </row>
    <row r="1392" spans="1:16" ht="15" customHeight="1" x14ac:dyDescent="0.25">
      <c r="A1392" s="74" t="s">
        <v>1321</v>
      </c>
      <c r="B1392" s="66" t="s">
        <v>62</v>
      </c>
      <c r="C1392" s="78">
        <v>44.198550000000004</v>
      </c>
      <c r="D1392" s="184"/>
      <c r="E1392" s="76">
        <v>52.220999999999997</v>
      </c>
      <c r="F1392" s="76">
        <v>37.986350000000002</v>
      </c>
      <c r="G1392" s="73"/>
      <c r="H1392" s="76">
        <v>58.433199999999999</v>
      </c>
      <c r="I1392" s="72"/>
      <c r="J1392" s="185">
        <v>0</v>
      </c>
      <c r="K1392" s="246"/>
      <c r="L1392" s="246"/>
      <c r="M1392" s="173"/>
      <c r="N1392" s="175"/>
      <c r="O1392" s="173"/>
      <c r="P1392" s="173"/>
    </row>
    <row r="1393" spans="1:16" ht="15" customHeight="1" x14ac:dyDescent="0.25">
      <c r="A1393" s="74" t="s">
        <v>1322</v>
      </c>
      <c r="B1393" s="66" t="s">
        <v>62</v>
      </c>
      <c r="C1393" s="78">
        <v>33.047539999999998</v>
      </c>
      <c r="D1393" s="184"/>
      <c r="E1393" s="76">
        <v>28.501200000000001</v>
      </c>
      <c r="F1393" s="76">
        <v>27.505200000000002</v>
      </c>
      <c r="G1393" s="73"/>
      <c r="H1393" s="76">
        <v>34.04354</v>
      </c>
      <c r="I1393" s="72"/>
      <c r="J1393" s="185">
        <v>0</v>
      </c>
      <c r="K1393" s="246"/>
      <c r="L1393" s="246"/>
      <c r="M1393" s="173"/>
      <c r="N1393" s="174"/>
      <c r="O1393" s="173"/>
      <c r="P1393" s="173"/>
    </row>
    <row r="1394" spans="1:16" ht="15" customHeight="1" x14ac:dyDescent="0.25">
      <c r="A1394" s="74" t="s">
        <v>1323</v>
      </c>
      <c r="B1394" s="66" t="s">
        <v>62</v>
      </c>
      <c r="C1394" s="78">
        <v>4.1310000000000002</v>
      </c>
      <c r="D1394" s="184"/>
      <c r="E1394" s="76">
        <v>36.1569</v>
      </c>
      <c r="F1394" s="76">
        <v>51.679000000000002</v>
      </c>
      <c r="G1394" s="73"/>
      <c r="H1394" s="76">
        <v>50.209400000000002</v>
      </c>
      <c r="I1394" s="72"/>
      <c r="J1394" s="185">
        <v>0</v>
      </c>
      <c r="K1394" s="246"/>
      <c r="L1394" s="246"/>
      <c r="M1394" s="173"/>
      <c r="N1394" s="174"/>
      <c r="O1394" s="173"/>
      <c r="P1394" s="173"/>
    </row>
    <row r="1395" spans="1:16" ht="15" customHeight="1" x14ac:dyDescent="0.25">
      <c r="A1395" s="74" t="s">
        <v>1324</v>
      </c>
      <c r="B1395" s="66" t="s">
        <v>62</v>
      </c>
      <c r="C1395" s="78">
        <v>8.2757999999999985</v>
      </c>
      <c r="D1395" s="184"/>
      <c r="E1395" s="76">
        <v>28.7898</v>
      </c>
      <c r="F1395" s="76">
        <v>30.923749999999998</v>
      </c>
      <c r="G1395" s="73"/>
      <c r="H1395" s="76">
        <v>6.1418500000000007</v>
      </c>
      <c r="I1395" s="72"/>
      <c r="J1395" s="185">
        <v>0</v>
      </c>
      <c r="K1395" s="246"/>
      <c r="L1395" s="246"/>
      <c r="M1395" s="173"/>
      <c r="N1395" s="174"/>
      <c r="O1395" s="173"/>
      <c r="P1395" s="173"/>
    </row>
    <row r="1396" spans="1:16" ht="15" customHeight="1" x14ac:dyDescent="0.25">
      <c r="A1396" s="74" t="s">
        <v>1325</v>
      </c>
      <c r="B1396" s="66" t="s">
        <v>62</v>
      </c>
      <c r="C1396" s="78">
        <v>51.970099999999995</v>
      </c>
      <c r="D1396" s="184"/>
      <c r="E1396" s="76">
        <v>21.621599999999997</v>
      </c>
      <c r="F1396" s="76">
        <v>8.3518500000000007</v>
      </c>
      <c r="G1396" s="73"/>
      <c r="H1396" s="76">
        <v>65.239850000000004</v>
      </c>
      <c r="I1396" s="72"/>
      <c r="J1396" s="185">
        <v>0</v>
      </c>
      <c r="K1396" s="246"/>
      <c r="L1396" s="246"/>
      <c r="M1396" s="173"/>
      <c r="N1396" s="174"/>
      <c r="O1396" s="173"/>
      <c r="P1396" s="173"/>
    </row>
    <row r="1397" spans="1:16" ht="15" customHeight="1" x14ac:dyDescent="0.25">
      <c r="A1397" s="74" t="s">
        <v>1326</v>
      </c>
      <c r="B1397" s="66" t="s">
        <v>62</v>
      </c>
      <c r="C1397" s="78">
        <v>18.62</v>
      </c>
      <c r="D1397" s="184"/>
      <c r="E1397" s="76">
        <v>20.494499999999999</v>
      </c>
      <c r="F1397" s="76">
        <v>16.81335</v>
      </c>
      <c r="G1397" s="73"/>
      <c r="H1397" s="76">
        <v>22.30115</v>
      </c>
      <c r="I1397" s="72"/>
      <c r="J1397" s="185">
        <v>0</v>
      </c>
      <c r="K1397" s="246"/>
      <c r="L1397" s="246"/>
      <c r="M1397" s="173"/>
      <c r="N1397" s="174"/>
      <c r="O1397" s="173"/>
      <c r="P1397" s="173"/>
    </row>
    <row r="1398" spans="1:16" ht="15" customHeight="1" x14ac:dyDescent="0.25">
      <c r="A1398" s="74" t="s">
        <v>1327</v>
      </c>
      <c r="B1398" s="66" t="s">
        <v>62</v>
      </c>
      <c r="C1398" s="78">
        <v>43.94294</v>
      </c>
      <c r="D1398" s="184"/>
      <c r="E1398" s="76">
        <v>30.22428</v>
      </c>
      <c r="F1398" s="76">
        <v>26.158819999999999</v>
      </c>
      <c r="G1398" s="73"/>
      <c r="H1398" s="76">
        <v>48.008400000000002</v>
      </c>
      <c r="I1398" s="72"/>
      <c r="J1398" s="185">
        <v>0</v>
      </c>
      <c r="K1398" s="246"/>
      <c r="L1398" s="246"/>
      <c r="M1398" s="173"/>
      <c r="N1398" s="173"/>
      <c r="O1398" s="173"/>
      <c r="P1398" s="173"/>
    </row>
    <row r="1399" spans="1:16" ht="15" customHeight="1" x14ac:dyDescent="0.25">
      <c r="A1399" s="74" t="s">
        <v>1328</v>
      </c>
      <c r="B1399" s="66" t="s">
        <v>62</v>
      </c>
      <c r="C1399" s="78">
        <v>17.032700000000002</v>
      </c>
      <c r="D1399" s="184"/>
      <c r="E1399" s="76">
        <v>34.164000000000001</v>
      </c>
      <c r="F1399" s="76">
        <v>47.431249999999999</v>
      </c>
      <c r="G1399" s="73"/>
      <c r="H1399" s="76">
        <v>3.76545</v>
      </c>
      <c r="I1399" s="72"/>
      <c r="J1399" s="185">
        <v>0</v>
      </c>
      <c r="K1399" s="246"/>
      <c r="L1399" s="246"/>
      <c r="M1399" s="173"/>
      <c r="N1399" s="175"/>
      <c r="O1399" s="173"/>
      <c r="P1399" s="173"/>
    </row>
    <row r="1400" spans="1:16" ht="15" customHeight="1" x14ac:dyDescent="0.25">
      <c r="A1400" s="74" t="s">
        <v>1329</v>
      </c>
      <c r="B1400" s="66" t="s">
        <v>62</v>
      </c>
      <c r="C1400" s="78">
        <v>53.007249999999999</v>
      </c>
      <c r="D1400" s="184"/>
      <c r="E1400" s="76">
        <v>49.171199999999999</v>
      </c>
      <c r="F1400" s="76">
        <v>39.386900000000004</v>
      </c>
      <c r="G1400" s="73"/>
      <c r="H1400" s="76">
        <v>62.791550000000001</v>
      </c>
      <c r="I1400" s="72"/>
      <c r="J1400" s="185">
        <v>0</v>
      </c>
      <c r="K1400" s="246"/>
      <c r="L1400" s="246"/>
      <c r="M1400" s="173"/>
      <c r="N1400" s="174"/>
      <c r="O1400" s="173"/>
      <c r="P1400" s="173"/>
    </row>
    <row r="1401" spans="1:16" ht="15" customHeight="1" x14ac:dyDescent="0.25">
      <c r="A1401" s="74" t="s">
        <v>1330</v>
      </c>
      <c r="B1401" s="66" t="s">
        <v>62</v>
      </c>
      <c r="C1401" s="78">
        <v>11.9666</v>
      </c>
      <c r="D1401" s="184"/>
      <c r="E1401" s="76">
        <v>32.299799999999998</v>
      </c>
      <c r="F1401" s="76">
        <v>24.150099999999998</v>
      </c>
      <c r="G1401" s="73"/>
      <c r="H1401" s="76">
        <v>20.116299999999999</v>
      </c>
      <c r="I1401" s="72"/>
      <c r="J1401" s="185">
        <v>0</v>
      </c>
      <c r="K1401" s="246"/>
      <c r="L1401" s="246"/>
      <c r="M1401" s="173"/>
      <c r="N1401" s="174"/>
      <c r="O1401" s="173"/>
      <c r="P1401" s="173"/>
    </row>
    <row r="1402" spans="1:16" ht="15" customHeight="1" x14ac:dyDescent="0.25">
      <c r="A1402" s="74" t="s">
        <v>1331</v>
      </c>
      <c r="B1402" s="66" t="s">
        <v>62</v>
      </c>
      <c r="C1402" s="78">
        <v>817.67750000000001</v>
      </c>
      <c r="D1402" s="184"/>
      <c r="E1402" s="76">
        <v>811.7088</v>
      </c>
      <c r="F1402" s="76">
        <v>827.36076000000003</v>
      </c>
      <c r="G1402" s="73"/>
      <c r="H1402" s="76">
        <v>802.02554000000009</v>
      </c>
      <c r="I1402" s="72"/>
      <c r="J1402" s="185">
        <v>0</v>
      </c>
      <c r="K1402" s="246"/>
      <c r="L1402" s="246"/>
      <c r="M1402" s="173"/>
      <c r="N1402" s="174"/>
      <c r="O1402" s="173"/>
      <c r="P1402" s="173"/>
    </row>
    <row r="1403" spans="1:16" ht="15" customHeight="1" x14ac:dyDescent="0.25">
      <c r="A1403" s="74" t="s">
        <v>3793</v>
      </c>
      <c r="B1403" s="66" t="s">
        <v>62</v>
      </c>
      <c r="C1403" s="78">
        <v>368.44286999999997</v>
      </c>
      <c r="D1403" s="184"/>
      <c r="E1403" s="76">
        <v>386.13120000000004</v>
      </c>
      <c r="F1403" s="76">
        <v>398.28340000000003</v>
      </c>
      <c r="G1403" s="73"/>
      <c r="H1403" s="76">
        <v>356.29066999999998</v>
      </c>
      <c r="I1403" s="72"/>
      <c r="J1403" s="185">
        <v>0</v>
      </c>
      <c r="K1403" s="246"/>
      <c r="L1403" s="246"/>
      <c r="M1403" s="173"/>
      <c r="N1403" s="174"/>
      <c r="O1403" s="173"/>
      <c r="P1403" s="173"/>
    </row>
    <row r="1404" spans="1:16" ht="15" customHeight="1" x14ac:dyDescent="0.25">
      <c r="A1404" s="74" t="s">
        <v>3794</v>
      </c>
      <c r="B1404" s="66" t="s">
        <v>62</v>
      </c>
      <c r="C1404" s="78">
        <v>421.29300999999998</v>
      </c>
      <c r="D1404" s="184"/>
      <c r="E1404" s="76">
        <v>383.64479999999998</v>
      </c>
      <c r="F1404" s="76">
        <v>412.37385999999998</v>
      </c>
      <c r="G1404" s="73"/>
      <c r="H1404" s="76">
        <v>392.58328</v>
      </c>
      <c r="I1404" s="72"/>
      <c r="J1404" s="185">
        <v>0</v>
      </c>
      <c r="K1404" s="246"/>
      <c r="L1404" s="246"/>
      <c r="M1404" s="173"/>
      <c r="N1404" s="174"/>
      <c r="O1404" s="173"/>
      <c r="P1404" s="173"/>
    </row>
    <row r="1405" spans="1:16" ht="15" customHeight="1" x14ac:dyDescent="0.25">
      <c r="A1405" s="74" t="s">
        <v>3795</v>
      </c>
      <c r="B1405" s="66" t="s">
        <v>62</v>
      </c>
      <c r="C1405" s="78">
        <v>557.12189999999998</v>
      </c>
      <c r="D1405" s="184"/>
      <c r="E1405" s="76">
        <v>392.61759999999998</v>
      </c>
      <c r="F1405" s="76">
        <v>318.89075000000003</v>
      </c>
      <c r="G1405" s="73"/>
      <c r="H1405" s="76">
        <v>650.71394999999995</v>
      </c>
      <c r="I1405" s="72"/>
      <c r="J1405" s="185">
        <v>0</v>
      </c>
      <c r="K1405" s="246"/>
      <c r="L1405" s="246"/>
      <c r="M1405" s="173"/>
      <c r="N1405" s="174"/>
      <c r="O1405" s="173"/>
      <c r="P1405" s="173"/>
    </row>
    <row r="1406" spans="1:16" ht="15" customHeight="1" x14ac:dyDescent="0.25">
      <c r="A1406" s="74" t="s">
        <v>3796</v>
      </c>
      <c r="B1406" s="66" t="s">
        <v>62</v>
      </c>
      <c r="C1406" s="78">
        <v>338.46204999999998</v>
      </c>
      <c r="D1406" s="184"/>
      <c r="E1406" s="76">
        <v>316.66115000000002</v>
      </c>
      <c r="F1406" s="76">
        <v>239.18520999999998</v>
      </c>
      <c r="G1406" s="73"/>
      <c r="H1406" s="76">
        <v>409.87876</v>
      </c>
      <c r="I1406" s="72"/>
      <c r="J1406" s="185">
        <v>0</v>
      </c>
      <c r="K1406" s="246"/>
      <c r="L1406" s="246"/>
      <c r="M1406" s="173"/>
      <c r="N1406" s="173"/>
      <c r="O1406" s="173"/>
      <c r="P1406" s="173"/>
    </row>
    <row r="1407" spans="1:16" x14ac:dyDescent="0.25">
      <c r="A1407" s="74" t="s">
        <v>1334</v>
      </c>
      <c r="B1407" s="66" t="s">
        <v>62</v>
      </c>
      <c r="C1407" s="78">
        <v>2222.13319</v>
      </c>
      <c r="D1407" s="184"/>
      <c r="E1407" s="76">
        <v>1132.8136000000002</v>
      </c>
      <c r="F1407" s="76">
        <v>1174.21282</v>
      </c>
      <c r="G1407" s="73"/>
      <c r="H1407" s="76">
        <v>2115.0675699999997</v>
      </c>
      <c r="I1407" s="72"/>
      <c r="J1407" s="185">
        <v>0</v>
      </c>
      <c r="K1407" s="246"/>
      <c r="L1407" s="246"/>
      <c r="M1407" s="173"/>
      <c r="N1407" s="174"/>
      <c r="O1407" s="173"/>
      <c r="P1407" s="173"/>
    </row>
    <row r="1408" spans="1:16" ht="15" customHeight="1" x14ac:dyDescent="0.25">
      <c r="A1408" s="74" t="s">
        <v>3797</v>
      </c>
      <c r="B1408" s="66" t="s">
        <v>62</v>
      </c>
      <c r="C1408" s="78"/>
      <c r="D1408" s="184">
        <v>-86.722049999999996</v>
      </c>
      <c r="E1408" s="76">
        <v>293.68799999999999</v>
      </c>
      <c r="F1408" s="76">
        <v>90.888999999999996</v>
      </c>
      <c r="G1408" s="73"/>
      <c r="H1408" s="76">
        <v>117.91775</v>
      </c>
      <c r="I1408" s="72"/>
      <c r="J1408" s="185">
        <v>0</v>
      </c>
      <c r="K1408" s="246"/>
      <c r="L1408" s="246"/>
      <c r="M1408" s="173"/>
      <c r="N1408" s="175"/>
      <c r="O1408" s="173"/>
      <c r="P1408" s="173"/>
    </row>
    <row r="1409" spans="1:16" ht="15" customHeight="1" x14ac:dyDescent="0.25">
      <c r="A1409" s="74" t="s">
        <v>3798</v>
      </c>
      <c r="B1409" s="66" t="s">
        <v>62</v>
      </c>
      <c r="C1409" s="78">
        <v>758.66372999999999</v>
      </c>
      <c r="D1409" s="184"/>
      <c r="E1409" s="76">
        <v>865.48865000000001</v>
      </c>
      <c r="F1409" s="76">
        <v>644.41156999999998</v>
      </c>
      <c r="G1409" s="73"/>
      <c r="H1409" s="76">
        <v>961.35527999999999</v>
      </c>
      <c r="I1409" s="72"/>
      <c r="J1409" s="185">
        <v>0</v>
      </c>
      <c r="K1409" s="246"/>
      <c r="L1409" s="246"/>
      <c r="M1409" s="173"/>
      <c r="N1409" s="173"/>
      <c r="O1409" s="173"/>
      <c r="P1409" s="173"/>
    </row>
    <row r="1410" spans="1:16" ht="15" customHeight="1" x14ac:dyDescent="0.25">
      <c r="A1410" s="74" t="s">
        <v>3799</v>
      </c>
      <c r="B1410" s="66" t="s">
        <v>62</v>
      </c>
      <c r="C1410" s="78">
        <v>202.78904999999997</v>
      </c>
      <c r="D1410" s="184"/>
      <c r="E1410" s="76">
        <v>308.87220000000002</v>
      </c>
      <c r="F1410" s="76">
        <v>273.70390000000003</v>
      </c>
      <c r="G1410" s="73"/>
      <c r="H1410" s="76">
        <v>199.13972000000001</v>
      </c>
      <c r="I1410" s="72"/>
      <c r="J1410" s="185">
        <v>0</v>
      </c>
      <c r="K1410" s="246"/>
      <c r="L1410" s="246"/>
      <c r="M1410" s="173"/>
      <c r="N1410" s="174"/>
      <c r="O1410" s="173"/>
      <c r="P1410" s="173"/>
    </row>
    <row r="1411" spans="1:16" ht="15" customHeight="1" x14ac:dyDescent="0.25">
      <c r="A1411" s="74" t="s">
        <v>3800</v>
      </c>
      <c r="B1411" s="66" t="s">
        <v>62</v>
      </c>
      <c r="C1411" s="78">
        <v>244.90434999999999</v>
      </c>
      <c r="D1411" s="184"/>
      <c r="E1411" s="76">
        <v>275.20024999999998</v>
      </c>
      <c r="F1411" s="76">
        <v>207.14023999999998</v>
      </c>
      <c r="G1411" s="73"/>
      <c r="H1411" s="76">
        <v>312.96436</v>
      </c>
      <c r="I1411" s="72"/>
      <c r="J1411" s="185">
        <v>0</v>
      </c>
      <c r="K1411" s="246"/>
      <c r="L1411" s="246"/>
      <c r="M1411" s="173"/>
      <c r="N1411" s="173"/>
      <c r="O1411" s="173"/>
      <c r="P1411" s="173"/>
    </row>
    <row r="1412" spans="1:16" ht="15" customHeight="1" x14ac:dyDescent="0.25">
      <c r="A1412" s="74" t="s">
        <v>1335</v>
      </c>
      <c r="B1412" s="66" t="s">
        <v>62</v>
      </c>
      <c r="C1412" s="78">
        <v>241.65582999999998</v>
      </c>
      <c r="D1412" s="184"/>
      <c r="E1412" s="76">
        <v>203.21280999999999</v>
      </c>
      <c r="F1412" s="76">
        <v>168.90814</v>
      </c>
      <c r="G1412" s="73"/>
      <c r="H1412" s="76">
        <v>277.51565000000005</v>
      </c>
      <c r="I1412" s="72"/>
      <c r="J1412" s="185">
        <v>0</v>
      </c>
      <c r="K1412" s="246"/>
      <c r="L1412" s="246"/>
      <c r="M1412" s="173"/>
      <c r="N1412" s="173"/>
      <c r="O1412" s="173"/>
      <c r="P1412" s="173"/>
    </row>
    <row r="1413" spans="1:16" ht="15" customHeight="1" x14ac:dyDescent="0.25">
      <c r="A1413" s="74" t="s">
        <v>3801</v>
      </c>
      <c r="B1413" s="66" t="s">
        <v>62</v>
      </c>
      <c r="C1413" s="78">
        <v>218.94086999999999</v>
      </c>
      <c r="D1413" s="184"/>
      <c r="E1413" s="76">
        <v>260.68054999999998</v>
      </c>
      <c r="F1413" s="76">
        <v>236.78899999999999</v>
      </c>
      <c r="G1413" s="73"/>
      <c r="H1413" s="76">
        <v>252.16207</v>
      </c>
      <c r="I1413" s="72"/>
      <c r="J1413" s="185">
        <v>0</v>
      </c>
      <c r="K1413" s="246"/>
      <c r="L1413" s="246"/>
      <c r="M1413" s="173"/>
      <c r="N1413" s="173"/>
      <c r="O1413" s="173"/>
      <c r="P1413" s="173"/>
    </row>
    <row r="1414" spans="1:16" ht="15" customHeight="1" x14ac:dyDescent="0.25">
      <c r="A1414" s="74" t="s">
        <v>3802</v>
      </c>
      <c r="B1414" s="66" t="s">
        <v>62</v>
      </c>
      <c r="C1414" s="78">
        <v>309.25484</v>
      </c>
      <c r="D1414" s="184"/>
      <c r="E1414" s="76">
        <v>283.608</v>
      </c>
      <c r="F1414" s="76">
        <v>195.63714999999999</v>
      </c>
      <c r="G1414" s="73"/>
      <c r="H1414" s="76">
        <v>397.22568999999999</v>
      </c>
      <c r="I1414" s="72"/>
      <c r="J1414" s="185">
        <v>0</v>
      </c>
      <c r="K1414" s="246"/>
      <c r="L1414" s="246"/>
      <c r="M1414" s="173"/>
      <c r="N1414" s="175"/>
      <c r="O1414" s="173"/>
      <c r="P1414" s="173"/>
    </row>
    <row r="1415" spans="1:16" ht="15" customHeight="1" x14ac:dyDescent="0.25">
      <c r="A1415" s="74" t="s">
        <v>1336</v>
      </c>
      <c r="B1415" s="66" t="s">
        <v>62</v>
      </c>
      <c r="C1415" s="78">
        <v>178.05894000000001</v>
      </c>
      <c r="D1415" s="184"/>
      <c r="E1415" s="76">
        <v>195.88139999999999</v>
      </c>
      <c r="F1415" s="76">
        <v>158.09495000000001</v>
      </c>
      <c r="G1415" s="73"/>
      <c r="H1415" s="76">
        <v>226.86108999999999</v>
      </c>
      <c r="I1415" s="72"/>
      <c r="J1415" s="185">
        <v>0</v>
      </c>
      <c r="K1415" s="246"/>
      <c r="L1415" s="246"/>
      <c r="M1415" s="173"/>
      <c r="N1415" s="174"/>
      <c r="O1415" s="173"/>
      <c r="P1415" s="173"/>
    </row>
    <row r="1416" spans="1:16" ht="15" customHeight="1" x14ac:dyDescent="0.25">
      <c r="A1416" s="74" t="s">
        <v>1337</v>
      </c>
      <c r="B1416" s="66" t="s">
        <v>62</v>
      </c>
      <c r="C1416" s="78">
        <v>306.31923</v>
      </c>
      <c r="D1416" s="184"/>
      <c r="E1416" s="76">
        <v>228.56470000000002</v>
      </c>
      <c r="F1416" s="76">
        <v>182.91301999999999</v>
      </c>
      <c r="G1416" s="73"/>
      <c r="H1416" s="76">
        <v>439.56200999999999</v>
      </c>
      <c r="I1416" s="72"/>
      <c r="J1416" s="185">
        <v>0</v>
      </c>
      <c r="K1416" s="246"/>
      <c r="L1416" s="246"/>
      <c r="M1416" s="173"/>
      <c r="N1416" s="174"/>
      <c r="O1416" s="173"/>
      <c r="P1416" s="173"/>
    </row>
    <row r="1417" spans="1:16" ht="15" customHeight="1" x14ac:dyDescent="0.25">
      <c r="A1417" s="74" t="s">
        <v>3803</v>
      </c>
      <c r="B1417" s="66" t="s">
        <v>62</v>
      </c>
      <c r="C1417" s="78">
        <v>231.50048000000001</v>
      </c>
      <c r="D1417" s="184"/>
      <c r="E1417" s="76">
        <v>193.74095</v>
      </c>
      <c r="F1417" s="76">
        <v>154.83824999999999</v>
      </c>
      <c r="G1417" s="73"/>
      <c r="H1417" s="76">
        <v>270.38463000000002</v>
      </c>
      <c r="I1417" s="72"/>
      <c r="J1417" s="185">
        <v>0</v>
      </c>
      <c r="K1417" s="246"/>
      <c r="L1417" s="246"/>
      <c r="M1417" s="173"/>
      <c r="N1417" s="173"/>
      <c r="O1417" s="173"/>
      <c r="P1417" s="173"/>
    </row>
    <row r="1418" spans="1:16" ht="15" customHeight="1" x14ac:dyDescent="0.25">
      <c r="A1418" s="74" t="s">
        <v>1338</v>
      </c>
      <c r="B1418" s="66" t="s">
        <v>62</v>
      </c>
      <c r="C1418" s="78">
        <v>49.97475</v>
      </c>
      <c r="D1418" s="184"/>
      <c r="E1418" s="76">
        <v>26.324999999999999</v>
      </c>
      <c r="F1418" s="76">
        <v>14.644620000000002</v>
      </c>
      <c r="G1418" s="73"/>
      <c r="H1418" s="76">
        <v>61.65513</v>
      </c>
      <c r="I1418" s="72"/>
      <c r="J1418" s="185">
        <v>0</v>
      </c>
      <c r="K1418" s="246"/>
      <c r="L1418" s="246"/>
      <c r="M1418" s="173"/>
      <c r="N1418" s="175"/>
      <c r="O1418" s="173"/>
      <c r="P1418" s="173"/>
    </row>
    <row r="1419" spans="1:16" ht="15" customHeight="1" x14ac:dyDescent="0.25">
      <c r="A1419" s="74" t="s">
        <v>1339</v>
      </c>
      <c r="B1419" s="66" t="s">
        <v>62</v>
      </c>
      <c r="C1419" s="78">
        <v>43.259149999999998</v>
      </c>
      <c r="D1419" s="184"/>
      <c r="E1419" s="76">
        <v>100.20060000000001</v>
      </c>
      <c r="F1419" s="76">
        <v>81.336889999999997</v>
      </c>
      <c r="G1419" s="73"/>
      <c r="H1419" s="76">
        <v>62.122860000000003</v>
      </c>
      <c r="I1419" s="72"/>
      <c r="J1419" s="185">
        <v>0</v>
      </c>
      <c r="K1419" s="246"/>
      <c r="L1419" s="246"/>
      <c r="M1419" s="173"/>
      <c r="N1419" s="174"/>
      <c r="O1419" s="173"/>
      <c r="P1419" s="173"/>
    </row>
    <row r="1420" spans="1:16" ht="15" customHeight="1" x14ac:dyDescent="0.25">
      <c r="A1420" s="74" t="s">
        <v>1340</v>
      </c>
      <c r="B1420" s="66" t="s">
        <v>62</v>
      </c>
      <c r="C1420" s="78">
        <v>314.13014000000004</v>
      </c>
      <c r="D1420" s="184"/>
      <c r="E1420" s="76">
        <v>345.05574999999999</v>
      </c>
      <c r="F1420" s="76">
        <v>303.01802000000004</v>
      </c>
      <c r="G1420" s="73"/>
      <c r="H1420" s="76">
        <v>356.21177</v>
      </c>
      <c r="I1420" s="72"/>
      <c r="J1420" s="185">
        <v>0</v>
      </c>
      <c r="K1420" s="246"/>
      <c r="L1420" s="246"/>
      <c r="M1420" s="173"/>
      <c r="N1420" s="173"/>
      <c r="O1420" s="173"/>
      <c r="P1420" s="173"/>
    </row>
    <row r="1421" spans="1:16" ht="15" customHeight="1" x14ac:dyDescent="0.25">
      <c r="A1421" s="74" t="s">
        <v>1341</v>
      </c>
      <c r="B1421" s="66" t="s">
        <v>62</v>
      </c>
      <c r="C1421" s="78">
        <v>207.85047</v>
      </c>
      <c r="D1421" s="184"/>
      <c r="E1421" s="76">
        <v>299.36790000000002</v>
      </c>
      <c r="F1421" s="76">
        <v>249.23514</v>
      </c>
      <c r="G1421" s="73"/>
      <c r="H1421" s="76">
        <v>257.98322999999999</v>
      </c>
      <c r="I1421" s="72"/>
      <c r="J1421" s="185">
        <v>0</v>
      </c>
      <c r="K1421" s="246"/>
      <c r="L1421" s="246"/>
      <c r="M1421" s="173"/>
      <c r="N1421" s="174"/>
      <c r="O1421" s="173"/>
      <c r="P1421" s="173"/>
    </row>
    <row r="1422" spans="1:16" ht="15" customHeight="1" x14ac:dyDescent="0.25">
      <c r="A1422" s="74" t="s">
        <v>1342</v>
      </c>
      <c r="B1422" s="66" t="s">
        <v>62</v>
      </c>
      <c r="C1422" s="78">
        <v>234.68275</v>
      </c>
      <c r="D1422" s="184"/>
      <c r="E1422" s="76">
        <v>248.85120000000001</v>
      </c>
      <c r="F1422" s="76">
        <v>229.21991</v>
      </c>
      <c r="G1422" s="73"/>
      <c r="H1422" s="76">
        <v>254.31404000000001</v>
      </c>
      <c r="I1422" s="72"/>
      <c r="J1422" s="185">
        <v>0</v>
      </c>
      <c r="K1422" s="246"/>
      <c r="L1422" s="246"/>
      <c r="M1422" s="173"/>
      <c r="N1422" s="174"/>
      <c r="O1422" s="173"/>
      <c r="P1422" s="173"/>
    </row>
    <row r="1423" spans="1:16" ht="15" customHeight="1" x14ac:dyDescent="0.25">
      <c r="A1423" s="74" t="s">
        <v>1343</v>
      </c>
      <c r="B1423" s="66" t="s">
        <v>62</v>
      </c>
      <c r="C1423" s="78">
        <v>631.26331000000005</v>
      </c>
      <c r="D1423" s="184"/>
      <c r="E1423" s="76">
        <v>245.97585999999998</v>
      </c>
      <c r="F1423" s="76">
        <v>224.23939999999999</v>
      </c>
      <c r="G1423" s="73"/>
      <c r="H1423" s="76">
        <v>616.29446999999993</v>
      </c>
      <c r="I1423" s="72"/>
      <c r="J1423" s="185">
        <v>0</v>
      </c>
      <c r="K1423" s="246"/>
      <c r="L1423" s="246"/>
      <c r="M1423" s="173"/>
      <c r="N1423" s="173"/>
      <c r="O1423" s="173"/>
      <c r="P1423" s="173"/>
    </row>
    <row r="1424" spans="1:16" ht="15" customHeight="1" x14ac:dyDescent="0.25">
      <c r="A1424" s="74" t="s">
        <v>3804</v>
      </c>
      <c r="B1424" s="66" t="s">
        <v>62</v>
      </c>
      <c r="C1424" s="78">
        <v>181.54786999999999</v>
      </c>
      <c r="D1424" s="184"/>
      <c r="E1424" s="76">
        <v>266.2998</v>
      </c>
      <c r="F1424" s="76">
        <v>227.51891000000001</v>
      </c>
      <c r="G1424" s="73"/>
      <c r="H1424" s="76">
        <v>220.32876000000002</v>
      </c>
      <c r="I1424" s="72"/>
      <c r="J1424" s="185">
        <v>0</v>
      </c>
      <c r="K1424" s="246"/>
      <c r="L1424" s="246"/>
      <c r="M1424" s="173"/>
      <c r="N1424" s="174"/>
      <c r="O1424" s="173"/>
      <c r="P1424" s="173"/>
    </row>
    <row r="1425" spans="1:16" ht="15" customHeight="1" x14ac:dyDescent="0.25">
      <c r="A1425" s="74" t="s">
        <v>1344</v>
      </c>
      <c r="B1425" s="66" t="s">
        <v>62</v>
      </c>
      <c r="C1425" s="78">
        <v>76.030799999999999</v>
      </c>
      <c r="D1425" s="184"/>
      <c r="E1425" s="76">
        <v>77.314899999999994</v>
      </c>
      <c r="F1425" s="76">
        <v>82.860600000000005</v>
      </c>
      <c r="G1425" s="73"/>
      <c r="H1425" s="76">
        <v>99.354300000000009</v>
      </c>
      <c r="I1425" s="72"/>
      <c r="J1425" s="185">
        <v>0</v>
      </c>
      <c r="K1425" s="246"/>
      <c r="L1425" s="246"/>
      <c r="M1425" s="173"/>
      <c r="N1425" s="174"/>
      <c r="O1425" s="173"/>
      <c r="P1425" s="173"/>
    </row>
    <row r="1426" spans="1:16" ht="15" customHeight="1" x14ac:dyDescent="0.25">
      <c r="A1426" s="74" t="s">
        <v>3805</v>
      </c>
      <c r="B1426" s="66" t="s">
        <v>62</v>
      </c>
      <c r="C1426" s="78">
        <v>95.836669999999998</v>
      </c>
      <c r="D1426" s="184"/>
      <c r="E1426" s="76">
        <v>82.897750000000002</v>
      </c>
      <c r="F1426" s="76">
        <v>52.90155</v>
      </c>
      <c r="G1426" s="73"/>
      <c r="H1426" s="76">
        <v>115.55512</v>
      </c>
      <c r="I1426" s="72"/>
      <c r="J1426" s="185">
        <v>0</v>
      </c>
      <c r="K1426" s="246"/>
      <c r="L1426" s="246"/>
      <c r="M1426" s="173"/>
      <c r="N1426" s="173"/>
      <c r="O1426" s="173"/>
      <c r="P1426" s="173"/>
    </row>
    <row r="1427" spans="1:16" ht="15" customHeight="1" x14ac:dyDescent="0.25">
      <c r="A1427" s="74" t="s">
        <v>1345</v>
      </c>
      <c r="B1427" s="66" t="s">
        <v>62</v>
      </c>
      <c r="C1427" s="78">
        <v>380.56478000000004</v>
      </c>
      <c r="D1427" s="184"/>
      <c r="E1427" s="76">
        <v>635.27343999999994</v>
      </c>
      <c r="F1427" s="76">
        <v>698.88169999999991</v>
      </c>
      <c r="G1427" s="73"/>
      <c r="H1427" s="76">
        <v>316.90832</v>
      </c>
      <c r="I1427" s="72"/>
      <c r="J1427" s="185">
        <v>0</v>
      </c>
      <c r="K1427" s="246"/>
      <c r="L1427" s="246"/>
      <c r="M1427" s="173"/>
      <c r="N1427" s="173"/>
      <c r="O1427" s="173"/>
      <c r="P1427" s="173"/>
    </row>
    <row r="1428" spans="1:16" ht="15" customHeight="1" x14ac:dyDescent="0.25">
      <c r="A1428" s="74" t="s">
        <v>1346</v>
      </c>
      <c r="B1428" s="66" t="s">
        <v>62</v>
      </c>
      <c r="C1428" s="78">
        <v>163.37635</v>
      </c>
      <c r="D1428" s="184"/>
      <c r="E1428" s="76">
        <v>135.73560000000001</v>
      </c>
      <c r="F1428" s="76">
        <v>154.88916</v>
      </c>
      <c r="G1428" s="73"/>
      <c r="H1428" s="76">
        <v>144.22279</v>
      </c>
      <c r="I1428" s="72"/>
      <c r="J1428" s="185">
        <v>0</v>
      </c>
      <c r="K1428" s="246"/>
      <c r="L1428" s="246"/>
      <c r="M1428" s="173"/>
      <c r="N1428" s="174"/>
      <c r="O1428" s="173"/>
      <c r="P1428" s="173"/>
    </row>
    <row r="1429" spans="1:16" ht="15" customHeight="1" x14ac:dyDescent="0.25">
      <c r="A1429" s="74" t="s">
        <v>1347</v>
      </c>
      <c r="B1429" s="66" t="s">
        <v>62</v>
      </c>
      <c r="C1429" s="78">
        <v>32.949649999999998</v>
      </c>
      <c r="D1429" s="184"/>
      <c r="E1429" s="76">
        <v>81.490499999999997</v>
      </c>
      <c r="F1429" s="76">
        <v>77.06819999999999</v>
      </c>
      <c r="G1429" s="73"/>
      <c r="H1429" s="76">
        <v>37.371949999999998</v>
      </c>
      <c r="I1429" s="72"/>
      <c r="J1429" s="185">
        <v>0</v>
      </c>
      <c r="K1429" s="246"/>
      <c r="L1429" s="246"/>
      <c r="M1429" s="173"/>
      <c r="N1429" s="174"/>
      <c r="O1429" s="173"/>
      <c r="P1429" s="173"/>
    </row>
    <row r="1430" spans="1:16" ht="15" customHeight="1" x14ac:dyDescent="0.25">
      <c r="A1430" s="74" t="s">
        <v>1348</v>
      </c>
      <c r="B1430" s="66" t="s">
        <v>62</v>
      </c>
      <c r="C1430" s="78">
        <v>52.251849999999997</v>
      </c>
      <c r="D1430" s="184"/>
      <c r="E1430" s="76">
        <v>57.790199999999999</v>
      </c>
      <c r="F1430" s="76">
        <v>43.254849999999998</v>
      </c>
      <c r="G1430" s="73"/>
      <c r="H1430" s="76">
        <v>66.787199999999999</v>
      </c>
      <c r="I1430" s="72"/>
      <c r="J1430" s="185">
        <v>0</v>
      </c>
      <c r="K1430" s="246"/>
      <c r="L1430" s="246"/>
      <c r="M1430" s="173"/>
      <c r="N1430" s="174"/>
      <c r="O1430" s="173"/>
      <c r="P1430" s="173"/>
    </row>
    <row r="1431" spans="1:16" ht="15" customHeight="1" x14ac:dyDescent="0.25">
      <c r="A1431" s="74" t="s">
        <v>1349</v>
      </c>
      <c r="B1431" s="66" t="s">
        <v>62</v>
      </c>
      <c r="C1431" s="78">
        <v>226.33824999999999</v>
      </c>
      <c r="D1431" s="184"/>
      <c r="E1431" s="76">
        <v>420.44600000000003</v>
      </c>
      <c r="F1431" s="76">
        <v>378.32607000000002</v>
      </c>
      <c r="G1431" s="73"/>
      <c r="H1431" s="76">
        <v>268.45817999999997</v>
      </c>
      <c r="I1431" s="72"/>
      <c r="J1431" s="185">
        <v>0</v>
      </c>
      <c r="K1431" s="246"/>
      <c r="L1431" s="246"/>
      <c r="M1431" s="173"/>
      <c r="N1431" s="175"/>
      <c r="O1431" s="173"/>
      <c r="P1431" s="173"/>
    </row>
    <row r="1432" spans="1:16" ht="15" customHeight="1" x14ac:dyDescent="0.25">
      <c r="A1432" s="74" t="s">
        <v>1350</v>
      </c>
      <c r="B1432" s="66" t="s">
        <v>62</v>
      </c>
      <c r="C1432" s="78">
        <v>257.82839999999999</v>
      </c>
      <c r="D1432" s="184"/>
      <c r="E1432" s="76">
        <v>419.92534999999998</v>
      </c>
      <c r="F1432" s="76">
        <v>362.04674999999997</v>
      </c>
      <c r="G1432" s="73"/>
      <c r="H1432" s="76">
        <v>311.26934999999997</v>
      </c>
      <c r="I1432" s="72"/>
      <c r="J1432" s="185">
        <v>0</v>
      </c>
      <c r="K1432" s="246"/>
      <c r="L1432" s="246"/>
      <c r="M1432" s="173"/>
      <c r="N1432" s="173"/>
      <c r="O1432" s="173"/>
      <c r="P1432" s="173"/>
    </row>
    <row r="1433" spans="1:16" ht="15" customHeight="1" x14ac:dyDescent="0.25">
      <c r="A1433" s="74" t="s">
        <v>1351</v>
      </c>
      <c r="B1433" s="66" t="s">
        <v>62</v>
      </c>
      <c r="C1433" s="78">
        <v>199.36799999999999</v>
      </c>
      <c r="D1433" s="184"/>
      <c r="E1433" s="76">
        <v>444.3777</v>
      </c>
      <c r="F1433" s="76">
        <v>362.32686999999999</v>
      </c>
      <c r="G1433" s="73"/>
      <c r="H1433" s="76">
        <v>267.95398</v>
      </c>
      <c r="I1433" s="72"/>
      <c r="J1433" s="185">
        <v>0</v>
      </c>
      <c r="K1433" s="246"/>
      <c r="L1433" s="246"/>
      <c r="M1433" s="173"/>
      <c r="N1433" s="174"/>
      <c r="O1433" s="173"/>
      <c r="P1433" s="173"/>
    </row>
    <row r="1434" spans="1:16" ht="15" customHeight="1" x14ac:dyDescent="0.25">
      <c r="A1434" s="74" t="s">
        <v>1352</v>
      </c>
      <c r="B1434" s="66" t="s">
        <v>62</v>
      </c>
      <c r="C1434" s="78">
        <v>56.741599999999998</v>
      </c>
      <c r="D1434" s="184"/>
      <c r="E1434" s="76">
        <v>25.693200000000001</v>
      </c>
      <c r="F1434" s="76">
        <v>4.9094499999999996</v>
      </c>
      <c r="G1434" s="73"/>
      <c r="H1434" s="76">
        <v>77.525350000000003</v>
      </c>
      <c r="I1434" s="72"/>
      <c r="J1434" s="185">
        <v>0</v>
      </c>
      <c r="K1434" s="246"/>
      <c r="L1434" s="246"/>
      <c r="M1434" s="173"/>
      <c r="N1434" s="174"/>
      <c r="O1434" s="173"/>
      <c r="P1434" s="173"/>
    </row>
    <row r="1435" spans="1:16" ht="15" customHeight="1" x14ac:dyDescent="0.25">
      <c r="A1435" s="74" t="s">
        <v>1353</v>
      </c>
      <c r="B1435" s="66" t="s">
        <v>62</v>
      </c>
      <c r="C1435" s="78">
        <v>27.42005</v>
      </c>
      <c r="D1435" s="184"/>
      <c r="E1435" s="76">
        <v>12.144600000000001</v>
      </c>
      <c r="F1435" s="76">
        <v>6.8991999999999996</v>
      </c>
      <c r="G1435" s="73"/>
      <c r="H1435" s="76">
        <v>32.66545</v>
      </c>
      <c r="I1435" s="72"/>
      <c r="J1435" s="185">
        <v>0</v>
      </c>
      <c r="K1435" s="246"/>
      <c r="L1435" s="246"/>
      <c r="M1435" s="173"/>
      <c r="N1435" s="174"/>
      <c r="O1435" s="173"/>
      <c r="P1435" s="173"/>
    </row>
    <row r="1436" spans="1:16" ht="15" customHeight="1" x14ac:dyDescent="0.25">
      <c r="A1436" s="74" t="s">
        <v>1354</v>
      </c>
      <c r="B1436" s="66" t="s">
        <v>62</v>
      </c>
      <c r="C1436" s="78">
        <v>38.0306</v>
      </c>
      <c r="D1436" s="184"/>
      <c r="E1436" s="76">
        <v>34.7256</v>
      </c>
      <c r="F1436" s="76">
        <v>33.47457</v>
      </c>
      <c r="G1436" s="73"/>
      <c r="H1436" s="76">
        <v>39.28163</v>
      </c>
      <c r="I1436" s="72"/>
      <c r="J1436" s="185">
        <v>0</v>
      </c>
      <c r="K1436" s="246"/>
      <c r="L1436" s="246"/>
      <c r="M1436" s="173"/>
      <c r="N1436" s="174"/>
      <c r="O1436" s="173"/>
      <c r="P1436" s="173"/>
    </row>
    <row r="1437" spans="1:16" ht="15" customHeight="1" x14ac:dyDescent="0.25">
      <c r="A1437" s="74" t="s">
        <v>1355</v>
      </c>
      <c r="B1437" s="66" t="s">
        <v>62</v>
      </c>
      <c r="C1437" s="78">
        <v>4.8924500000000002</v>
      </c>
      <c r="D1437" s="184"/>
      <c r="E1437" s="76">
        <v>20.063549999999999</v>
      </c>
      <c r="F1437" s="76">
        <v>20.002200000000002</v>
      </c>
      <c r="G1437" s="73"/>
      <c r="H1437" s="76">
        <v>4.9538000000000002</v>
      </c>
      <c r="I1437" s="72"/>
      <c r="J1437" s="185">
        <v>0</v>
      </c>
      <c r="K1437" s="246"/>
      <c r="L1437" s="246"/>
      <c r="M1437" s="173"/>
      <c r="N1437" s="173"/>
      <c r="O1437" s="173"/>
      <c r="P1437" s="173"/>
    </row>
    <row r="1438" spans="1:16" ht="15" customHeight="1" x14ac:dyDescent="0.25">
      <c r="A1438" s="74" t="s">
        <v>1356</v>
      </c>
      <c r="B1438" s="66" t="s">
        <v>62</v>
      </c>
      <c r="C1438" s="78">
        <v>24.104080000000003</v>
      </c>
      <c r="D1438" s="184"/>
      <c r="E1438" s="76">
        <v>27.0777</v>
      </c>
      <c r="F1438" s="76">
        <v>18.821680000000001</v>
      </c>
      <c r="G1438" s="73"/>
      <c r="H1438" s="76">
        <v>32.360099999999996</v>
      </c>
      <c r="I1438" s="72"/>
      <c r="J1438" s="185">
        <v>0</v>
      </c>
      <c r="K1438" s="246"/>
      <c r="L1438" s="246"/>
      <c r="M1438" s="173"/>
      <c r="N1438" s="174"/>
      <c r="O1438" s="173"/>
      <c r="P1438" s="173"/>
    </row>
    <row r="1439" spans="1:16" ht="15" customHeight="1" x14ac:dyDescent="0.25">
      <c r="A1439" s="74" t="s">
        <v>3806</v>
      </c>
      <c r="B1439" s="66" t="s">
        <v>62</v>
      </c>
      <c r="C1439" s="78">
        <v>223.56820000000002</v>
      </c>
      <c r="D1439" s="184"/>
      <c r="E1439" s="76">
        <v>380.11869999999999</v>
      </c>
      <c r="F1439" s="76">
        <v>300.96100999999999</v>
      </c>
      <c r="G1439" s="73"/>
      <c r="H1439" s="76">
        <v>294.41014000000001</v>
      </c>
      <c r="I1439" s="72"/>
      <c r="J1439" s="185">
        <v>0</v>
      </c>
      <c r="K1439" s="246"/>
      <c r="L1439" s="246"/>
      <c r="M1439" s="173"/>
      <c r="N1439" s="174"/>
      <c r="O1439" s="173"/>
      <c r="P1439" s="173"/>
    </row>
    <row r="1440" spans="1:16" ht="15" customHeight="1" x14ac:dyDescent="0.25">
      <c r="A1440" s="74" t="s">
        <v>3807</v>
      </c>
      <c r="B1440" s="66" t="s">
        <v>62</v>
      </c>
      <c r="C1440" s="78">
        <v>379.06518</v>
      </c>
      <c r="D1440" s="184"/>
      <c r="E1440" s="76">
        <v>578.08530000000007</v>
      </c>
      <c r="F1440" s="76">
        <v>488.19959999999998</v>
      </c>
      <c r="G1440" s="73"/>
      <c r="H1440" s="76">
        <v>480.41058000000004</v>
      </c>
      <c r="I1440" s="72"/>
      <c r="J1440" s="185">
        <v>0</v>
      </c>
      <c r="K1440" s="246"/>
      <c r="L1440" s="246"/>
      <c r="M1440" s="173"/>
      <c r="N1440" s="174"/>
      <c r="O1440" s="173"/>
      <c r="P1440" s="173"/>
    </row>
    <row r="1441" spans="1:16" ht="15" customHeight="1" x14ac:dyDescent="0.25">
      <c r="A1441" s="74" t="s">
        <v>1357</v>
      </c>
      <c r="B1441" s="66" t="s">
        <v>62</v>
      </c>
      <c r="C1441" s="78">
        <v>244.75857000000002</v>
      </c>
      <c r="D1441" s="184"/>
      <c r="E1441" s="76">
        <v>430.44690000000003</v>
      </c>
      <c r="F1441" s="76">
        <v>424.35406999999998</v>
      </c>
      <c r="G1441" s="73"/>
      <c r="H1441" s="76">
        <v>250.56229999999999</v>
      </c>
      <c r="I1441" s="72"/>
      <c r="J1441" s="185">
        <v>0</v>
      </c>
      <c r="K1441" s="246"/>
      <c r="L1441" s="246"/>
      <c r="M1441" s="173"/>
      <c r="N1441" s="174"/>
      <c r="O1441" s="173"/>
      <c r="P1441" s="173"/>
    </row>
    <row r="1442" spans="1:16" ht="15" customHeight="1" x14ac:dyDescent="0.25">
      <c r="A1442" s="74" t="s">
        <v>1358</v>
      </c>
      <c r="B1442" s="66" t="s">
        <v>62</v>
      </c>
      <c r="C1442" s="78">
        <v>67.05</v>
      </c>
      <c r="D1442" s="184"/>
      <c r="E1442" s="76">
        <v>160.01310000000001</v>
      </c>
      <c r="F1442" s="76">
        <v>150.33970000000002</v>
      </c>
      <c r="G1442" s="73"/>
      <c r="H1442" s="76">
        <v>76.434300000000007</v>
      </c>
      <c r="I1442" s="72"/>
      <c r="J1442" s="185">
        <v>0</v>
      </c>
      <c r="K1442" s="246"/>
      <c r="L1442" s="246"/>
      <c r="M1442" s="173"/>
      <c r="N1442" s="174"/>
      <c r="O1442" s="173"/>
      <c r="P1442" s="173"/>
    </row>
    <row r="1443" spans="1:16" ht="15" customHeight="1" x14ac:dyDescent="0.25">
      <c r="A1443" s="74" t="s">
        <v>1359</v>
      </c>
      <c r="B1443" s="66" t="s">
        <v>62</v>
      </c>
      <c r="C1443" s="78">
        <v>229.63840999999999</v>
      </c>
      <c r="D1443" s="184"/>
      <c r="E1443" s="76">
        <v>108.96455999999999</v>
      </c>
      <c r="F1443" s="76">
        <v>71.719770000000011</v>
      </c>
      <c r="G1443" s="73"/>
      <c r="H1443" s="76">
        <v>266.88319999999999</v>
      </c>
      <c r="I1443" s="72"/>
      <c r="J1443" s="185">
        <v>0</v>
      </c>
      <c r="K1443" s="246"/>
      <c r="L1443" s="246"/>
      <c r="M1443" s="173"/>
      <c r="N1443" s="173"/>
      <c r="O1443" s="173"/>
      <c r="P1443" s="173"/>
    </row>
    <row r="1444" spans="1:16" ht="15" customHeight="1" x14ac:dyDescent="0.25">
      <c r="A1444" s="74" t="s">
        <v>1360</v>
      </c>
      <c r="B1444" s="66" t="s">
        <v>62</v>
      </c>
      <c r="C1444" s="78">
        <v>227.14247</v>
      </c>
      <c r="D1444" s="184"/>
      <c r="E1444" s="76">
        <v>350.13745</v>
      </c>
      <c r="F1444" s="76">
        <v>345.25157999999999</v>
      </c>
      <c r="G1444" s="73"/>
      <c r="H1444" s="76">
        <v>237.55149</v>
      </c>
      <c r="I1444" s="72"/>
      <c r="J1444" s="185">
        <v>0</v>
      </c>
      <c r="K1444" s="246"/>
      <c r="L1444" s="246"/>
      <c r="M1444" s="173"/>
      <c r="N1444" s="173"/>
      <c r="O1444" s="173"/>
      <c r="P1444" s="173"/>
    </row>
    <row r="1445" spans="1:16" ht="15" customHeight="1" x14ac:dyDescent="0.25">
      <c r="A1445" s="74" t="s">
        <v>1361</v>
      </c>
      <c r="B1445" s="66" t="s">
        <v>62</v>
      </c>
      <c r="C1445" s="78">
        <v>128.19013999999999</v>
      </c>
      <c r="D1445" s="184"/>
      <c r="E1445" s="76">
        <v>87.348300000000009</v>
      </c>
      <c r="F1445" s="76">
        <v>90.118049999999997</v>
      </c>
      <c r="G1445" s="73"/>
      <c r="H1445" s="76">
        <v>125.42039</v>
      </c>
      <c r="I1445" s="72"/>
      <c r="J1445" s="185">
        <v>0</v>
      </c>
      <c r="K1445" s="246"/>
      <c r="L1445" s="246"/>
      <c r="M1445" s="173"/>
      <c r="N1445" s="174"/>
      <c r="O1445" s="173"/>
      <c r="P1445" s="173"/>
    </row>
    <row r="1446" spans="1:16" ht="15" customHeight="1" x14ac:dyDescent="0.25">
      <c r="A1446" s="74" t="s">
        <v>1362</v>
      </c>
      <c r="B1446" s="66" t="s">
        <v>62</v>
      </c>
      <c r="C1446" s="78">
        <v>187.3476</v>
      </c>
      <c r="D1446" s="184"/>
      <c r="E1446" s="76">
        <v>343.55566999999996</v>
      </c>
      <c r="F1446" s="76">
        <v>320.06670000000003</v>
      </c>
      <c r="G1446" s="73"/>
      <c r="H1446" s="76">
        <v>210.91852</v>
      </c>
      <c r="I1446" s="72"/>
      <c r="J1446" s="185">
        <v>0</v>
      </c>
      <c r="K1446" s="246"/>
      <c r="L1446" s="246"/>
      <c r="M1446" s="173"/>
      <c r="N1446" s="173"/>
      <c r="O1446" s="173"/>
      <c r="P1446" s="173"/>
    </row>
    <row r="1447" spans="1:16" ht="15" customHeight="1" x14ac:dyDescent="0.25">
      <c r="A1447" s="74" t="s">
        <v>1363</v>
      </c>
      <c r="B1447" s="66" t="s">
        <v>62</v>
      </c>
      <c r="C1447" s="78">
        <v>108.27193</v>
      </c>
      <c r="D1447" s="184"/>
      <c r="E1447" s="76">
        <v>95.745000000000005</v>
      </c>
      <c r="F1447" s="76">
        <v>87.654699999999991</v>
      </c>
      <c r="G1447" s="73"/>
      <c r="H1447" s="76">
        <v>116.36223</v>
      </c>
      <c r="I1447" s="72"/>
      <c r="J1447" s="185">
        <v>0</v>
      </c>
      <c r="K1447" s="246"/>
      <c r="L1447" s="246"/>
      <c r="M1447" s="173"/>
      <c r="N1447" s="175"/>
      <c r="O1447" s="173"/>
      <c r="P1447" s="173"/>
    </row>
    <row r="1448" spans="1:16" ht="15" customHeight="1" x14ac:dyDescent="0.25">
      <c r="A1448" s="74" t="s">
        <v>1364</v>
      </c>
      <c r="B1448" s="66" t="s">
        <v>62</v>
      </c>
      <c r="C1448" s="78">
        <v>377.97278999999997</v>
      </c>
      <c r="D1448" s="184"/>
      <c r="E1448" s="76">
        <v>209.48492000000002</v>
      </c>
      <c r="F1448" s="76">
        <v>123.25904</v>
      </c>
      <c r="G1448" s="73"/>
      <c r="H1448" s="76">
        <v>452.41616999999997</v>
      </c>
      <c r="I1448" s="72"/>
      <c r="J1448" s="185">
        <v>0</v>
      </c>
      <c r="K1448" s="246"/>
      <c r="L1448" s="246"/>
      <c r="M1448" s="173"/>
      <c r="N1448" s="173"/>
      <c r="O1448" s="173"/>
      <c r="P1448" s="173"/>
    </row>
    <row r="1449" spans="1:16" ht="15" customHeight="1" x14ac:dyDescent="0.25">
      <c r="A1449" s="74" t="s">
        <v>1365</v>
      </c>
      <c r="B1449" s="66" t="s">
        <v>62</v>
      </c>
      <c r="C1449" s="78">
        <v>114.07305000000001</v>
      </c>
      <c r="D1449" s="184"/>
      <c r="E1449" s="76">
        <v>88.9161</v>
      </c>
      <c r="F1449" s="76">
        <v>58.948650000000001</v>
      </c>
      <c r="G1449" s="73"/>
      <c r="H1449" s="76">
        <v>144.04050000000001</v>
      </c>
      <c r="I1449" s="72"/>
      <c r="J1449" s="185">
        <v>0</v>
      </c>
      <c r="K1449" s="246"/>
      <c r="L1449" s="246"/>
      <c r="M1449" s="173"/>
      <c r="N1449" s="174"/>
      <c r="O1449" s="173"/>
      <c r="P1449" s="173"/>
    </row>
    <row r="1450" spans="1:16" ht="15" customHeight="1" x14ac:dyDescent="0.25">
      <c r="A1450" s="74" t="s">
        <v>3808</v>
      </c>
      <c r="B1450" s="66" t="s">
        <v>62</v>
      </c>
      <c r="C1450" s="78">
        <v>43.447609999999997</v>
      </c>
      <c r="D1450" s="184"/>
      <c r="E1450" s="76">
        <v>124.79219999999999</v>
      </c>
      <c r="F1450" s="76">
        <v>104.05805000000001</v>
      </c>
      <c r="G1450" s="73"/>
      <c r="H1450" s="76">
        <v>64.181759999999997</v>
      </c>
      <c r="I1450" s="72"/>
      <c r="J1450" s="185">
        <v>0</v>
      </c>
      <c r="K1450" s="246"/>
      <c r="L1450" s="246"/>
      <c r="M1450" s="173"/>
      <c r="N1450" s="174"/>
      <c r="O1450" s="173"/>
      <c r="P1450" s="173"/>
    </row>
    <row r="1451" spans="1:16" ht="15" customHeight="1" x14ac:dyDescent="0.25">
      <c r="A1451" s="74" t="s">
        <v>3809</v>
      </c>
      <c r="B1451" s="66" t="s">
        <v>62</v>
      </c>
      <c r="C1451" s="78">
        <v>1000.2549300000001</v>
      </c>
      <c r="D1451" s="184"/>
      <c r="E1451" s="76">
        <v>250.37414999999999</v>
      </c>
      <c r="F1451" s="76">
        <v>1108.0233799999999</v>
      </c>
      <c r="G1451" s="73"/>
      <c r="H1451" s="76">
        <v>176.30955</v>
      </c>
      <c r="I1451" s="72"/>
      <c r="J1451" s="185">
        <v>0</v>
      </c>
      <c r="K1451" s="246"/>
      <c r="L1451" s="246"/>
      <c r="M1451" s="173"/>
      <c r="N1451" s="173"/>
      <c r="O1451" s="173"/>
      <c r="P1451" s="173"/>
    </row>
    <row r="1452" spans="1:16" ht="15" customHeight="1" x14ac:dyDescent="0.25">
      <c r="A1452" s="74" t="s">
        <v>3810</v>
      </c>
      <c r="B1452" s="66" t="s">
        <v>62</v>
      </c>
      <c r="C1452" s="78">
        <v>326.44236999999998</v>
      </c>
      <c r="D1452" s="184"/>
      <c r="E1452" s="76">
        <v>475.41532000000001</v>
      </c>
      <c r="F1452" s="76">
        <v>417.92446999999999</v>
      </c>
      <c r="G1452" s="73"/>
      <c r="H1452" s="76">
        <v>382.73581999999999</v>
      </c>
      <c r="I1452" s="72"/>
      <c r="J1452" s="185">
        <v>0</v>
      </c>
      <c r="K1452" s="246"/>
      <c r="L1452" s="246"/>
      <c r="M1452" s="173"/>
      <c r="N1452" s="173"/>
      <c r="O1452" s="173"/>
      <c r="P1452" s="173"/>
    </row>
    <row r="1453" spans="1:16" ht="15" customHeight="1" x14ac:dyDescent="0.25">
      <c r="A1453" s="74" t="s">
        <v>1366</v>
      </c>
      <c r="B1453" s="66" t="s">
        <v>62</v>
      </c>
      <c r="C1453" s="78"/>
      <c r="D1453" s="184"/>
      <c r="E1453" s="76">
        <v>412.23325</v>
      </c>
      <c r="F1453" s="76">
        <v>741.33308999999997</v>
      </c>
      <c r="G1453" s="73"/>
      <c r="H1453" s="76">
        <v>2069.88481</v>
      </c>
      <c r="I1453" s="72"/>
      <c r="J1453" s="185">
        <v>0</v>
      </c>
      <c r="K1453" s="246"/>
      <c r="L1453" s="246"/>
      <c r="M1453" s="178"/>
      <c r="N1453" s="173"/>
      <c r="O1453" s="173"/>
      <c r="P1453" s="173"/>
    </row>
    <row r="1454" spans="1:16" ht="15" customHeight="1" x14ac:dyDescent="0.25">
      <c r="A1454" s="74" t="s">
        <v>1367</v>
      </c>
      <c r="B1454" s="66" t="s">
        <v>62</v>
      </c>
      <c r="C1454" s="78">
        <v>185.48027999999999</v>
      </c>
      <c r="D1454" s="184"/>
      <c r="E1454" s="76">
        <v>209.70319000000001</v>
      </c>
      <c r="F1454" s="76">
        <v>174.21842999999998</v>
      </c>
      <c r="G1454" s="73"/>
      <c r="H1454" s="76">
        <v>211.83229</v>
      </c>
      <c r="I1454" s="72"/>
      <c r="J1454" s="185">
        <v>0</v>
      </c>
      <c r="K1454" s="246"/>
      <c r="L1454" s="246"/>
      <c r="M1454" s="173"/>
      <c r="N1454" s="173"/>
      <c r="O1454" s="173"/>
      <c r="P1454" s="173"/>
    </row>
    <row r="1455" spans="1:16" ht="15" customHeight="1" x14ac:dyDescent="0.25">
      <c r="A1455" s="74" t="s">
        <v>1368</v>
      </c>
      <c r="B1455" s="66" t="s">
        <v>62</v>
      </c>
      <c r="C1455" s="78">
        <v>178.84435000000002</v>
      </c>
      <c r="D1455" s="184"/>
      <c r="E1455" s="76">
        <v>207.73740000000001</v>
      </c>
      <c r="F1455" s="76">
        <v>172.92</v>
      </c>
      <c r="G1455" s="73"/>
      <c r="H1455" s="76">
        <v>213.69915</v>
      </c>
      <c r="I1455" s="72"/>
      <c r="J1455" s="185">
        <v>0</v>
      </c>
      <c r="K1455" s="246"/>
      <c r="L1455" s="246"/>
      <c r="M1455" s="173"/>
      <c r="N1455" s="174"/>
      <c r="O1455" s="173"/>
      <c r="P1455" s="173"/>
    </row>
    <row r="1456" spans="1:16" ht="15" customHeight="1" x14ac:dyDescent="0.25">
      <c r="A1456" s="74" t="s">
        <v>1369</v>
      </c>
      <c r="B1456" s="66" t="s">
        <v>62</v>
      </c>
      <c r="C1456" s="78">
        <v>138.0009</v>
      </c>
      <c r="D1456" s="184"/>
      <c r="E1456" s="76">
        <v>211.47749999999999</v>
      </c>
      <c r="F1456" s="76">
        <v>183.60135</v>
      </c>
      <c r="G1456" s="73"/>
      <c r="H1456" s="76">
        <v>169.52355</v>
      </c>
      <c r="I1456" s="72"/>
      <c r="J1456" s="185">
        <v>0</v>
      </c>
      <c r="K1456" s="246"/>
      <c r="L1456" s="246"/>
      <c r="M1456" s="173"/>
      <c r="N1456" s="174"/>
      <c r="O1456" s="173"/>
      <c r="P1456" s="173"/>
    </row>
    <row r="1457" spans="1:16" ht="15" customHeight="1" x14ac:dyDescent="0.25">
      <c r="A1457" s="74" t="s">
        <v>1370</v>
      </c>
      <c r="B1457" s="66" t="s">
        <v>62</v>
      </c>
      <c r="C1457" s="78">
        <v>74.71472</v>
      </c>
      <c r="D1457" s="184"/>
      <c r="E1457" s="76">
        <v>204.0428</v>
      </c>
      <c r="F1457" s="76">
        <v>183.44592</v>
      </c>
      <c r="G1457" s="73"/>
      <c r="H1457" s="76">
        <v>96.577149999999989</v>
      </c>
      <c r="I1457" s="72"/>
      <c r="J1457" s="185">
        <v>0</v>
      </c>
      <c r="K1457" s="246"/>
      <c r="L1457" s="246"/>
      <c r="M1457" s="173"/>
      <c r="N1457" s="174"/>
      <c r="O1457" s="173"/>
      <c r="P1457" s="173"/>
    </row>
    <row r="1458" spans="1:16" ht="15" customHeight="1" x14ac:dyDescent="0.25">
      <c r="A1458" s="74" t="s">
        <v>1371</v>
      </c>
      <c r="B1458" s="66" t="s">
        <v>62</v>
      </c>
      <c r="C1458" s="78">
        <v>183.25179999999997</v>
      </c>
      <c r="D1458" s="184"/>
      <c r="E1458" s="76">
        <v>272.81865000000005</v>
      </c>
      <c r="F1458" s="76">
        <v>213.45998</v>
      </c>
      <c r="G1458" s="73"/>
      <c r="H1458" s="76">
        <v>186.01232000000002</v>
      </c>
      <c r="I1458" s="72"/>
      <c r="J1458" s="185">
        <v>0</v>
      </c>
      <c r="K1458" s="246"/>
      <c r="L1458" s="246"/>
      <c r="M1458" s="173"/>
      <c r="N1458" s="173"/>
      <c r="O1458" s="173"/>
      <c r="P1458" s="173"/>
    </row>
    <row r="1459" spans="1:16" ht="15" customHeight="1" x14ac:dyDescent="0.25">
      <c r="A1459" s="74" t="s">
        <v>1372</v>
      </c>
      <c r="B1459" s="66" t="s">
        <v>62</v>
      </c>
      <c r="C1459" s="78">
        <v>281.49450000000002</v>
      </c>
      <c r="D1459" s="184"/>
      <c r="E1459" s="76">
        <v>316.56506999999999</v>
      </c>
      <c r="F1459" s="76">
        <v>270.13215000000002</v>
      </c>
      <c r="G1459" s="73"/>
      <c r="H1459" s="76">
        <v>307.68846000000002</v>
      </c>
      <c r="I1459" s="72"/>
      <c r="J1459" s="185">
        <v>0</v>
      </c>
      <c r="K1459" s="246"/>
      <c r="L1459" s="246"/>
      <c r="M1459" s="173"/>
      <c r="N1459" s="173"/>
      <c r="O1459" s="173"/>
      <c r="P1459" s="173"/>
    </row>
    <row r="1460" spans="1:16" ht="15" customHeight="1" x14ac:dyDescent="0.25">
      <c r="A1460" s="74" t="s">
        <v>3811</v>
      </c>
      <c r="B1460" s="66" t="s">
        <v>62</v>
      </c>
      <c r="C1460" s="78">
        <v>238.65827999999999</v>
      </c>
      <c r="D1460" s="184"/>
      <c r="E1460" s="76">
        <v>392.67149999999998</v>
      </c>
      <c r="F1460" s="76">
        <v>331.44153</v>
      </c>
      <c r="G1460" s="73"/>
      <c r="H1460" s="76">
        <v>298.56289000000004</v>
      </c>
      <c r="I1460" s="72"/>
      <c r="J1460" s="185">
        <v>0</v>
      </c>
      <c r="K1460" s="246"/>
      <c r="L1460" s="246"/>
      <c r="M1460" s="173"/>
      <c r="N1460" s="174"/>
      <c r="O1460" s="173"/>
      <c r="P1460" s="173"/>
    </row>
    <row r="1461" spans="1:16" ht="15" customHeight="1" x14ac:dyDescent="0.25">
      <c r="A1461" s="74" t="s">
        <v>1373</v>
      </c>
      <c r="B1461" s="66" t="s">
        <v>62</v>
      </c>
      <c r="C1461" s="78">
        <v>139.05689000000001</v>
      </c>
      <c r="D1461" s="184"/>
      <c r="E1461" s="76">
        <v>280.86109999999996</v>
      </c>
      <c r="F1461" s="76">
        <v>269.68859000000003</v>
      </c>
      <c r="G1461" s="73"/>
      <c r="H1461" s="76">
        <v>155.26885000000001</v>
      </c>
      <c r="I1461" s="72"/>
      <c r="J1461" s="185">
        <v>0</v>
      </c>
      <c r="K1461" s="246"/>
      <c r="L1461" s="246"/>
      <c r="M1461" s="173"/>
      <c r="N1461" s="174"/>
      <c r="O1461" s="173"/>
      <c r="P1461" s="173"/>
    </row>
    <row r="1462" spans="1:16" ht="15" customHeight="1" x14ac:dyDescent="0.25">
      <c r="A1462" s="74" t="s">
        <v>1374</v>
      </c>
      <c r="B1462" s="66" t="s">
        <v>62</v>
      </c>
      <c r="C1462" s="78">
        <v>64.190950000000001</v>
      </c>
      <c r="D1462" s="184"/>
      <c r="E1462" s="76">
        <v>312.64870000000002</v>
      </c>
      <c r="F1462" s="76">
        <v>312.40884999999997</v>
      </c>
      <c r="G1462" s="73"/>
      <c r="H1462" s="76">
        <v>67.32889999999999</v>
      </c>
      <c r="I1462" s="72"/>
      <c r="J1462" s="185">
        <v>0</v>
      </c>
      <c r="K1462" s="246"/>
      <c r="L1462" s="246"/>
      <c r="M1462" s="173"/>
      <c r="N1462" s="174"/>
      <c r="O1462" s="173"/>
      <c r="P1462" s="173"/>
    </row>
    <row r="1463" spans="1:16" ht="15" customHeight="1" x14ac:dyDescent="0.25">
      <c r="A1463" s="74" t="s">
        <v>1375</v>
      </c>
      <c r="B1463" s="66" t="s">
        <v>62</v>
      </c>
      <c r="C1463" s="78">
        <v>336.26015999999998</v>
      </c>
      <c r="D1463" s="184"/>
      <c r="E1463" s="76">
        <v>339.01920000000001</v>
      </c>
      <c r="F1463" s="76">
        <v>269.12870000000004</v>
      </c>
      <c r="G1463" s="73"/>
      <c r="H1463" s="76">
        <v>407.66386</v>
      </c>
      <c r="I1463" s="72"/>
      <c r="J1463" s="185">
        <v>0</v>
      </c>
      <c r="K1463" s="246"/>
      <c r="L1463" s="246"/>
      <c r="M1463" s="173"/>
      <c r="N1463" s="174"/>
      <c r="O1463" s="173"/>
      <c r="P1463" s="173"/>
    </row>
    <row r="1464" spans="1:16" ht="15" customHeight="1" x14ac:dyDescent="0.25">
      <c r="A1464" s="74" t="s">
        <v>3812</v>
      </c>
      <c r="B1464" s="66" t="s">
        <v>62</v>
      </c>
      <c r="C1464" s="78">
        <v>10.68155</v>
      </c>
      <c r="D1464" s="184"/>
      <c r="E1464" s="76">
        <v>1.98705</v>
      </c>
      <c r="F1464" s="76">
        <v>1.6222000000000001</v>
      </c>
      <c r="G1464" s="73"/>
      <c r="H1464" s="76"/>
      <c r="I1464" s="187"/>
      <c r="J1464" s="185">
        <v>0</v>
      </c>
      <c r="K1464" s="253"/>
      <c r="L1464" s="253"/>
      <c r="M1464" s="181"/>
      <c r="N1464" s="181"/>
      <c r="O1464" s="181"/>
      <c r="P1464" s="182"/>
    </row>
    <row r="1465" spans="1:16" ht="15" customHeight="1" x14ac:dyDescent="0.25">
      <c r="A1465" s="74" t="s">
        <v>1376</v>
      </c>
      <c r="B1465" s="66" t="s">
        <v>62</v>
      </c>
      <c r="C1465" s="78">
        <v>171.1095</v>
      </c>
      <c r="D1465" s="184"/>
      <c r="E1465" s="76">
        <v>298.64834999999999</v>
      </c>
      <c r="F1465" s="76">
        <v>255.66033999999999</v>
      </c>
      <c r="G1465" s="73"/>
      <c r="H1465" s="76">
        <v>216.20966000000001</v>
      </c>
      <c r="I1465" s="72"/>
      <c r="J1465" s="185">
        <v>0</v>
      </c>
      <c r="K1465" s="246"/>
      <c r="L1465" s="246"/>
      <c r="M1465" s="173"/>
      <c r="N1465" s="173"/>
      <c r="O1465" s="173"/>
      <c r="P1465" s="173"/>
    </row>
    <row r="1466" spans="1:16" ht="15" customHeight="1" x14ac:dyDescent="0.25">
      <c r="A1466" s="74" t="s">
        <v>3813</v>
      </c>
      <c r="B1466" s="66" t="s">
        <v>62</v>
      </c>
      <c r="C1466" s="78">
        <v>2191.13591</v>
      </c>
      <c r="D1466" s="184"/>
      <c r="E1466" s="76">
        <v>549.24480000000005</v>
      </c>
      <c r="F1466" s="76">
        <v>256.87236999999999</v>
      </c>
      <c r="G1466" s="73"/>
      <c r="H1466" s="76">
        <v>2483.5083399999999</v>
      </c>
      <c r="I1466" s="72"/>
      <c r="J1466" s="185">
        <v>0</v>
      </c>
      <c r="K1466" s="246"/>
      <c r="L1466" s="246"/>
      <c r="M1466" s="173"/>
      <c r="N1466" s="174"/>
      <c r="O1466" s="173"/>
      <c r="P1466" s="173"/>
    </row>
    <row r="1467" spans="1:16" ht="15" customHeight="1" x14ac:dyDescent="0.25">
      <c r="A1467" s="74" t="s">
        <v>1377</v>
      </c>
      <c r="B1467" s="66" t="s">
        <v>62</v>
      </c>
      <c r="C1467" s="78">
        <v>80.344350000000006</v>
      </c>
      <c r="D1467" s="184"/>
      <c r="E1467" s="76">
        <v>62.524800000000006</v>
      </c>
      <c r="F1467" s="76">
        <v>33.416499999999999</v>
      </c>
      <c r="G1467" s="73"/>
      <c r="H1467" s="76">
        <v>109.45264999999999</v>
      </c>
      <c r="I1467" s="72"/>
      <c r="J1467" s="185">
        <v>0</v>
      </c>
      <c r="K1467" s="246"/>
      <c r="L1467" s="246"/>
      <c r="M1467" s="173"/>
      <c r="N1467" s="174"/>
      <c r="O1467" s="173"/>
      <c r="P1467" s="173"/>
    </row>
    <row r="1468" spans="1:16" ht="15" customHeight="1" x14ac:dyDescent="0.25">
      <c r="A1468" s="74" t="s">
        <v>3814</v>
      </c>
      <c r="B1468" s="66" t="s">
        <v>62</v>
      </c>
      <c r="C1468" s="78">
        <v>254.8246</v>
      </c>
      <c r="D1468" s="184"/>
      <c r="E1468" s="76">
        <v>293.18640000000005</v>
      </c>
      <c r="F1468" s="76">
        <v>247.1961</v>
      </c>
      <c r="G1468" s="73"/>
      <c r="H1468" s="76">
        <v>300.81490000000002</v>
      </c>
      <c r="I1468" s="72"/>
      <c r="J1468" s="185">
        <v>0</v>
      </c>
      <c r="K1468" s="246"/>
      <c r="L1468" s="246"/>
      <c r="M1468" s="173"/>
      <c r="N1468" s="174"/>
      <c r="O1468" s="173"/>
      <c r="P1468" s="173"/>
    </row>
    <row r="1469" spans="1:16" ht="15" customHeight="1" x14ac:dyDescent="0.25">
      <c r="A1469" s="74" t="s">
        <v>1378</v>
      </c>
      <c r="B1469" s="66" t="s">
        <v>62</v>
      </c>
      <c r="C1469" s="78">
        <v>96.145870000000002</v>
      </c>
      <c r="D1469" s="184"/>
      <c r="E1469" s="76">
        <v>131.15570000000002</v>
      </c>
      <c r="F1469" s="76">
        <v>154.83679000000001</v>
      </c>
      <c r="G1469" s="73"/>
      <c r="H1469" s="76">
        <v>73.820080000000004</v>
      </c>
      <c r="I1469" s="72"/>
      <c r="J1469" s="185">
        <v>0</v>
      </c>
      <c r="K1469" s="246"/>
      <c r="L1469" s="246"/>
      <c r="M1469" s="173"/>
      <c r="N1469" s="174"/>
      <c r="O1469" s="173"/>
      <c r="P1469" s="173"/>
    </row>
    <row r="1470" spans="1:16" ht="15" customHeight="1" x14ac:dyDescent="0.25">
      <c r="A1470" s="74" t="s">
        <v>1379</v>
      </c>
      <c r="B1470" s="66" t="s">
        <v>62</v>
      </c>
      <c r="C1470" s="78">
        <v>21.074099999999998</v>
      </c>
      <c r="D1470" s="184"/>
      <c r="E1470" s="76">
        <v>32.338799999999999</v>
      </c>
      <c r="F1470" s="76">
        <v>29.441500000000001</v>
      </c>
      <c r="G1470" s="73"/>
      <c r="H1470" s="76">
        <v>23.971400000000003</v>
      </c>
      <c r="I1470" s="72"/>
      <c r="J1470" s="185">
        <v>0</v>
      </c>
      <c r="K1470" s="246"/>
      <c r="L1470" s="246"/>
      <c r="M1470" s="173"/>
      <c r="N1470" s="174"/>
      <c r="O1470" s="173"/>
      <c r="P1470" s="173"/>
    </row>
    <row r="1471" spans="1:16" ht="15" customHeight="1" x14ac:dyDescent="0.25">
      <c r="A1471" s="74" t="s">
        <v>1380</v>
      </c>
      <c r="B1471" s="66" t="s">
        <v>62</v>
      </c>
      <c r="C1471" s="78">
        <v>232.13829999999999</v>
      </c>
      <c r="D1471" s="184"/>
      <c r="E1471" s="76">
        <v>389.38445000000002</v>
      </c>
      <c r="F1471" s="76">
        <v>338.39979999999997</v>
      </c>
      <c r="G1471" s="73"/>
      <c r="H1471" s="76">
        <v>286.69229999999999</v>
      </c>
      <c r="I1471" s="72"/>
      <c r="J1471" s="185">
        <v>0</v>
      </c>
      <c r="K1471" s="246"/>
      <c r="L1471" s="246"/>
      <c r="M1471" s="173"/>
      <c r="N1471" s="173"/>
      <c r="O1471" s="173"/>
      <c r="P1471" s="173"/>
    </row>
    <row r="1472" spans="1:16" ht="15" customHeight="1" x14ac:dyDescent="0.25">
      <c r="A1472" s="74" t="s">
        <v>289</v>
      </c>
      <c r="B1472" s="66" t="s">
        <v>62</v>
      </c>
      <c r="C1472" s="78">
        <v>65.362099999999998</v>
      </c>
      <c r="D1472" s="184"/>
      <c r="E1472" s="76">
        <v>14.500200000000001</v>
      </c>
      <c r="F1472" s="76">
        <v>0</v>
      </c>
      <c r="G1472" s="73"/>
      <c r="H1472" s="76">
        <v>79.862300000000005</v>
      </c>
      <c r="I1472" s="72"/>
      <c r="J1472" s="185">
        <v>0</v>
      </c>
      <c r="K1472" s="246"/>
      <c r="L1472" s="246"/>
      <c r="M1472" s="173"/>
      <c r="N1472" s="174"/>
      <c r="O1472" s="176"/>
      <c r="P1472" s="173"/>
    </row>
    <row r="1473" spans="1:16" ht="15" customHeight="1" x14ac:dyDescent="0.25">
      <c r="A1473" s="74" t="s">
        <v>1381</v>
      </c>
      <c r="B1473" s="66" t="s">
        <v>62</v>
      </c>
      <c r="C1473" s="78">
        <v>484.67174999999997</v>
      </c>
      <c r="D1473" s="184"/>
      <c r="E1473" s="76">
        <v>673.93520000000001</v>
      </c>
      <c r="F1473" s="76">
        <v>622.48752999999999</v>
      </c>
      <c r="G1473" s="73"/>
      <c r="H1473" s="76">
        <v>547.66201999999998</v>
      </c>
      <c r="I1473" s="72"/>
      <c r="J1473" s="185">
        <v>0</v>
      </c>
      <c r="K1473" s="246"/>
      <c r="L1473" s="246"/>
      <c r="M1473" s="173"/>
      <c r="N1473" s="174"/>
      <c r="O1473" s="173"/>
      <c r="P1473" s="173"/>
    </row>
    <row r="1474" spans="1:16" ht="15" customHeight="1" x14ac:dyDescent="0.25">
      <c r="A1474" s="74" t="s">
        <v>1382</v>
      </c>
      <c r="B1474" s="66" t="s">
        <v>62</v>
      </c>
      <c r="C1474" s="78">
        <v>4.0770499999999998</v>
      </c>
      <c r="D1474" s="184"/>
      <c r="E1474" s="76">
        <v>26.364000000000001</v>
      </c>
      <c r="F1474" s="76">
        <v>26.722450000000002</v>
      </c>
      <c r="G1474" s="73"/>
      <c r="H1474" s="76">
        <v>4.8651999999999997</v>
      </c>
      <c r="I1474" s="72"/>
      <c r="J1474" s="185">
        <v>0</v>
      </c>
      <c r="K1474" s="246"/>
      <c r="L1474" s="246"/>
      <c r="M1474" s="173"/>
      <c r="N1474" s="175"/>
      <c r="O1474" s="173"/>
      <c r="P1474" s="173"/>
    </row>
    <row r="1475" spans="1:16" ht="15" customHeight="1" x14ac:dyDescent="0.25">
      <c r="A1475" s="74" t="s">
        <v>1383</v>
      </c>
      <c r="B1475" s="66" t="s">
        <v>62</v>
      </c>
      <c r="C1475" s="78">
        <v>53.063290000000002</v>
      </c>
      <c r="D1475" s="184"/>
      <c r="E1475" s="76">
        <v>27.786200000000001</v>
      </c>
      <c r="F1475" s="76">
        <v>19.263360000000002</v>
      </c>
      <c r="G1475" s="73"/>
      <c r="H1475" s="76">
        <v>62.75873</v>
      </c>
      <c r="I1475" s="72"/>
      <c r="J1475" s="185">
        <v>0</v>
      </c>
      <c r="K1475" s="246"/>
      <c r="L1475" s="246"/>
      <c r="M1475" s="173"/>
      <c r="N1475" s="174"/>
      <c r="O1475" s="173"/>
      <c r="P1475" s="173"/>
    </row>
    <row r="1476" spans="1:16" ht="15" customHeight="1" x14ac:dyDescent="0.25">
      <c r="A1476" s="74" t="s">
        <v>1384</v>
      </c>
      <c r="B1476" s="66" t="s">
        <v>62</v>
      </c>
      <c r="C1476" s="78">
        <v>20.67548</v>
      </c>
      <c r="D1476" s="184"/>
      <c r="E1476" s="76">
        <v>30.6462</v>
      </c>
      <c r="F1476" s="76">
        <v>25.398849999999999</v>
      </c>
      <c r="G1476" s="73"/>
      <c r="H1476" s="76">
        <v>25.922830000000001</v>
      </c>
      <c r="I1476" s="72"/>
      <c r="J1476" s="185">
        <v>0</v>
      </c>
      <c r="K1476" s="246"/>
      <c r="L1476" s="246"/>
      <c r="M1476" s="173"/>
      <c r="N1476" s="174"/>
      <c r="O1476" s="173"/>
      <c r="P1476" s="173"/>
    </row>
    <row r="1477" spans="1:16" ht="15" customHeight="1" x14ac:dyDescent="0.25">
      <c r="A1477" s="74" t="s">
        <v>1385</v>
      </c>
      <c r="B1477" s="66" t="s">
        <v>62</v>
      </c>
      <c r="C1477" s="78">
        <v>27.969799999999999</v>
      </c>
      <c r="D1477" s="184"/>
      <c r="E1477" s="76">
        <v>30.287400000000002</v>
      </c>
      <c r="F1477" s="76">
        <v>30.898349999999997</v>
      </c>
      <c r="G1477" s="73"/>
      <c r="H1477" s="76">
        <v>27.358849999999997</v>
      </c>
      <c r="I1477" s="72"/>
      <c r="J1477" s="185">
        <v>0</v>
      </c>
      <c r="K1477" s="246"/>
      <c r="L1477" s="246"/>
      <c r="M1477" s="173"/>
      <c r="N1477" s="174"/>
      <c r="O1477" s="173"/>
      <c r="P1477" s="173"/>
    </row>
    <row r="1478" spans="1:16" ht="15" customHeight="1" x14ac:dyDescent="0.25">
      <c r="A1478" s="74" t="s">
        <v>1386</v>
      </c>
      <c r="B1478" s="66" t="s">
        <v>62</v>
      </c>
      <c r="C1478" s="78">
        <v>205.69653</v>
      </c>
      <c r="D1478" s="184"/>
      <c r="E1478" s="76">
        <v>242.99533</v>
      </c>
      <c r="F1478" s="76">
        <v>184.7646</v>
      </c>
      <c r="G1478" s="73"/>
      <c r="H1478" s="76">
        <v>270.04765999999995</v>
      </c>
      <c r="I1478" s="72"/>
      <c r="J1478" s="185">
        <v>0</v>
      </c>
      <c r="K1478" s="246"/>
      <c r="L1478" s="246"/>
      <c r="M1478" s="173"/>
      <c r="N1478" s="173"/>
      <c r="O1478" s="173"/>
      <c r="P1478" s="173"/>
    </row>
    <row r="1479" spans="1:16" ht="15" customHeight="1" x14ac:dyDescent="0.25">
      <c r="A1479" s="74" t="s">
        <v>3815</v>
      </c>
      <c r="B1479" s="66" t="s">
        <v>62</v>
      </c>
      <c r="C1479" s="78">
        <v>123.099</v>
      </c>
      <c r="D1479" s="184"/>
      <c r="E1479" s="76">
        <v>234.36204999999998</v>
      </c>
      <c r="F1479" s="76">
        <v>245.34798999999998</v>
      </c>
      <c r="G1479" s="73"/>
      <c r="H1479" s="76">
        <v>115.94806</v>
      </c>
      <c r="I1479" s="72"/>
      <c r="J1479" s="185">
        <v>0</v>
      </c>
      <c r="K1479" s="246"/>
      <c r="L1479" s="246"/>
      <c r="M1479" s="173"/>
      <c r="N1479" s="173"/>
      <c r="O1479" s="173"/>
      <c r="P1479" s="173"/>
    </row>
    <row r="1480" spans="1:16" ht="15" customHeight="1" x14ac:dyDescent="0.25">
      <c r="A1480" s="74" t="s">
        <v>1387</v>
      </c>
      <c r="B1480" s="66" t="s">
        <v>62</v>
      </c>
      <c r="C1480" s="78">
        <v>266.90810999999997</v>
      </c>
      <c r="D1480" s="184"/>
      <c r="E1480" s="76">
        <v>321.55759999999998</v>
      </c>
      <c r="F1480" s="76">
        <v>257.09560999999997</v>
      </c>
      <c r="G1480" s="73"/>
      <c r="H1480" s="76">
        <v>331.88749999999999</v>
      </c>
      <c r="I1480" s="72"/>
      <c r="J1480" s="185">
        <v>0</v>
      </c>
      <c r="K1480" s="246"/>
      <c r="L1480" s="246"/>
      <c r="M1480" s="173"/>
      <c r="N1480" s="174"/>
      <c r="O1480" s="173"/>
      <c r="P1480" s="173"/>
    </row>
    <row r="1481" spans="1:16" ht="15" customHeight="1" x14ac:dyDescent="0.25">
      <c r="A1481" s="74" t="s">
        <v>3816</v>
      </c>
      <c r="B1481" s="66" t="s">
        <v>62</v>
      </c>
      <c r="C1481" s="78">
        <v>250.74914999999999</v>
      </c>
      <c r="D1481" s="184"/>
      <c r="E1481" s="76">
        <v>363.50021000000004</v>
      </c>
      <c r="F1481" s="76">
        <v>328.12450000000001</v>
      </c>
      <c r="G1481" s="73"/>
      <c r="H1481" s="76">
        <v>285.08780999999999</v>
      </c>
      <c r="I1481" s="72"/>
      <c r="J1481" s="185">
        <v>0</v>
      </c>
      <c r="K1481" s="246"/>
      <c r="L1481" s="246"/>
      <c r="M1481" s="173"/>
      <c r="N1481" s="173"/>
      <c r="O1481" s="173"/>
      <c r="P1481" s="173"/>
    </row>
    <row r="1482" spans="1:16" ht="15" customHeight="1" x14ac:dyDescent="0.25">
      <c r="A1482" s="74" t="s">
        <v>1388</v>
      </c>
      <c r="B1482" s="66" t="s">
        <v>62</v>
      </c>
      <c r="C1482" s="78">
        <v>229.6756</v>
      </c>
      <c r="D1482" s="184"/>
      <c r="E1482" s="76">
        <v>357.94720000000001</v>
      </c>
      <c r="F1482" s="76">
        <v>319.21967000000001</v>
      </c>
      <c r="G1482" s="73"/>
      <c r="H1482" s="76">
        <v>251.73673000000002</v>
      </c>
      <c r="I1482" s="72"/>
      <c r="J1482" s="185">
        <v>0</v>
      </c>
      <c r="K1482" s="246"/>
      <c r="L1482" s="246"/>
      <c r="M1482" s="173"/>
      <c r="N1482" s="174"/>
      <c r="O1482" s="173"/>
      <c r="P1482" s="173"/>
    </row>
    <row r="1483" spans="1:16" ht="15" customHeight="1" x14ac:dyDescent="0.25">
      <c r="A1483" s="74" t="s">
        <v>3817</v>
      </c>
      <c r="B1483" s="66" t="s">
        <v>62</v>
      </c>
      <c r="C1483" s="78">
        <v>766.28868</v>
      </c>
      <c r="D1483" s="184"/>
      <c r="E1483" s="76">
        <v>610.11199999999997</v>
      </c>
      <c r="F1483" s="76">
        <v>467.07097999999996</v>
      </c>
      <c r="G1483" s="73"/>
      <c r="H1483" s="76">
        <v>880.69143000000008</v>
      </c>
      <c r="I1483" s="72"/>
      <c r="J1483" s="185">
        <v>0</v>
      </c>
      <c r="K1483" s="246"/>
      <c r="L1483" s="246"/>
      <c r="M1483" s="173"/>
      <c r="N1483" s="175"/>
      <c r="O1483" s="173"/>
      <c r="P1483" s="173"/>
    </row>
    <row r="1484" spans="1:16" ht="15" customHeight="1" x14ac:dyDescent="0.25">
      <c r="A1484" s="74" t="s">
        <v>3818</v>
      </c>
      <c r="B1484" s="66" t="s">
        <v>62</v>
      </c>
      <c r="C1484" s="78">
        <v>143.01958999999999</v>
      </c>
      <c r="D1484" s="184"/>
      <c r="E1484" s="76">
        <v>303.17253999999997</v>
      </c>
      <c r="F1484" s="76">
        <v>309.30728000000005</v>
      </c>
      <c r="G1484" s="73"/>
      <c r="H1484" s="76">
        <v>138.89675</v>
      </c>
      <c r="I1484" s="72"/>
      <c r="J1484" s="185">
        <v>0</v>
      </c>
      <c r="K1484" s="246"/>
      <c r="L1484" s="246"/>
      <c r="M1484" s="173"/>
      <c r="N1484" s="173"/>
      <c r="O1484" s="173"/>
      <c r="P1484" s="173"/>
    </row>
    <row r="1485" spans="1:16" ht="15" customHeight="1" x14ac:dyDescent="0.25">
      <c r="A1485" s="74" t="s">
        <v>3819</v>
      </c>
      <c r="B1485" s="66" t="s">
        <v>62</v>
      </c>
      <c r="C1485" s="78">
        <v>163.35229999999999</v>
      </c>
      <c r="D1485" s="184"/>
      <c r="E1485" s="76">
        <v>303.83528000000001</v>
      </c>
      <c r="F1485" s="76">
        <v>256.96120999999999</v>
      </c>
      <c r="G1485" s="73"/>
      <c r="H1485" s="76">
        <v>211.57657</v>
      </c>
      <c r="I1485" s="72"/>
      <c r="J1485" s="185">
        <v>0</v>
      </c>
      <c r="K1485" s="246"/>
      <c r="L1485" s="246"/>
      <c r="M1485" s="173"/>
      <c r="N1485" s="173"/>
      <c r="O1485" s="173"/>
      <c r="P1485" s="173"/>
    </row>
    <row r="1486" spans="1:16" ht="15" customHeight="1" x14ac:dyDescent="0.25">
      <c r="A1486" s="74" t="s">
        <v>3820</v>
      </c>
      <c r="B1486" s="66" t="s">
        <v>62</v>
      </c>
      <c r="C1486" s="78">
        <v>182.35195999999999</v>
      </c>
      <c r="D1486" s="184"/>
      <c r="E1486" s="76">
        <v>358.48669999999998</v>
      </c>
      <c r="F1486" s="76">
        <v>316.08145000000002</v>
      </c>
      <c r="G1486" s="73"/>
      <c r="H1486" s="76">
        <v>233.92170999999999</v>
      </c>
      <c r="I1486" s="72"/>
      <c r="J1486" s="185">
        <v>0</v>
      </c>
      <c r="K1486" s="246"/>
      <c r="L1486" s="246"/>
      <c r="M1486" s="173"/>
      <c r="N1486" s="174"/>
      <c r="O1486" s="173"/>
      <c r="P1486" s="173"/>
    </row>
    <row r="1487" spans="1:16" ht="15" customHeight="1" x14ac:dyDescent="0.25">
      <c r="A1487" s="74" t="s">
        <v>1389</v>
      </c>
      <c r="B1487" s="66" t="s">
        <v>62</v>
      </c>
      <c r="C1487" s="78">
        <v>156.89391000000001</v>
      </c>
      <c r="D1487" s="184"/>
      <c r="E1487" s="76">
        <v>203.03790000000001</v>
      </c>
      <c r="F1487" s="76">
        <v>175.55491000000001</v>
      </c>
      <c r="G1487" s="73"/>
      <c r="H1487" s="76">
        <v>184.5008</v>
      </c>
      <c r="I1487" s="72"/>
      <c r="J1487" s="185">
        <v>0</v>
      </c>
      <c r="K1487" s="246"/>
      <c r="L1487" s="246"/>
      <c r="M1487" s="173"/>
      <c r="N1487" s="174"/>
      <c r="O1487" s="173"/>
      <c r="P1487" s="173"/>
    </row>
    <row r="1488" spans="1:16" ht="15" customHeight="1" x14ac:dyDescent="0.25">
      <c r="A1488" s="74" t="s">
        <v>1390</v>
      </c>
      <c r="B1488" s="66" t="s">
        <v>62</v>
      </c>
      <c r="C1488" s="78">
        <v>137.60954999999998</v>
      </c>
      <c r="D1488" s="184"/>
      <c r="E1488" s="76">
        <v>310.53944999999999</v>
      </c>
      <c r="F1488" s="76">
        <v>277.30878000000001</v>
      </c>
      <c r="G1488" s="73"/>
      <c r="H1488" s="76">
        <v>170.54122000000001</v>
      </c>
      <c r="I1488" s="72"/>
      <c r="J1488" s="185">
        <v>0</v>
      </c>
      <c r="K1488" s="246"/>
      <c r="L1488" s="246"/>
      <c r="M1488" s="173"/>
      <c r="N1488" s="173"/>
      <c r="O1488" s="173"/>
      <c r="P1488" s="173"/>
    </row>
    <row r="1489" spans="1:16" ht="15" customHeight="1" x14ac:dyDescent="0.25">
      <c r="A1489" s="74" t="s">
        <v>1391</v>
      </c>
      <c r="B1489" s="66" t="s">
        <v>62</v>
      </c>
      <c r="C1489" s="78">
        <v>124.19745</v>
      </c>
      <c r="D1489" s="184"/>
      <c r="E1489" s="76">
        <v>156.92885000000001</v>
      </c>
      <c r="F1489" s="76">
        <v>125.6574</v>
      </c>
      <c r="G1489" s="73"/>
      <c r="H1489" s="76">
        <v>167.79910000000001</v>
      </c>
      <c r="I1489" s="72"/>
      <c r="J1489" s="185">
        <v>0</v>
      </c>
      <c r="K1489" s="246"/>
      <c r="L1489" s="246"/>
      <c r="M1489" s="173"/>
      <c r="N1489" s="173"/>
      <c r="O1489" s="173"/>
      <c r="P1489" s="173"/>
    </row>
    <row r="1490" spans="1:16" ht="15" customHeight="1" x14ac:dyDescent="0.25">
      <c r="A1490" s="74" t="s">
        <v>1392</v>
      </c>
      <c r="B1490" s="66" t="s">
        <v>62</v>
      </c>
      <c r="C1490" s="78">
        <v>48.357839999999996</v>
      </c>
      <c r="D1490" s="184"/>
      <c r="E1490" s="76">
        <v>91.638300000000001</v>
      </c>
      <c r="F1490" s="76">
        <v>104.46335000000001</v>
      </c>
      <c r="G1490" s="73"/>
      <c r="H1490" s="76">
        <v>35.532789999999999</v>
      </c>
      <c r="I1490" s="72"/>
      <c r="J1490" s="185">
        <v>0</v>
      </c>
      <c r="K1490" s="246"/>
      <c r="L1490" s="246"/>
      <c r="M1490" s="173"/>
      <c r="N1490" s="174"/>
      <c r="O1490" s="173"/>
      <c r="P1490" s="173"/>
    </row>
    <row r="1491" spans="1:16" ht="15" customHeight="1" x14ac:dyDescent="0.25">
      <c r="A1491" s="74" t="s">
        <v>1393</v>
      </c>
      <c r="B1491" s="66" t="s">
        <v>62</v>
      </c>
      <c r="C1491" s="78">
        <v>38.282580000000003</v>
      </c>
      <c r="D1491" s="184"/>
      <c r="E1491" s="76">
        <v>31.371599999999997</v>
      </c>
      <c r="F1491" s="76">
        <v>28.037500000000001</v>
      </c>
      <c r="G1491" s="73"/>
      <c r="H1491" s="76">
        <v>41.616680000000002</v>
      </c>
      <c r="I1491" s="72"/>
      <c r="J1491" s="185">
        <v>0</v>
      </c>
      <c r="K1491" s="246"/>
      <c r="L1491" s="246"/>
      <c r="M1491" s="173"/>
      <c r="N1491" s="174"/>
      <c r="O1491" s="173"/>
      <c r="P1491" s="173"/>
    </row>
    <row r="1492" spans="1:16" ht="15" customHeight="1" x14ac:dyDescent="0.25">
      <c r="A1492" s="74" t="s">
        <v>1394</v>
      </c>
      <c r="B1492" s="66" t="s">
        <v>62</v>
      </c>
      <c r="C1492" s="78">
        <v>9.4332999999999991</v>
      </c>
      <c r="D1492" s="184"/>
      <c r="E1492" s="76">
        <v>33.717449999999999</v>
      </c>
      <c r="F1492" s="76">
        <v>36.549150000000004</v>
      </c>
      <c r="G1492" s="73"/>
      <c r="H1492" s="76">
        <v>6.6016000000000004</v>
      </c>
      <c r="I1492" s="72"/>
      <c r="J1492" s="185">
        <v>0</v>
      </c>
      <c r="K1492" s="246"/>
      <c r="L1492" s="246"/>
      <c r="M1492" s="173"/>
      <c r="N1492" s="173"/>
      <c r="O1492" s="173"/>
      <c r="P1492" s="173"/>
    </row>
    <row r="1493" spans="1:16" ht="15" customHeight="1" x14ac:dyDescent="0.25">
      <c r="A1493" s="74" t="s">
        <v>1395</v>
      </c>
      <c r="B1493" s="66" t="s">
        <v>62</v>
      </c>
      <c r="C1493" s="78">
        <v>32.88655</v>
      </c>
      <c r="D1493" s="184"/>
      <c r="E1493" s="76">
        <v>35.723999999999997</v>
      </c>
      <c r="F1493" s="76">
        <v>25.675000000000001</v>
      </c>
      <c r="G1493" s="73"/>
      <c r="H1493" s="76">
        <v>42.935550000000006</v>
      </c>
      <c r="I1493" s="72"/>
      <c r="J1493" s="185">
        <v>0</v>
      </c>
      <c r="K1493" s="246"/>
      <c r="L1493" s="246"/>
      <c r="M1493" s="173"/>
      <c r="N1493" s="175"/>
      <c r="O1493" s="173"/>
      <c r="P1493" s="173"/>
    </row>
    <row r="1494" spans="1:16" ht="15" customHeight="1" x14ac:dyDescent="0.25">
      <c r="A1494" s="74" t="s">
        <v>1396</v>
      </c>
      <c r="B1494" s="66" t="s">
        <v>62</v>
      </c>
      <c r="C1494" s="78">
        <v>33.079610000000002</v>
      </c>
      <c r="D1494" s="184"/>
      <c r="E1494" s="76">
        <v>30.560400000000001</v>
      </c>
      <c r="F1494" s="76">
        <v>26.675099999999997</v>
      </c>
      <c r="G1494" s="73"/>
      <c r="H1494" s="76">
        <v>36.964910000000003</v>
      </c>
      <c r="I1494" s="72"/>
      <c r="J1494" s="185">
        <v>0</v>
      </c>
      <c r="K1494" s="246"/>
      <c r="L1494" s="246"/>
      <c r="M1494" s="173"/>
      <c r="N1494" s="174"/>
      <c r="O1494" s="173"/>
      <c r="P1494" s="173"/>
    </row>
    <row r="1495" spans="1:16" ht="15" customHeight="1" x14ac:dyDescent="0.25">
      <c r="A1495" s="74" t="s">
        <v>1397</v>
      </c>
      <c r="B1495" s="66" t="s">
        <v>62</v>
      </c>
      <c r="C1495" s="78">
        <v>147.11745000000002</v>
      </c>
      <c r="D1495" s="184"/>
      <c r="E1495" s="76">
        <v>195.32239999999999</v>
      </c>
      <c r="F1495" s="76">
        <v>155.03629999999998</v>
      </c>
      <c r="G1495" s="73"/>
      <c r="H1495" s="76">
        <v>172.86914999999999</v>
      </c>
      <c r="I1495" s="72"/>
      <c r="J1495" s="185">
        <v>0</v>
      </c>
      <c r="K1495" s="246"/>
      <c r="L1495" s="246"/>
      <c r="M1495" s="173"/>
      <c r="N1495" s="174"/>
      <c r="O1495" s="173"/>
      <c r="P1495" s="173"/>
    </row>
    <row r="1496" spans="1:16" ht="15" customHeight="1" x14ac:dyDescent="0.25">
      <c r="A1496" s="74" t="s">
        <v>1398</v>
      </c>
      <c r="B1496" s="66" t="s">
        <v>62</v>
      </c>
      <c r="C1496" s="78">
        <v>94.013509999999997</v>
      </c>
      <c r="D1496" s="184"/>
      <c r="E1496" s="76">
        <v>116.1082</v>
      </c>
      <c r="F1496" s="76">
        <v>86.108999999999995</v>
      </c>
      <c r="G1496" s="73"/>
      <c r="H1496" s="76">
        <v>123.29111</v>
      </c>
      <c r="I1496" s="72"/>
      <c r="J1496" s="185">
        <v>0</v>
      </c>
      <c r="K1496" s="246"/>
      <c r="L1496" s="246"/>
      <c r="M1496" s="173"/>
      <c r="N1496" s="174"/>
      <c r="O1496" s="173"/>
      <c r="P1496" s="173"/>
    </row>
    <row r="1497" spans="1:16" ht="15" customHeight="1" x14ac:dyDescent="0.25">
      <c r="A1497" s="74" t="s">
        <v>1399</v>
      </c>
      <c r="B1497" s="66" t="s">
        <v>62</v>
      </c>
      <c r="C1497" s="78">
        <v>74.884050000000002</v>
      </c>
      <c r="D1497" s="184"/>
      <c r="E1497" s="76">
        <v>31.707000000000001</v>
      </c>
      <c r="F1497" s="76">
        <v>32.128700000000002</v>
      </c>
      <c r="G1497" s="73"/>
      <c r="H1497" s="76">
        <v>74.462350000000001</v>
      </c>
      <c r="I1497" s="72"/>
      <c r="J1497" s="185">
        <v>0</v>
      </c>
      <c r="K1497" s="246"/>
      <c r="L1497" s="246"/>
      <c r="M1497" s="173"/>
      <c r="N1497" s="175"/>
      <c r="O1497" s="173"/>
      <c r="P1497" s="173"/>
    </row>
    <row r="1498" spans="1:16" x14ac:dyDescent="0.25">
      <c r="A1498" s="74" t="s">
        <v>1400</v>
      </c>
      <c r="B1498" s="66" t="s">
        <v>62</v>
      </c>
      <c r="C1498" s="78">
        <v>49.743400000000001</v>
      </c>
      <c r="D1498" s="184"/>
      <c r="E1498" s="76">
        <v>31.9878</v>
      </c>
      <c r="F1498" s="76">
        <v>26.121950000000002</v>
      </c>
      <c r="G1498" s="73"/>
      <c r="H1498" s="76">
        <v>55.609250000000003</v>
      </c>
      <c r="I1498" s="72"/>
      <c r="J1498" s="185">
        <v>0</v>
      </c>
      <c r="K1498" s="246"/>
      <c r="L1498" s="246"/>
      <c r="M1498" s="173"/>
      <c r="N1498" s="174"/>
      <c r="O1498" s="173"/>
      <c r="P1498" s="173"/>
    </row>
    <row r="1499" spans="1:16" x14ac:dyDescent="0.25">
      <c r="A1499" s="74" t="s">
        <v>1401</v>
      </c>
      <c r="B1499" s="66" t="s">
        <v>62</v>
      </c>
      <c r="C1499" s="78">
        <v>68.158899999999988</v>
      </c>
      <c r="D1499" s="184"/>
      <c r="E1499" s="76">
        <v>101.101</v>
      </c>
      <c r="F1499" s="76">
        <v>74.48545</v>
      </c>
      <c r="G1499" s="73"/>
      <c r="H1499" s="76">
        <v>96.386449999999996</v>
      </c>
      <c r="I1499" s="72"/>
      <c r="J1499" s="185">
        <v>0</v>
      </c>
      <c r="K1499" s="246"/>
      <c r="L1499" s="246"/>
      <c r="M1499" s="173"/>
      <c r="N1499" s="175"/>
      <c r="O1499" s="173"/>
      <c r="P1499" s="173"/>
    </row>
    <row r="1500" spans="1:16" ht="15" customHeight="1" x14ac:dyDescent="0.25">
      <c r="A1500" s="74" t="s">
        <v>1402</v>
      </c>
      <c r="B1500" s="66" t="s">
        <v>62</v>
      </c>
      <c r="C1500" s="78">
        <v>174.11845000000002</v>
      </c>
      <c r="D1500" s="184"/>
      <c r="E1500" s="76">
        <v>112.593</v>
      </c>
      <c r="F1500" s="76">
        <v>90.546210000000002</v>
      </c>
      <c r="G1500" s="73"/>
      <c r="H1500" s="76">
        <v>196.16523999999998</v>
      </c>
      <c r="I1500" s="72"/>
      <c r="J1500" s="185">
        <v>0</v>
      </c>
      <c r="K1500" s="246"/>
      <c r="L1500" s="246"/>
      <c r="M1500" s="173"/>
      <c r="N1500" s="175"/>
      <c r="O1500" s="173"/>
      <c r="P1500" s="173"/>
    </row>
    <row r="1501" spans="1:16" ht="15" customHeight="1" x14ac:dyDescent="0.25">
      <c r="A1501" s="74" t="s">
        <v>3821</v>
      </c>
      <c r="B1501" s="66" t="s">
        <v>62</v>
      </c>
      <c r="C1501" s="78">
        <v>47.612310000000001</v>
      </c>
      <c r="D1501" s="184"/>
      <c r="E1501" s="76">
        <v>107.1096</v>
      </c>
      <c r="F1501" s="76">
        <v>100.72736</v>
      </c>
      <c r="G1501" s="73"/>
      <c r="H1501" s="76">
        <v>53.994550000000004</v>
      </c>
      <c r="I1501" s="72"/>
      <c r="J1501" s="185">
        <v>0</v>
      </c>
      <c r="K1501" s="246"/>
      <c r="L1501" s="246"/>
      <c r="M1501" s="173"/>
      <c r="N1501" s="174"/>
      <c r="O1501" s="173"/>
      <c r="P1501" s="173"/>
    </row>
    <row r="1502" spans="1:16" ht="15" customHeight="1" x14ac:dyDescent="0.25">
      <c r="A1502" s="74" t="s">
        <v>1403</v>
      </c>
      <c r="B1502" s="66" t="s">
        <v>62</v>
      </c>
      <c r="C1502" s="78">
        <v>133.41890000000001</v>
      </c>
      <c r="D1502" s="184"/>
      <c r="E1502" s="76">
        <v>107.2032</v>
      </c>
      <c r="F1502" s="76">
        <v>83.688299999999998</v>
      </c>
      <c r="G1502" s="73"/>
      <c r="H1502" s="76">
        <v>156.93379999999999</v>
      </c>
      <c r="I1502" s="72"/>
      <c r="J1502" s="185">
        <v>0</v>
      </c>
      <c r="K1502" s="246"/>
      <c r="L1502" s="246"/>
      <c r="M1502" s="173"/>
      <c r="N1502" s="174"/>
      <c r="O1502" s="173"/>
      <c r="P1502" s="173"/>
    </row>
    <row r="1503" spans="1:16" x14ac:dyDescent="0.25">
      <c r="A1503" s="74" t="s">
        <v>1404</v>
      </c>
      <c r="B1503" s="66" t="s">
        <v>62</v>
      </c>
      <c r="C1503" s="78">
        <v>81.147580000000005</v>
      </c>
      <c r="D1503" s="184"/>
      <c r="E1503" s="76">
        <v>64.144599999999997</v>
      </c>
      <c r="F1503" s="76">
        <v>38.789050000000003</v>
      </c>
      <c r="G1503" s="73"/>
      <c r="H1503" s="76">
        <v>106.56813000000001</v>
      </c>
      <c r="I1503" s="72"/>
      <c r="J1503" s="185">
        <v>0</v>
      </c>
      <c r="K1503" s="246"/>
      <c r="L1503" s="246"/>
      <c r="M1503" s="173"/>
      <c r="N1503" s="174"/>
      <c r="O1503" s="173"/>
      <c r="P1503" s="173"/>
    </row>
    <row r="1504" spans="1:16" ht="15" customHeight="1" x14ac:dyDescent="0.25">
      <c r="A1504" s="74" t="s">
        <v>3822</v>
      </c>
      <c r="B1504" s="66" t="s">
        <v>62</v>
      </c>
      <c r="C1504" s="78">
        <v>285.59735999999998</v>
      </c>
      <c r="D1504" s="184"/>
      <c r="E1504" s="76">
        <v>249.39005</v>
      </c>
      <c r="F1504" s="76">
        <v>215.91095999999999</v>
      </c>
      <c r="G1504" s="73"/>
      <c r="H1504" s="76">
        <v>294.18340000000001</v>
      </c>
      <c r="I1504" s="72"/>
      <c r="J1504" s="185">
        <v>0</v>
      </c>
      <c r="K1504" s="246"/>
      <c r="L1504" s="246"/>
      <c r="M1504" s="173"/>
      <c r="N1504" s="173"/>
      <c r="O1504" s="173"/>
      <c r="P1504" s="173"/>
    </row>
    <row r="1505" spans="1:16" ht="15" customHeight="1" x14ac:dyDescent="0.25">
      <c r="A1505" s="74" t="s">
        <v>1405</v>
      </c>
      <c r="B1505" s="66" t="s">
        <v>62</v>
      </c>
      <c r="C1505" s="78">
        <v>116.75516</v>
      </c>
      <c r="D1505" s="184"/>
      <c r="E1505" s="76">
        <v>153.96940000000001</v>
      </c>
      <c r="F1505" s="76">
        <v>134.28754999999998</v>
      </c>
      <c r="G1505" s="73"/>
      <c r="H1505" s="76">
        <v>137.47660999999999</v>
      </c>
      <c r="I1505" s="72"/>
      <c r="J1505" s="185">
        <v>0</v>
      </c>
      <c r="K1505" s="246"/>
      <c r="L1505" s="246"/>
      <c r="M1505" s="173"/>
      <c r="N1505" s="174"/>
      <c r="O1505" s="173"/>
      <c r="P1505" s="173"/>
    </row>
    <row r="1506" spans="1:16" ht="15" customHeight="1" x14ac:dyDescent="0.25">
      <c r="A1506" s="74" t="s">
        <v>1406</v>
      </c>
      <c r="B1506" s="66" t="s">
        <v>62</v>
      </c>
      <c r="C1506" s="78">
        <v>40.587400000000002</v>
      </c>
      <c r="D1506" s="184"/>
      <c r="E1506" s="76">
        <v>114.9174</v>
      </c>
      <c r="F1506" s="76">
        <v>118.46075</v>
      </c>
      <c r="G1506" s="73"/>
      <c r="H1506" s="76">
        <v>37.044050000000006</v>
      </c>
      <c r="I1506" s="72"/>
      <c r="J1506" s="185">
        <v>0</v>
      </c>
      <c r="K1506" s="246"/>
      <c r="L1506" s="246"/>
      <c r="M1506" s="173"/>
      <c r="N1506" s="174"/>
      <c r="O1506" s="173"/>
      <c r="P1506" s="173"/>
    </row>
    <row r="1507" spans="1:16" ht="15" customHeight="1" x14ac:dyDescent="0.25">
      <c r="A1507" s="74" t="s">
        <v>1407</v>
      </c>
      <c r="B1507" s="66" t="s">
        <v>62</v>
      </c>
      <c r="C1507" s="78">
        <v>54.453050000000005</v>
      </c>
      <c r="D1507" s="184"/>
      <c r="E1507" s="76">
        <v>114.48060000000001</v>
      </c>
      <c r="F1507" s="76">
        <v>101.8878</v>
      </c>
      <c r="G1507" s="73"/>
      <c r="H1507" s="76">
        <v>67.045850000000002</v>
      </c>
      <c r="I1507" s="72"/>
      <c r="J1507" s="185">
        <v>0</v>
      </c>
      <c r="K1507" s="246"/>
      <c r="L1507" s="246"/>
      <c r="M1507" s="173"/>
      <c r="N1507" s="174"/>
      <c r="O1507" s="173"/>
      <c r="P1507" s="173"/>
    </row>
    <row r="1508" spans="1:16" ht="15" customHeight="1" x14ac:dyDescent="0.25">
      <c r="A1508" s="74" t="s">
        <v>1408</v>
      </c>
      <c r="B1508" s="66" t="s">
        <v>62</v>
      </c>
      <c r="C1508" s="78">
        <v>78.806699999999992</v>
      </c>
      <c r="D1508" s="184"/>
      <c r="E1508" s="76">
        <v>115.10719999999999</v>
      </c>
      <c r="F1508" s="76">
        <v>101.36405000000001</v>
      </c>
      <c r="G1508" s="73"/>
      <c r="H1508" s="76">
        <v>93.969649999999987</v>
      </c>
      <c r="I1508" s="72"/>
      <c r="J1508" s="185">
        <v>0</v>
      </c>
      <c r="K1508" s="246"/>
      <c r="L1508" s="246"/>
      <c r="M1508" s="173"/>
      <c r="N1508" s="174"/>
      <c r="O1508" s="173"/>
      <c r="P1508" s="173"/>
    </row>
    <row r="1509" spans="1:16" ht="15" customHeight="1" x14ac:dyDescent="0.25">
      <c r="A1509" s="74" t="s">
        <v>1409</v>
      </c>
      <c r="B1509" s="66" t="s">
        <v>62</v>
      </c>
      <c r="C1509" s="78">
        <v>23.552400000000002</v>
      </c>
      <c r="D1509" s="184"/>
      <c r="E1509" s="76">
        <v>41.386800000000001</v>
      </c>
      <c r="F1509" s="76">
        <v>41.540599999999998</v>
      </c>
      <c r="G1509" s="73"/>
      <c r="H1509" s="76">
        <v>23.398599999999998</v>
      </c>
      <c r="I1509" s="72"/>
      <c r="J1509" s="185">
        <v>0</v>
      </c>
      <c r="K1509" s="246"/>
      <c r="L1509" s="246"/>
      <c r="M1509" s="173"/>
      <c r="N1509" s="174"/>
      <c r="O1509" s="173"/>
      <c r="P1509" s="173"/>
    </row>
    <row r="1510" spans="1:16" ht="15" customHeight="1" x14ac:dyDescent="0.25">
      <c r="A1510" s="74" t="s">
        <v>1410</v>
      </c>
      <c r="B1510" s="66" t="s">
        <v>62</v>
      </c>
      <c r="C1510" s="78">
        <v>11.390319999999999</v>
      </c>
      <c r="D1510" s="184"/>
      <c r="E1510" s="76">
        <v>48.476999999999997</v>
      </c>
      <c r="F1510" s="76">
        <v>42.173519999999996</v>
      </c>
      <c r="G1510" s="73"/>
      <c r="H1510" s="76">
        <v>17.6938</v>
      </c>
      <c r="I1510" s="72"/>
      <c r="J1510" s="185">
        <v>0</v>
      </c>
      <c r="K1510" s="246"/>
      <c r="L1510" s="246"/>
      <c r="M1510" s="173"/>
      <c r="N1510" s="175"/>
      <c r="O1510" s="173"/>
      <c r="P1510" s="173"/>
    </row>
    <row r="1511" spans="1:16" ht="15" customHeight="1" x14ac:dyDescent="0.25">
      <c r="A1511" s="74" t="s">
        <v>1411</v>
      </c>
      <c r="B1511" s="66" t="s">
        <v>62</v>
      </c>
      <c r="C1511" s="78">
        <v>101.13935000000001</v>
      </c>
      <c r="D1511" s="184"/>
      <c r="E1511" s="76">
        <v>123.9342</v>
      </c>
      <c r="F1511" s="76">
        <v>106.43355</v>
      </c>
      <c r="G1511" s="73"/>
      <c r="H1511" s="76">
        <v>118.64</v>
      </c>
      <c r="I1511" s="72"/>
      <c r="J1511" s="185">
        <v>0</v>
      </c>
      <c r="K1511" s="246"/>
      <c r="L1511" s="246"/>
      <c r="M1511" s="173"/>
      <c r="N1511" s="174"/>
      <c r="O1511" s="173"/>
      <c r="P1511" s="173"/>
    </row>
    <row r="1512" spans="1:16" ht="15" customHeight="1" x14ac:dyDescent="0.25">
      <c r="A1512" s="74" t="s">
        <v>1412</v>
      </c>
      <c r="B1512" s="66" t="s">
        <v>62</v>
      </c>
      <c r="C1512" s="78">
        <v>54.283650000000002</v>
      </c>
      <c r="D1512" s="184"/>
      <c r="E1512" s="76">
        <v>44.982599999999998</v>
      </c>
      <c r="F1512" s="76">
        <v>23.1998</v>
      </c>
      <c r="G1512" s="73"/>
      <c r="H1512" s="76">
        <v>76.066450000000003</v>
      </c>
      <c r="I1512" s="72"/>
      <c r="J1512" s="185">
        <v>0</v>
      </c>
      <c r="K1512" s="246"/>
      <c r="L1512" s="246"/>
      <c r="M1512" s="173"/>
      <c r="N1512" s="174"/>
      <c r="O1512" s="173"/>
      <c r="P1512" s="173"/>
    </row>
    <row r="1513" spans="1:16" ht="15" customHeight="1" x14ac:dyDescent="0.25">
      <c r="A1513" s="74" t="s">
        <v>1413</v>
      </c>
      <c r="B1513" s="66" t="s">
        <v>62</v>
      </c>
      <c r="C1513" s="78">
        <v>102.42778999999999</v>
      </c>
      <c r="D1513" s="184"/>
      <c r="E1513" s="76">
        <v>48.038550000000001</v>
      </c>
      <c r="F1513" s="76">
        <v>13.865930000000001</v>
      </c>
      <c r="G1513" s="73"/>
      <c r="H1513" s="76">
        <v>132.73660000000001</v>
      </c>
      <c r="I1513" s="72"/>
      <c r="J1513" s="185">
        <v>0</v>
      </c>
      <c r="K1513" s="246"/>
      <c r="L1513" s="246"/>
      <c r="M1513" s="173"/>
      <c r="N1513" s="173"/>
      <c r="O1513" s="173"/>
      <c r="P1513" s="173"/>
    </row>
    <row r="1514" spans="1:16" ht="15" customHeight="1" x14ac:dyDescent="0.25">
      <c r="A1514" s="74" t="s">
        <v>1414</v>
      </c>
      <c r="B1514" s="66" t="s">
        <v>62</v>
      </c>
      <c r="C1514" s="78">
        <v>73.818449999999999</v>
      </c>
      <c r="D1514" s="184"/>
      <c r="E1514" s="76">
        <v>107.96044999999999</v>
      </c>
      <c r="F1514" s="76">
        <v>85.01755</v>
      </c>
      <c r="G1514" s="73"/>
      <c r="H1514" s="76">
        <v>96.1965</v>
      </c>
      <c r="I1514" s="72"/>
      <c r="J1514" s="185">
        <v>0</v>
      </c>
      <c r="K1514" s="246"/>
      <c r="L1514" s="246"/>
      <c r="M1514" s="173"/>
      <c r="N1514" s="173"/>
      <c r="O1514" s="173"/>
      <c r="P1514" s="173"/>
    </row>
    <row r="1515" spans="1:16" ht="15" customHeight="1" x14ac:dyDescent="0.25">
      <c r="A1515" s="74" t="s">
        <v>1415</v>
      </c>
      <c r="B1515" s="66" t="s">
        <v>62</v>
      </c>
      <c r="C1515" s="78">
        <v>46.356199999999994</v>
      </c>
      <c r="D1515" s="184"/>
      <c r="E1515" s="76">
        <v>63.281400000000005</v>
      </c>
      <c r="F1515" s="76">
        <v>55.502650000000003</v>
      </c>
      <c r="G1515" s="73"/>
      <c r="H1515" s="76">
        <v>54.134949999999996</v>
      </c>
      <c r="I1515" s="72"/>
      <c r="J1515" s="185">
        <v>0</v>
      </c>
      <c r="K1515" s="246"/>
      <c r="L1515" s="246"/>
      <c r="M1515" s="173"/>
      <c r="N1515" s="174"/>
      <c r="O1515" s="173"/>
      <c r="P1515" s="173"/>
    </row>
    <row r="1516" spans="1:16" ht="15" customHeight="1" x14ac:dyDescent="0.25">
      <c r="A1516" s="74" t="s">
        <v>1416</v>
      </c>
      <c r="B1516" s="66" t="s">
        <v>62</v>
      </c>
      <c r="C1516" s="78">
        <v>158.64057</v>
      </c>
      <c r="D1516" s="184"/>
      <c r="E1516" s="76">
        <v>138.25239999999999</v>
      </c>
      <c r="F1516" s="76">
        <v>93.800449999999998</v>
      </c>
      <c r="G1516" s="73"/>
      <c r="H1516" s="76">
        <v>202.70122000000001</v>
      </c>
      <c r="I1516" s="72"/>
      <c r="J1516" s="185">
        <v>0</v>
      </c>
      <c r="K1516" s="246"/>
      <c r="L1516" s="246"/>
      <c r="M1516" s="173"/>
      <c r="N1516" s="174"/>
      <c r="O1516" s="173"/>
      <c r="P1516" s="173"/>
    </row>
    <row r="1517" spans="1:16" ht="15" customHeight="1" x14ac:dyDescent="0.25">
      <c r="A1517" s="74" t="s">
        <v>3439</v>
      </c>
      <c r="B1517" s="66" t="s">
        <v>62</v>
      </c>
      <c r="C1517" s="78">
        <v>112.20365</v>
      </c>
      <c r="D1517" s="184"/>
      <c r="E1517" s="76">
        <v>98.93</v>
      </c>
      <c r="F1517" s="76">
        <v>89.169200000000004</v>
      </c>
      <c r="G1517" s="73"/>
      <c r="H1517" s="76">
        <v>43.635649999999998</v>
      </c>
      <c r="I1517" s="72"/>
      <c r="J1517" s="185">
        <v>0</v>
      </c>
      <c r="K1517" s="246"/>
      <c r="L1517" s="246"/>
      <c r="M1517" s="173"/>
      <c r="N1517" s="175"/>
      <c r="O1517" s="173"/>
      <c r="P1517" s="173"/>
    </row>
    <row r="1518" spans="1:16" ht="15" customHeight="1" x14ac:dyDescent="0.25">
      <c r="A1518" s="74" t="s">
        <v>1417</v>
      </c>
      <c r="B1518" s="66" t="s">
        <v>62</v>
      </c>
      <c r="C1518" s="78">
        <v>57.973099999999995</v>
      </c>
      <c r="D1518" s="184"/>
      <c r="E1518" s="76">
        <v>92.258399999999995</v>
      </c>
      <c r="F1518" s="76">
        <v>103.673</v>
      </c>
      <c r="G1518" s="73"/>
      <c r="H1518" s="76">
        <v>46.558500000000002</v>
      </c>
      <c r="I1518" s="72"/>
      <c r="J1518" s="185">
        <v>0</v>
      </c>
      <c r="K1518" s="246"/>
      <c r="L1518" s="246"/>
      <c r="M1518" s="173"/>
      <c r="N1518" s="174"/>
      <c r="O1518" s="173"/>
      <c r="P1518" s="173"/>
    </row>
    <row r="1519" spans="1:16" ht="15" customHeight="1" x14ac:dyDescent="0.25">
      <c r="A1519" s="74" t="s">
        <v>1418</v>
      </c>
      <c r="B1519" s="66" t="s">
        <v>62</v>
      </c>
      <c r="C1519" s="78">
        <v>62.406300000000002</v>
      </c>
      <c r="D1519" s="184"/>
      <c r="E1519" s="76">
        <v>121.07939999999999</v>
      </c>
      <c r="F1519" s="76">
        <v>113.68655</v>
      </c>
      <c r="G1519" s="73"/>
      <c r="H1519" s="76">
        <v>69.799149999999997</v>
      </c>
      <c r="I1519" s="72"/>
      <c r="J1519" s="185">
        <v>0</v>
      </c>
      <c r="K1519" s="246"/>
      <c r="L1519" s="246"/>
      <c r="M1519" s="173"/>
      <c r="N1519" s="174"/>
      <c r="O1519" s="173"/>
      <c r="P1519" s="173"/>
    </row>
    <row r="1520" spans="1:16" ht="15" customHeight="1" x14ac:dyDescent="0.25">
      <c r="A1520" s="74" t="s">
        <v>1419</v>
      </c>
      <c r="B1520" s="66" t="s">
        <v>62</v>
      </c>
      <c r="C1520" s="78">
        <v>96.00515</v>
      </c>
      <c r="D1520" s="184"/>
      <c r="E1520" s="76">
        <v>113.2586</v>
      </c>
      <c r="F1520" s="76">
        <v>126.63815</v>
      </c>
      <c r="G1520" s="73"/>
      <c r="H1520" s="76">
        <v>82.677949999999996</v>
      </c>
      <c r="I1520" s="72"/>
      <c r="J1520" s="185">
        <v>0</v>
      </c>
      <c r="K1520" s="246"/>
      <c r="L1520" s="246"/>
      <c r="M1520" s="173"/>
      <c r="N1520" s="174"/>
      <c r="O1520" s="173"/>
      <c r="P1520" s="173"/>
    </row>
    <row r="1521" spans="1:16" ht="15" customHeight="1" x14ac:dyDescent="0.25">
      <c r="A1521" s="74" t="s">
        <v>1420</v>
      </c>
      <c r="B1521" s="66" t="s">
        <v>62</v>
      </c>
      <c r="C1521" s="78">
        <v>68.480320000000006</v>
      </c>
      <c r="D1521" s="184"/>
      <c r="E1521" s="76">
        <v>101.89691999999999</v>
      </c>
      <c r="F1521" s="76">
        <v>110.74589</v>
      </c>
      <c r="G1521" s="73"/>
      <c r="H1521" s="76">
        <v>59.316549999999999</v>
      </c>
      <c r="I1521" s="72"/>
      <c r="J1521" s="185">
        <v>0</v>
      </c>
      <c r="K1521" s="246"/>
      <c r="L1521" s="246"/>
      <c r="M1521" s="173"/>
      <c r="N1521" s="173"/>
      <c r="O1521" s="173"/>
      <c r="P1521" s="173"/>
    </row>
    <row r="1522" spans="1:16" ht="15" customHeight="1" x14ac:dyDescent="0.25">
      <c r="A1522" s="74" t="s">
        <v>1421</v>
      </c>
      <c r="B1522" s="66" t="s">
        <v>62</v>
      </c>
      <c r="C1522" s="78">
        <v>109.71052</v>
      </c>
      <c r="D1522" s="184"/>
      <c r="E1522" s="76">
        <v>115.53749999999999</v>
      </c>
      <c r="F1522" s="76">
        <v>89.345770000000002</v>
      </c>
      <c r="G1522" s="73"/>
      <c r="H1522" s="76">
        <v>135.90225000000001</v>
      </c>
      <c r="I1522" s="72"/>
      <c r="J1522" s="185">
        <v>0</v>
      </c>
      <c r="K1522" s="246"/>
      <c r="L1522" s="246"/>
      <c r="M1522" s="173"/>
      <c r="N1522" s="174"/>
      <c r="O1522" s="173"/>
      <c r="P1522" s="173"/>
    </row>
    <row r="1523" spans="1:16" ht="15" customHeight="1" x14ac:dyDescent="0.25">
      <c r="A1523" s="74" t="s">
        <v>3823</v>
      </c>
      <c r="B1523" s="66" t="s">
        <v>62</v>
      </c>
      <c r="C1523" s="78">
        <v>189.26676</v>
      </c>
      <c r="D1523" s="184"/>
      <c r="E1523" s="76">
        <v>143.62010000000001</v>
      </c>
      <c r="F1523" s="76">
        <v>100.11285000000001</v>
      </c>
      <c r="G1523" s="73"/>
      <c r="H1523" s="76">
        <v>232.77401</v>
      </c>
      <c r="I1523" s="72"/>
      <c r="J1523" s="185">
        <v>0</v>
      </c>
      <c r="K1523" s="246"/>
      <c r="L1523" s="246"/>
      <c r="M1523" s="173"/>
      <c r="N1523" s="174"/>
      <c r="O1523" s="173"/>
      <c r="P1523" s="173"/>
    </row>
    <row r="1524" spans="1:16" ht="15" customHeight="1" x14ac:dyDescent="0.25">
      <c r="A1524" s="74" t="s">
        <v>1422</v>
      </c>
      <c r="B1524" s="66" t="s">
        <v>62</v>
      </c>
      <c r="C1524" s="78">
        <v>41.876349999999995</v>
      </c>
      <c r="D1524" s="184"/>
      <c r="E1524" s="76">
        <v>102.00060000000001</v>
      </c>
      <c r="F1524" s="76">
        <v>93.733800000000002</v>
      </c>
      <c r="G1524" s="73"/>
      <c r="H1524" s="76">
        <v>50.143149999999999</v>
      </c>
      <c r="I1524" s="72"/>
      <c r="J1524" s="185">
        <v>0</v>
      </c>
      <c r="K1524" s="246"/>
      <c r="L1524" s="246"/>
      <c r="M1524" s="173"/>
      <c r="N1524" s="174"/>
      <c r="O1524" s="173"/>
      <c r="P1524" s="173"/>
    </row>
    <row r="1525" spans="1:16" ht="15" customHeight="1" x14ac:dyDescent="0.25">
      <c r="A1525" s="74" t="s">
        <v>1423</v>
      </c>
      <c r="B1525" s="66" t="s">
        <v>62</v>
      </c>
      <c r="C1525" s="78">
        <v>157.03719000000001</v>
      </c>
      <c r="D1525" s="184"/>
      <c r="E1525" s="76">
        <v>101.361</v>
      </c>
      <c r="F1525" s="76">
        <v>107.67228</v>
      </c>
      <c r="G1525" s="73"/>
      <c r="H1525" s="76">
        <v>150.72591</v>
      </c>
      <c r="I1525" s="72"/>
      <c r="J1525" s="185">
        <v>0</v>
      </c>
      <c r="K1525" s="246"/>
      <c r="L1525" s="246"/>
      <c r="M1525" s="173"/>
      <c r="N1525" s="175"/>
      <c r="O1525" s="173"/>
      <c r="P1525" s="173"/>
    </row>
    <row r="1526" spans="1:16" ht="15" customHeight="1" x14ac:dyDescent="0.25">
      <c r="A1526" s="74" t="s">
        <v>1424</v>
      </c>
      <c r="B1526" s="66" t="s">
        <v>62</v>
      </c>
      <c r="C1526" s="78">
        <v>117.9922</v>
      </c>
      <c r="D1526" s="184"/>
      <c r="E1526" s="76">
        <v>101.01</v>
      </c>
      <c r="F1526" s="76">
        <v>101.87836999999999</v>
      </c>
      <c r="G1526" s="73"/>
      <c r="H1526" s="76">
        <v>117.24578</v>
      </c>
      <c r="I1526" s="72"/>
      <c r="J1526" s="185">
        <v>0</v>
      </c>
      <c r="K1526" s="246"/>
      <c r="L1526" s="246"/>
      <c r="M1526" s="173"/>
      <c r="N1526" s="175"/>
      <c r="O1526" s="173"/>
      <c r="P1526" s="173"/>
    </row>
    <row r="1527" spans="1:16" ht="15" customHeight="1" x14ac:dyDescent="0.25">
      <c r="A1527" s="74" t="s">
        <v>1425</v>
      </c>
      <c r="B1527" s="66" t="s">
        <v>62</v>
      </c>
      <c r="C1527" s="78">
        <v>156.25476</v>
      </c>
      <c r="D1527" s="184"/>
      <c r="E1527" s="76">
        <v>189.9898</v>
      </c>
      <c r="F1527" s="76">
        <v>154.65295</v>
      </c>
      <c r="G1527" s="73"/>
      <c r="H1527" s="76">
        <v>196.36260999999999</v>
      </c>
      <c r="I1527" s="72"/>
      <c r="J1527" s="185">
        <v>0</v>
      </c>
      <c r="K1527" s="246"/>
      <c r="L1527" s="246"/>
      <c r="M1527" s="173"/>
      <c r="N1527" s="174"/>
      <c r="O1527" s="173"/>
      <c r="P1527" s="173"/>
    </row>
    <row r="1528" spans="1:16" ht="15" customHeight="1" x14ac:dyDescent="0.25">
      <c r="A1528" s="74" t="s">
        <v>1426</v>
      </c>
      <c r="B1528" s="66" t="s">
        <v>62</v>
      </c>
      <c r="C1528" s="78">
        <v>236.54139999999998</v>
      </c>
      <c r="D1528" s="184"/>
      <c r="E1528" s="76">
        <v>287.86680000000001</v>
      </c>
      <c r="F1528" s="76">
        <v>295.10204999999996</v>
      </c>
      <c r="G1528" s="73"/>
      <c r="H1528" s="76">
        <v>232.96435</v>
      </c>
      <c r="I1528" s="72"/>
      <c r="J1528" s="185">
        <v>0</v>
      </c>
      <c r="K1528" s="246"/>
      <c r="L1528" s="246"/>
      <c r="M1528" s="173"/>
      <c r="N1528" s="174"/>
      <c r="O1528" s="173"/>
      <c r="P1528" s="173"/>
    </row>
    <row r="1529" spans="1:16" ht="15" customHeight="1" x14ac:dyDescent="0.25">
      <c r="A1529" s="74" t="s">
        <v>1427</v>
      </c>
      <c r="B1529" s="66" t="s">
        <v>62</v>
      </c>
      <c r="C1529" s="78">
        <v>120.53760000000001</v>
      </c>
      <c r="D1529" s="184"/>
      <c r="E1529" s="76">
        <v>136.50779999999997</v>
      </c>
      <c r="F1529" s="76">
        <v>115.78765</v>
      </c>
      <c r="G1529" s="73"/>
      <c r="H1529" s="76">
        <v>142.90875</v>
      </c>
      <c r="I1529" s="72"/>
      <c r="J1529" s="185">
        <v>0</v>
      </c>
      <c r="K1529" s="246"/>
      <c r="L1529" s="246"/>
      <c r="M1529" s="173"/>
      <c r="N1529" s="174"/>
      <c r="O1529" s="173"/>
      <c r="P1529" s="173"/>
    </row>
    <row r="1530" spans="1:16" ht="15" customHeight="1" x14ac:dyDescent="0.25">
      <c r="A1530" s="74" t="s">
        <v>1428</v>
      </c>
      <c r="B1530" s="66" t="s">
        <v>62</v>
      </c>
      <c r="C1530" s="78">
        <v>187.18939</v>
      </c>
      <c r="D1530" s="184"/>
      <c r="E1530" s="76">
        <v>200.74079999999998</v>
      </c>
      <c r="F1530" s="76">
        <v>162.2191</v>
      </c>
      <c r="G1530" s="73"/>
      <c r="H1530" s="76">
        <v>241.78509</v>
      </c>
      <c r="I1530" s="72"/>
      <c r="J1530" s="185">
        <v>0</v>
      </c>
      <c r="K1530" s="246"/>
      <c r="L1530" s="246"/>
      <c r="M1530" s="173"/>
      <c r="N1530" s="174"/>
      <c r="O1530" s="173"/>
      <c r="P1530" s="173"/>
    </row>
    <row r="1531" spans="1:16" ht="15" customHeight="1" x14ac:dyDescent="0.25">
      <c r="A1531" s="74" t="s">
        <v>1429</v>
      </c>
      <c r="B1531" s="66" t="s">
        <v>62</v>
      </c>
      <c r="C1531" s="78">
        <v>201.43823999999998</v>
      </c>
      <c r="D1531" s="184"/>
      <c r="E1531" s="76">
        <v>112.10419999999999</v>
      </c>
      <c r="F1531" s="76">
        <v>102.24619</v>
      </c>
      <c r="G1531" s="73"/>
      <c r="H1531" s="76">
        <v>213.39304999999999</v>
      </c>
      <c r="I1531" s="72"/>
      <c r="J1531" s="185">
        <v>0</v>
      </c>
      <c r="K1531" s="246"/>
      <c r="L1531" s="246"/>
      <c r="M1531" s="173"/>
      <c r="N1531" s="174"/>
      <c r="O1531" s="173"/>
      <c r="P1531" s="173"/>
    </row>
    <row r="1532" spans="1:16" ht="15" customHeight="1" x14ac:dyDescent="0.25">
      <c r="A1532" s="74" t="s">
        <v>1430</v>
      </c>
      <c r="B1532" s="66" t="s">
        <v>62</v>
      </c>
      <c r="C1532" s="78">
        <v>229.07132000000001</v>
      </c>
      <c r="D1532" s="184"/>
      <c r="E1532" s="76">
        <v>196.24539999999999</v>
      </c>
      <c r="F1532" s="76">
        <v>165.17345</v>
      </c>
      <c r="G1532" s="73"/>
      <c r="H1532" s="76">
        <v>263.83007000000003</v>
      </c>
      <c r="I1532" s="72"/>
      <c r="J1532" s="185">
        <v>0</v>
      </c>
      <c r="K1532" s="246"/>
      <c r="L1532" s="246"/>
      <c r="M1532" s="173"/>
      <c r="N1532" s="174"/>
      <c r="O1532" s="173"/>
      <c r="P1532" s="173"/>
    </row>
    <row r="1533" spans="1:16" ht="15" customHeight="1" x14ac:dyDescent="0.25">
      <c r="A1533" s="74" t="s">
        <v>1431</v>
      </c>
      <c r="B1533" s="66" t="s">
        <v>62</v>
      </c>
      <c r="C1533" s="78">
        <v>316.71757000000002</v>
      </c>
      <c r="D1533" s="184"/>
      <c r="E1533" s="76">
        <v>253.52860000000001</v>
      </c>
      <c r="F1533" s="76">
        <v>212.10360999999997</v>
      </c>
      <c r="G1533" s="73"/>
      <c r="H1533" s="76">
        <v>358.46776</v>
      </c>
      <c r="I1533" s="72"/>
      <c r="J1533" s="185">
        <v>0</v>
      </c>
      <c r="K1533" s="246"/>
      <c r="L1533" s="246"/>
      <c r="M1533" s="173"/>
      <c r="N1533" s="174"/>
      <c r="O1533" s="173"/>
      <c r="P1533" s="173"/>
    </row>
    <row r="1534" spans="1:16" ht="15" customHeight="1" x14ac:dyDescent="0.25">
      <c r="A1534" s="74" t="s">
        <v>1432</v>
      </c>
      <c r="B1534" s="66" t="s">
        <v>62</v>
      </c>
      <c r="C1534" s="78">
        <v>82.635100000000008</v>
      </c>
      <c r="D1534" s="184"/>
      <c r="E1534" s="76">
        <v>102.11760000000001</v>
      </c>
      <c r="F1534" s="76">
        <v>101.8578</v>
      </c>
      <c r="G1534" s="73"/>
      <c r="H1534" s="76">
        <v>82.894899999999993</v>
      </c>
      <c r="I1534" s="72"/>
      <c r="J1534" s="185">
        <v>0</v>
      </c>
      <c r="K1534" s="246"/>
      <c r="L1534" s="246"/>
      <c r="M1534" s="173"/>
      <c r="N1534" s="174"/>
      <c r="O1534" s="173"/>
      <c r="P1534" s="173"/>
    </row>
    <row r="1535" spans="1:16" ht="15" customHeight="1" x14ac:dyDescent="0.25">
      <c r="A1535" s="74" t="s">
        <v>1433</v>
      </c>
      <c r="B1535" s="66" t="s">
        <v>62</v>
      </c>
      <c r="C1535" s="78">
        <v>192.32971000000001</v>
      </c>
      <c r="D1535" s="184"/>
      <c r="E1535" s="76">
        <v>203.86860000000001</v>
      </c>
      <c r="F1535" s="76">
        <v>179.28995</v>
      </c>
      <c r="G1535" s="73"/>
      <c r="H1535" s="76">
        <v>210.94676000000001</v>
      </c>
      <c r="I1535" s="72"/>
      <c r="J1535" s="185">
        <v>0</v>
      </c>
      <c r="K1535" s="246"/>
      <c r="L1535" s="246"/>
      <c r="M1535" s="173"/>
      <c r="N1535" s="174"/>
      <c r="O1535" s="173"/>
      <c r="P1535" s="173"/>
    </row>
    <row r="1536" spans="1:16" ht="15" customHeight="1" x14ac:dyDescent="0.25">
      <c r="A1536" s="74" t="s">
        <v>1434</v>
      </c>
      <c r="B1536" s="66" t="s">
        <v>62</v>
      </c>
      <c r="C1536" s="78">
        <v>103.872</v>
      </c>
      <c r="D1536" s="184"/>
      <c r="E1536" s="76">
        <v>49.6158</v>
      </c>
      <c r="F1536" s="76">
        <v>48.270449999999997</v>
      </c>
      <c r="G1536" s="73"/>
      <c r="H1536" s="76">
        <v>105.21735000000001</v>
      </c>
      <c r="I1536" s="72"/>
      <c r="J1536" s="185">
        <v>0</v>
      </c>
      <c r="K1536" s="246"/>
      <c r="L1536" s="246"/>
      <c r="M1536" s="173"/>
      <c r="N1536" s="174"/>
      <c r="O1536" s="173"/>
      <c r="P1536" s="173"/>
    </row>
    <row r="1537" spans="1:16" ht="15" customHeight="1" x14ac:dyDescent="0.25">
      <c r="A1537" s="74" t="s">
        <v>1435</v>
      </c>
      <c r="B1537" s="66" t="s">
        <v>62</v>
      </c>
      <c r="C1537" s="78">
        <v>209.85703000000001</v>
      </c>
      <c r="D1537" s="184"/>
      <c r="E1537" s="76">
        <v>127.94067999999999</v>
      </c>
      <c r="F1537" s="76">
        <v>106.70900999999999</v>
      </c>
      <c r="G1537" s="73"/>
      <c r="H1537" s="76">
        <v>232.63570000000001</v>
      </c>
      <c r="I1537" s="72"/>
      <c r="J1537" s="185">
        <v>0</v>
      </c>
      <c r="K1537" s="246"/>
      <c r="L1537" s="246"/>
      <c r="M1537" s="173"/>
      <c r="N1537" s="173"/>
      <c r="O1537" s="173"/>
      <c r="P1537" s="173"/>
    </row>
    <row r="1538" spans="1:16" ht="15" customHeight="1" x14ac:dyDescent="0.25">
      <c r="A1538" s="74" t="s">
        <v>3824</v>
      </c>
      <c r="B1538" s="66" t="s">
        <v>62</v>
      </c>
      <c r="C1538" s="78">
        <v>259.78062</v>
      </c>
      <c r="D1538" s="184"/>
      <c r="E1538" s="76">
        <v>189.04859999999999</v>
      </c>
      <c r="F1538" s="76">
        <v>147.35475</v>
      </c>
      <c r="G1538" s="73"/>
      <c r="H1538" s="76">
        <v>301.47447</v>
      </c>
      <c r="I1538" s="72"/>
      <c r="J1538" s="185">
        <v>0</v>
      </c>
      <c r="K1538" s="246"/>
      <c r="L1538" s="246"/>
      <c r="M1538" s="173"/>
      <c r="N1538" s="174"/>
      <c r="O1538" s="173"/>
      <c r="P1538" s="173"/>
    </row>
    <row r="1539" spans="1:16" ht="15" customHeight="1" x14ac:dyDescent="0.25">
      <c r="A1539" s="74" t="s">
        <v>3825</v>
      </c>
      <c r="B1539" s="66" t="s">
        <v>62</v>
      </c>
      <c r="C1539" s="78">
        <v>258.79534999999998</v>
      </c>
      <c r="D1539" s="184"/>
      <c r="E1539" s="76">
        <v>242.85040000000001</v>
      </c>
      <c r="F1539" s="76">
        <v>287.77596</v>
      </c>
      <c r="G1539" s="73"/>
      <c r="H1539" s="76">
        <v>214.20752999999999</v>
      </c>
      <c r="I1539" s="72"/>
      <c r="J1539" s="185">
        <v>0</v>
      </c>
      <c r="K1539" s="246"/>
      <c r="L1539" s="246"/>
      <c r="M1539" s="173"/>
      <c r="N1539" s="174"/>
      <c r="O1539" s="173"/>
      <c r="P1539" s="173"/>
    </row>
    <row r="1540" spans="1:16" x14ac:dyDescent="0.25">
      <c r="A1540" s="74" t="s">
        <v>1436</v>
      </c>
      <c r="B1540" s="66" t="s">
        <v>62</v>
      </c>
      <c r="C1540" s="78">
        <v>238.14742999999999</v>
      </c>
      <c r="D1540" s="184"/>
      <c r="E1540" s="76">
        <v>206.8794</v>
      </c>
      <c r="F1540" s="76">
        <v>188.77813</v>
      </c>
      <c r="G1540" s="73"/>
      <c r="H1540" s="76">
        <v>256.24869999999999</v>
      </c>
      <c r="I1540" s="72"/>
      <c r="J1540" s="185">
        <v>0</v>
      </c>
      <c r="K1540" s="246"/>
      <c r="L1540" s="246"/>
      <c r="M1540" s="173"/>
      <c r="N1540" s="174"/>
      <c r="O1540" s="173"/>
      <c r="P1540" s="173"/>
    </row>
    <row r="1541" spans="1:16" x14ac:dyDescent="0.25">
      <c r="A1541" s="74" t="s">
        <v>1437</v>
      </c>
      <c r="B1541" s="66" t="s">
        <v>62</v>
      </c>
      <c r="C1541" s="78">
        <v>140.81960000000001</v>
      </c>
      <c r="D1541" s="184"/>
      <c r="E1541" s="76">
        <v>83.904600000000002</v>
      </c>
      <c r="F1541" s="76">
        <v>70.126449999999991</v>
      </c>
      <c r="G1541" s="73"/>
      <c r="H1541" s="76">
        <v>155.65854999999999</v>
      </c>
      <c r="I1541" s="72"/>
      <c r="J1541" s="185">
        <v>0</v>
      </c>
      <c r="K1541" s="246"/>
      <c r="L1541" s="246"/>
      <c r="M1541" s="173"/>
      <c r="N1541" s="174"/>
      <c r="O1541" s="173"/>
      <c r="P1541" s="173"/>
    </row>
    <row r="1542" spans="1:16" ht="15" customHeight="1" x14ac:dyDescent="0.25">
      <c r="A1542" s="74" t="s">
        <v>1438</v>
      </c>
      <c r="B1542" s="66" t="s">
        <v>62</v>
      </c>
      <c r="C1542" s="78">
        <v>83.405600000000007</v>
      </c>
      <c r="D1542" s="184"/>
      <c r="E1542" s="76">
        <v>237.97020000000001</v>
      </c>
      <c r="F1542" s="76">
        <v>225.88215</v>
      </c>
      <c r="G1542" s="73"/>
      <c r="H1542" s="76">
        <v>98.972449999999995</v>
      </c>
      <c r="I1542" s="72"/>
      <c r="J1542" s="185">
        <v>0</v>
      </c>
      <c r="K1542" s="246"/>
      <c r="L1542" s="246"/>
      <c r="M1542" s="173"/>
      <c r="N1542" s="174"/>
      <c r="O1542" s="173"/>
      <c r="P1542" s="173"/>
    </row>
    <row r="1543" spans="1:16" ht="15" customHeight="1" x14ac:dyDescent="0.25">
      <c r="A1543" s="74" t="s">
        <v>1439</v>
      </c>
      <c r="B1543" s="66" t="s">
        <v>62</v>
      </c>
      <c r="C1543" s="78">
        <v>53.737550000000006</v>
      </c>
      <c r="D1543" s="184"/>
      <c r="E1543" s="76">
        <v>112.5852</v>
      </c>
      <c r="F1543" s="76">
        <v>92.188999999999993</v>
      </c>
      <c r="G1543" s="73"/>
      <c r="H1543" s="76">
        <v>74.133750000000006</v>
      </c>
      <c r="I1543" s="72"/>
      <c r="J1543" s="185">
        <v>0</v>
      </c>
      <c r="K1543" s="246"/>
      <c r="L1543" s="246"/>
      <c r="M1543" s="173"/>
      <c r="N1543" s="174"/>
      <c r="O1543" s="173"/>
      <c r="P1543" s="173"/>
    </row>
    <row r="1544" spans="1:16" x14ac:dyDescent="0.25">
      <c r="A1544" s="74" t="s">
        <v>1440</v>
      </c>
      <c r="B1544" s="66" t="s">
        <v>62</v>
      </c>
      <c r="C1544" s="78">
        <v>213.36704999999998</v>
      </c>
      <c r="D1544" s="184"/>
      <c r="E1544" s="76">
        <v>149.52600000000001</v>
      </c>
      <c r="F1544" s="76">
        <v>123.94086999999999</v>
      </c>
      <c r="G1544" s="73"/>
      <c r="H1544" s="76">
        <v>238.95218</v>
      </c>
      <c r="I1544" s="72"/>
      <c r="J1544" s="185">
        <v>0</v>
      </c>
      <c r="K1544" s="246"/>
      <c r="L1544" s="246"/>
      <c r="M1544" s="173"/>
      <c r="N1544" s="175"/>
      <c r="O1544" s="173"/>
      <c r="P1544" s="173"/>
    </row>
    <row r="1545" spans="1:16" ht="15" customHeight="1" x14ac:dyDescent="0.25">
      <c r="A1545" s="74" t="s">
        <v>1441</v>
      </c>
      <c r="B1545" s="66" t="s">
        <v>62</v>
      </c>
      <c r="C1545" s="78">
        <v>35.227609999999999</v>
      </c>
      <c r="D1545" s="184"/>
      <c r="E1545" s="76">
        <v>28.691520000000001</v>
      </c>
      <c r="F1545" s="76">
        <v>15.83802</v>
      </c>
      <c r="G1545" s="73"/>
      <c r="H1545" s="76">
        <v>48.081110000000002</v>
      </c>
      <c r="I1545" s="72"/>
      <c r="J1545" s="185">
        <v>0</v>
      </c>
      <c r="K1545" s="246"/>
      <c r="L1545" s="246"/>
      <c r="M1545" s="173"/>
      <c r="N1545" s="173"/>
      <c r="O1545" s="173"/>
      <c r="P1545" s="173"/>
    </row>
    <row r="1546" spans="1:16" x14ac:dyDescent="0.25">
      <c r="A1546" s="74" t="s">
        <v>1442</v>
      </c>
      <c r="B1546" s="66" t="s">
        <v>62</v>
      </c>
      <c r="C1546" s="78">
        <v>106.50830999999999</v>
      </c>
      <c r="D1546" s="184"/>
      <c r="E1546" s="76">
        <v>109.5848</v>
      </c>
      <c r="F1546" s="76">
        <v>103.37025</v>
      </c>
      <c r="G1546" s="73"/>
      <c r="H1546" s="76">
        <v>114.55066000000001</v>
      </c>
      <c r="I1546" s="72"/>
      <c r="J1546" s="185">
        <v>0</v>
      </c>
      <c r="K1546" s="246"/>
      <c r="L1546" s="246"/>
      <c r="M1546" s="173"/>
      <c r="N1546" s="174"/>
      <c r="O1546" s="173"/>
      <c r="P1546" s="173"/>
    </row>
    <row r="1547" spans="1:16" ht="15" customHeight="1" x14ac:dyDescent="0.25">
      <c r="A1547" s="74" t="s">
        <v>3826</v>
      </c>
      <c r="B1547" s="66" t="s">
        <v>62</v>
      </c>
      <c r="C1547" s="78">
        <v>106.99771000000001</v>
      </c>
      <c r="D1547" s="184"/>
      <c r="E1547" s="76">
        <v>262.65719999999999</v>
      </c>
      <c r="F1547" s="76">
        <v>210.36104999999998</v>
      </c>
      <c r="G1547" s="73"/>
      <c r="H1547" s="76">
        <v>159.30336</v>
      </c>
      <c r="I1547" s="72"/>
      <c r="J1547" s="185">
        <v>0</v>
      </c>
      <c r="K1547" s="246"/>
      <c r="L1547" s="246"/>
      <c r="M1547" s="173"/>
      <c r="N1547" s="174"/>
      <c r="O1547" s="173"/>
      <c r="P1547" s="173"/>
    </row>
    <row r="1548" spans="1:16" ht="15" customHeight="1" x14ac:dyDescent="0.25">
      <c r="A1548" s="74" t="s">
        <v>1443</v>
      </c>
      <c r="B1548" s="66" t="s">
        <v>62</v>
      </c>
      <c r="C1548" s="78">
        <v>31.7895</v>
      </c>
      <c r="D1548" s="184"/>
      <c r="E1548" s="76">
        <v>104.494</v>
      </c>
      <c r="F1548" s="76">
        <v>94.241699999999994</v>
      </c>
      <c r="G1548" s="73"/>
      <c r="H1548" s="76">
        <v>43.1312</v>
      </c>
      <c r="I1548" s="72"/>
      <c r="J1548" s="185">
        <v>0</v>
      </c>
      <c r="K1548" s="246"/>
      <c r="L1548" s="246"/>
      <c r="M1548" s="173"/>
      <c r="N1548" s="175"/>
      <c r="O1548" s="173"/>
      <c r="P1548" s="173"/>
    </row>
    <row r="1549" spans="1:16" ht="15" customHeight="1" x14ac:dyDescent="0.25">
      <c r="A1549" s="74" t="s">
        <v>3827</v>
      </c>
      <c r="B1549" s="66" t="s">
        <v>62</v>
      </c>
      <c r="C1549" s="78">
        <v>256.37747000000002</v>
      </c>
      <c r="D1549" s="184"/>
      <c r="E1549" s="76">
        <v>253.66770000000002</v>
      </c>
      <c r="F1549" s="76">
        <v>221.63679999999999</v>
      </c>
      <c r="G1549" s="73"/>
      <c r="H1549" s="76">
        <v>288.96707000000004</v>
      </c>
      <c r="I1549" s="72"/>
      <c r="J1549" s="185">
        <v>0</v>
      </c>
      <c r="K1549" s="246"/>
      <c r="L1549" s="246"/>
      <c r="M1549" s="173"/>
      <c r="N1549" s="174"/>
      <c r="O1549" s="173"/>
      <c r="P1549" s="173"/>
    </row>
    <row r="1550" spans="1:16" ht="15" customHeight="1" x14ac:dyDescent="0.25">
      <c r="A1550" s="74" t="s">
        <v>3828</v>
      </c>
      <c r="B1550" s="66" t="s">
        <v>62</v>
      </c>
      <c r="C1550" s="78">
        <v>329.30028999999996</v>
      </c>
      <c r="D1550" s="184"/>
      <c r="E1550" s="76">
        <v>434.56725</v>
      </c>
      <c r="F1550" s="76">
        <v>378.06171999999998</v>
      </c>
      <c r="G1550" s="73"/>
      <c r="H1550" s="76">
        <v>385.67216999999999</v>
      </c>
      <c r="I1550" s="72"/>
      <c r="J1550" s="185">
        <v>0</v>
      </c>
      <c r="K1550" s="246"/>
      <c r="L1550" s="246"/>
      <c r="M1550" s="173"/>
      <c r="N1550" s="173"/>
      <c r="O1550" s="173"/>
      <c r="P1550" s="173"/>
    </row>
    <row r="1551" spans="1:16" ht="15" customHeight="1" x14ac:dyDescent="0.25">
      <c r="A1551" s="74" t="s">
        <v>1444</v>
      </c>
      <c r="B1551" s="66" t="s">
        <v>62</v>
      </c>
      <c r="C1551" s="78">
        <v>98.659750000000003</v>
      </c>
      <c r="D1551" s="184"/>
      <c r="E1551" s="76">
        <v>189.33720000000002</v>
      </c>
      <c r="F1551" s="76">
        <v>173.34995000000001</v>
      </c>
      <c r="G1551" s="73"/>
      <c r="H1551" s="76">
        <v>114.64700000000001</v>
      </c>
      <c r="I1551" s="72"/>
      <c r="J1551" s="185">
        <v>0</v>
      </c>
      <c r="K1551" s="246"/>
      <c r="L1551" s="246"/>
      <c r="M1551" s="173"/>
      <c r="N1551" s="174"/>
      <c r="O1551" s="173"/>
      <c r="P1551" s="173"/>
    </row>
    <row r="1552" spans="1:16" ht="15" customHeight="1" x14ac:dyDescent="0.25">
      <c r="A1552" s="74" t="s">
        <v>1445</v>
      </c>
      <c r="B1552" s="66" t="s">
        <v>62</v>
      </c>
      <c r="C1552" s="78">
        <v>364.41492</v>
      </c>
      <c r="D1552" s="184"/>
      <c r="E1552" s="76">
        <v>762.41750000000002</v>
      </c>
      <c r="F1552" s="76">
        <v>695.99194999999997</v>
      </c>
      <c r="G1552" s="73"/>
      <c r="H1552" s="76">
        <v>431.51571999999999</v>
      </c>
      <c r="I1552" s="72"/>
      <c r="J1552" s="185">
        <v>0</v>
      </c>
      <c r="K1552" s="246"/>
      <c r="L1552" s="246"/>
      <c r="M1552" s="173"/>
      <c r="N1552" s="174"/>
      <c r="O1552" s="173"/>
      <c r="P1552" s="173"/>
    </row>
    <row r="1553" spans="1:16" ht="15" customHeight="1" x14ac:dyDescent="0.25">
      <c r="A1553" s="74" t="s">
        <v>1446</v>
      </c>
      <c r="B1553" s="66" t="s">
        <v>62</v>
      </c>
      <c r="C1553" s="78">
        <v>200.23645000000002</v>
      </c>
      <c r="D1553" s="184"/>
      <c r="E1553" s="76">
        <v>111.22799999999999</v>
      </c>
      <c r="F1553" s="76">
        <v>134.29364999999999</v>
      </c>
      <c r="G1553" s="73"/>
      <c r="H1553" s="76">
        <v>179.35060000000001</v>
      </c>
      <c r="I1553" s="72"/>
      <c r="J1553" s="185">
        <v>0</v>
      </c>
      <c r="K1553" s="246"/>
      <c r="L1553" s="246"/>
      <c r="M1553" s="173"/>
      <c r="N1553" s="175"/>
      <c r="O1553" s="173"/>
      <c r="P1553" s="173"/>
    </row>
    <row r="1554" spans="1:16" ht="15" customHeight="1" x14ac:dyDescent="0.25">
      <c r="A1554" s="74" t="s">
        <v>1447</v>
      </c>
      <c r="B1554" s="66" t="s">
        <v>62</v>
      </c>
      <c r="C1554" s="78">
        <v>49.130949999999999</v>
      </c>
      <c r="D1554" s="184"/>
      <c r="E1554" s="76">
        <v>29.718</v>
      </c>
      <c r="F1554" s="76">
        <v>21.075700000000001</v>
      </c>
      <c r="G1554" s="73"/>
      <c r="H1554" s="76">
        <v>57.773249999999997</v>
      </c>
      <c r="I1554" s="72"/>
      <c r="J1554" s="185">
        <v>0</v>
      </c>
      <c r="K1554" s="246"/>
      <c r="L1554" s="246"/>
      <c r="M1554" s="173"/>
      <c r="N1554" s="175"/>
      <c r="O1554" s="173"/>
      <c r="P1554" s="173"/>
    </row>
    <row r="1555" spans="1:16" ht="15" customHeight="1" x14ac:dyDescent="0.25">
      <c r="A1555" s="74" t="s">
        <v>1448</v>
      </c>
      <c r="B1555" s="66" t="s">
        <v>62</v>
      </c>
      <c r="C1555" s="78">
        <v>41.496250000000003</v>
      </c>
      <c r="D1555" s="184"/>
      <c r="E1555" s="76">
        <v>31.2</v>
      </c>
      <c r="F1555" s="76">
        <v>30.209</v>
      </c>
      <c r="G1555" s="73"/>
      <c r="H1555" s="76">
        <v>42.487250000000003</v>
      </c>
      <c r="I1555" s="72"/>
      <c r="J1555" s="185">
        <v>0</v>
      </c>
      <c r="K1555" s="246"/>
      <c r="L1555" s="246"/>
      <c r="M1555" s="173"/>
      <c r="N1555" s="175"/>
      <c r="O1555" s="173"/>
      <c r="P1555" s="173"/>
    </row>
    <row r="1556" spans="1:16" ht="15" customHeight="1" x14ac:dyDescent="0.25">
      <c r="A1556" s="74" t="s">
        <v>1449</v>
      </c>
      <c r="B1556" s="66" t="s">
        <v>62</v>
      </c>
      <c r="C1556" s="78">
        <v>68.508800000000008</v>
      </c>
      <c r="D1556" s="184"/>
      <c r="E1556" s="76">
        <v>110.1126</v>
      </c>
      <c r="F1556" s="76">
        <v>93.673249999999996</v>
      </c>
      <c r="G1556" s="73"/>
      <c r="H1556" s="76">
        <v>87.471949999999993</v>
      </c>
      <c r="I1556" s="72"/>
      <c r="J1556" s="185">
        <v>0</v>
      </c>
      <c r="K1556" s="246"/>
      <c r="L1556" s="246"/>
      <c r="M1556" s="173"/>
      <c r="N1556" s="174"/>
      <c r="O1556" s="173"/>
      <c r="P1556" s="173"/>
    </row>
    <row r="1557" spans="1:16" ht="15" customHeight="1" x14ac:dyDescent="0.25">
      <c r="A1557" s="74" t="s">
        <v>1450</v>
      </c>
      <c r="B1557" s="66" t="s">
        <v>62</v>
      </c>
      <c r="C1557" s="78">
        <v>102.48017999999999</v>
      </c>
      <c r="D1557" s="184"/>
      <c r="E1557" s="76">
        <v>104.4342</v>
      </c>
      <c r="F1557" s="76">
        <v>80.152460000000005</v>
      </c>
      <c r="G1557" s="73"/>
      <c r="H1557" s="76">
        <v>127.66839</v>
      </c>
      <c r="I1557" s="72"/>
      <c r="J1557" s="185">
        <v>0</v>
      </c>
      <c r="K1557" s="246"/>
      <c r="L1557" s="246"/>
      <c r="M1557" s="173"/>
      <c r="N1557" s="174"/>
      <c r="O1557" s="173"/>
      <c r="P1557" s="173"/>
    </row>
    <row r="1558" spans="1:16" ht="15" customHeight="1" x14ac:dyDescent="0.25">
      <c r="A1558" s="74" t="s">
        <v>1451</v>
      </c>
      <c r="B1558" s="66" t="s">
        <v>62</v>
      </c>
      <c r="C1558" s="78">
        <v>36.1053</v>
      </c>
      <c r="D1558" s="184"/>
      <c r="E1558" s="76">
        <v>31.535400000000003</v>
      </c>
      <c r="F1558" s="76">
        <v>22.70645</v>
      </c>
      <c r="G1558" s="73"/>
      <c r="H1558" s="76">
        <v>44.934249999999999</v>
      </c>
      <c r="I1558" s="72"/>
      <c r="J1558" s="185">
        <v>0</v>
      </c>
      <c r="K1558" s="246"/>
      <c r="L1558" s="246"/>
      <c r="M1558" s="173"/>
      <c r="N1558" s="174"/>
      <c r="O1558" s="173"/>
      <c r="P1558" s="173"/>
    </row>
    <row r="1559" spans="1:16" ht="15" customHeight="1" x14ac:dyDescent="0.25">
      <c r="A1559" s="74" t="s">
        <v>1452</v>
      </c>
      <c r="B1559" s="66" t="s">
        <v>62</v>
      </c>
      <c r="C1559" s="78">
        <v>31.58295</v>
      </c>
      <c r="D1559" s="184"/>
      <c r="E1559" s="76">
        <v>31.2546</v>
      </c>
      <c r="F1559" s="76">
        <v>23.920650000000002</v>
      </c>
      <c r="G1559" s="73"/>
      <c r="H1559" s="76">
        <v>38.916899999999998</v>
      </c>
      <c r="I1559" s="72"/>
      <c r="J1559" s="185">
        <v>0</v>
      </c>
      <c r="K1559" s="246"/>
      <c r="L1559" s="246"/>
      <c r="M1559" s="173"/>
      <c r="N1559" s="174"/>
      <c r="O1559" s="173"/>
      <c r="P1559" s="173"/>
    </row>
    <row r="1560" spans="1:16" ht="15" customHeight="1" x14ac:dyDescent="0.25">
      <c r="A1560" s="74" t="s">
        <v>1453</v>
      </c>
      <c r="B1560" s="66" t="s">
        <v>62</v>
      </c>
      <c r="C1560" s="78">
        <v>373.92692999999997</v>
      </c>
      <c r="D1560" s="184"/>
      <c r="E1560" s="76">
        <v>279.12959999999998</v>
      </c>
      <c r="F1560" s="76">
        <v>219.23329999999999</v>
      </c>
      <c r="G1560" s="73"/>
      <c r="H1560" s="76">
        <v>433.82322999999997</v>
      </c>
      <c r="I1560" s="72"/>
      <c r="J1560" s="185">
        <v>0</v>
      </c>
      <c r="K1560" s="246"/>
      <c r="L1560" s="246"/>
      <c r="M1560" s="173"/>
      <c r="N1560" s="174"/>
      <c r="O1560" s="173"/>
      <c r="P1560" s="173"/>
    </row>
    <row r="1561" spans="1:16" ht="15" customHeight="1" x14ac:dyDescent="0.25">
      <c r="A1561" s="74" t="s">
        <v>1454</v>
      </c>
      <c r="B1561" s="66" t="s">
        <v>62</v>
      </c>
      <c r="C1561" s="78"/>
      <c r="D1561" s="184">
        <v>-427.25857999999999</v>
      </c>
      <c r="E1561" s="76">
        <v>417.25567999999998</v>
      </c>
      <c r="F1561" s="76">
        <v>140.06378000000001</v>
      </c>
      <c r="G1561" s="73"/>
      <c r="H1561" s="76">
        <v>161.53135</v>
      </c>
      <c r="I1561" s="72"/>
      <c r="J1561" s="185">
        <v>0</v>
      </c>
      <c r="K1561" s="246"/>
      <c r="L1561" s="246"/>
      <c r="M1561" s="173"/>
      <c r="N1561" s="173"/>
      <c r="O1561" s="173"/>
      <c r="P1561" s="173"/>
    </row>
    <row r="1562" spans="1:16" ht="15" customHeight="1" x14ac:dyDescent="0.25">
      <c r="A1562" s="74" t="s">
        <v>1455</v>
      </c>
      <c r="B1562" s="66" t="s">
        <v>62</v>
      </c>
      <c r="C1562" s="78">
        <v>342.97126000000003</v>
      </c>
      <c r="D1562" s="184"/>
      <c r="E1562" s="76">
        <v>305.13440000000003</v>
      </c>
      <c r="F1562" s="76">
        <v>218.41</v>
      </c>
      <c r="G1562" s="73"/>
      <c r="H1562" s="76">
        <v>430.44405999999998</v>
      </c>
      <c r="I1562" s="72"/>
      <c r="J1562" s="185">
        <v>0</v>
      </c>
      <c r="K1562" s="246"/>
      <c r="L1562" s="246"/>
      <c r="M1562" s="173"/>
      <c r="N1562" s="174"/>
      <c r="O1562" s="173"/>
      <c r="P1562" s="173"/>
    </row>
    <row r="1563" spans="1:16" ht="15" customHeight="1" x14ac:dyDescent="0.25">
      <c r="A1563" s="74" t="s">
        <v>303</v>
      </c>
      <c r="B1563" s="66" t="s">
        <v>62</v>
      </c>
      <c r="C1563" s="78">
        <v>424.52395000000001</v>
      </c>
      <c r="D1563" s="184"/>
      <c r="E1563" s="76">
        <v>323.28640000000001</v>
      </c>
      <c r="F1563" s="76">
        <v>268.99227000000002</v>
      </c>
      <c r="G1563" s="73"/>
      <c r="H1563" s="76">
        <v>455.01367999999997</v>
      </c>
      <c r="I1563" s="188">
        <v>-9.4148999999999994</v>
      </c>
      <c r="J1563" s="185">
        <v>0</v>
      </c>
      <c r="K1563" s="246"/>
      <c r="L1563" s="246"/>
      <c r="M1563" s="173"/>
      <c r="N1563" s="174"/>
      <c r="O1563" s="173"/>
      <c r="P1563" s="173"/>
    </row>
    <row r="1564" spans="1:16" ht="15" customHeight="1" x14ac:dyDescent="0.25">
      <c r="A1564" s="74" t="s">
        <v>1456</v>
      </c>
      <c r="B1564" s="66" t="s">
        <v>62</v>
      </c>
      <c r="C1564" s="78">
        <v>414.41334999999998</v>
      </c>
      <c r="D1564" s="184"/>
      <c r="E1564" s="76">
        <v>304.49279999999999</v>
      </c>
      <c r="F1564" s="76">
        <v>364.32474999999999</v>
      </c>
      <c r="G1564" s="73"/>
      <c r="H1564" s="76">
        <v>356.35</v>
      </c>
      <c r="I1564" s="72"/>
      <c r="J1564" s="185">
        <v>0</v>
      </c>
      <c r="K1564" s="246"/>
      <c r="L1564" s="246"/>
      <c r="M1564" s="173"/>
      <c r="N1564" s="174"/>
      <c r="O1564" s="173"/>
      <c r="P1564" s="173"/>
    </row>
    <row r="1565" spans="1:16" ht="15" customHeight="1" x14ac:dyDescent="0.25">
      <c r="A1565" s="74" t="s">
        <v>905</v>
      </c>
      <c r="B1565" s="66" t="s">
        <v>62</v>
      </c>
      <c r="C1565" s="78"/>
      <c r="D1565" s="184">
        <v>-246.33713</v>
      </c>
      <c r="E1565" s="76">
        <v>610.99199999999996</v>
      </c>
      <c r="F1565" s="76">
        <v>277.28104999999999</v>
      </c>
      <c r="G1565" s="73"/>
      <c r="H1565" s="76">
        <v>87.373820000000009</v>
      </c>
      <c r="I1565" s="72"/>
      <c r="J1565" s="185">
        <v>0</v>
      </c>
      <c r="K1565" s="246"/>
      <c r="L1565" s="246"/>
      <c r="M1565" s="173"/>
      <c r="N1565" s="175"/>
      <c r="O1565" s="173"/>
      <c r="P1565" s="173"/>
    </row>
    <row r="1566" spans="1:16" ht="15" customHeight="1" x14ac:dyDescent="0.25">
      <c r="A1566" s="74" t="s">
        <v>1457</v>
      </c>
      <c r="B1566" s="66" t="s">
        <v>62</v>
      </c>
      <c r="C1566" s="78">
        <v>896.37569999999994</v>
      </c>
      <c r="D1566" s="184"/>
      <c r="E1566" s="76">
        <v>608.41919999999993</v>
      </c>
      <c r="F1566" s="76">
        <v>631.60030000000006</v>
      </c>
      <c r="G1566" s="73"/>
      <c r="H1566" s="76">
        <v>875.46659999999997</v>
      </c>
      <c r="I1566" s="72"/>
      <c r="J1566" s="185">
        <v>0</v>
      </c>
      <c r="K1566" s="246"/>
      <c r="L1566" s="246"/>
      <c r="M1566" s="173"/>
      <c r="N1566" s="174"/>
      <c r="O1566" s="173"/>
      <c r="P1566" s="173"/>
    </row>
    <row r="1567" spans="1:16" ht="15" customHeight="1" x14ac:dyDescent="0.25">
      <c r="A1567" s="74" t="s">
        <v>1458</v>
      </c>
      <c r="B1567" s="66" t="s">
        <v>62</v>
      </c>
      <c r="C1567" s="78">
        <v>979.79169999999999</v>
      </c>
      <c r="D1567" s="184"/>
      <c r="E1567" s="76">
        <v>697.5551999999999</v>
      </c>
      <c r="F1567" s="76">
        <v>799.28581000000008</v>
      </c>
      <c r="G1567" s="73"/>
      <c r="H1567" s="76">
        <v>878.01939000000004</v>
      </c>
      <c r="I1567" s="72"/>
      <c r="J1567" s="185">
        <v>0</v>
      </c>
      <c r="K1567" s="246"/>
      <c r="L1567" s="246"/>
      <c r="M1567" s="173"/>
      <c r="N1567" s="174"/>
      <c r="O1567" s="173"/>
      <c r="P1567" s="173"/>
    </row>
    <row r="1568" spans="1:16" ht="15" customHeight="1" x14ac:dyDescent="0.25">
      <c r="A1568" s="74" t="s">
        <v>1459</v>
      </c>
      <c r="B1568" s="66" t="s">
        <v>62</v>
      </c>
      <c r="C1568" s="78">
        <v>805.13532999999995</v>
      </c>
      <c r="D1568" s="184"/>
      <c r="E1568" s="76">
        <v>640.55759999999998</v>
      </c>
      <c r="F1568" s="76">
        <v>702.48562000000004</v>
      </c>
      <c r="G1568" s="73"/>
      <c r="H1568" s="76">
        <v>743.07231000000002</v>
      </c>
      <c r="I1568" s="72"/>
      <c r="J1568" s="185">
        <v>0</v>
      </c>
      <c r="K1568" s="246"/>
      <c r="L1568" s="246"/>
      <c r="M1568" s="173"/>
      <c r="N1568" s="174"/>
      <c r="O1568" s="173"/>
      <c r="P1568" s="173"/>
    </row>
    <row r="1569" spans="1:16" ht="15" customHeight="1" x14ac:dyDescent="0.25">
      <c r="A1569" s="74" t="s">
        <v>1460</v>
      </c>
      <c r="B1569" s="66" t="s">
        <v>62</v>
      </c>
      <c r="C1569" s="78"/>
      <c r="D1569" s="184">
        <v>-55.164650000000002</v>
      </c>
      <c r="E1569" s="76">
        <v>373.3408</v>
      </c>
      <c r="F1569" s="76">
        <v>164.09909999999999</v>
      </c>
      <c r="G1569" s="73"/>
      <c r="H1569" s="76">
        <v>152.07229999999998</v>
      </c>
      <c r="I1569" s="72"/>
      <c r="J1569" s="185">
        <v>0</v>
      </c>
      <c r="K1569" s="246"/>
      <c r="L1569" s="246"/>
      <c r="M1569" s="173"/>
      <c r="N1569" s="174"/>
      <c r="O1569" s="173"/>
      <c r="P1569" s="173"/>
    </row>
    <row r="1570" spans="1:16" ht="15" customHeight="1" x14ac:dyDescent="0.25">
      <c r="A1570" s="74" t="s">
        <v>1461</v>
      </c>
      <c r="B1570" s="66" t="s">
        <v>62</v>
      </c>
      <c r="C1570" s="78">
        <v>1234.3660300000001</v>
      </c>
      <c r="D1570" s="184"/>
      <c r="E1570" s="76">
        <v>813.56084999999996</v>
      </c>
      <c r="F1570" s="76">
        <v>1183.26225</v>
      </c>
      <c r="G1570" s="73"/>
      <c r="H1570" s="76">
        <v>1018.45463</v>
      </c>
      <c r="I1570" s="72"/>
      <c r="J1570" s="185">
        <v>0</v>
      </c>
      <c r="K1570" s="246"/>
      <c r="L1570" s="246"/>
      <c r="M1570" s="173"/>
      <c r="N1570" s="173"/>
      <c r="O1570" s="173"/>
      <c r="P1570" s="173"/>
    </row>
    <row r="1571" spans="1:16" ht="15" customHeight="1" x14ac:dyDescent="0.25">
      <c r="A1571" s="74" t="s">
        <v>1462</v>
      </c>
      <c r="B1571" s="66" t="s">
        <v>62</v>
      </c>
      <c r="C1571" s="78">
        <v>782.83253999999999</v>
      </c>
      <c r="D1571" s="184"/>
      <c r="E1571" s="76">
        <v>594.51128000000006</v>
      </c>
      <c r="F1571" s="76">
        <v>977.87523999999996</v>
      </c>
      <c r="G1571" s="73"/>
      <c r="H1571" s="76">
        <v>409.02358000000004</v>
      </c>
      <c r="I1571" s="72"/>
      <c r="J1571" s="185">
        <v>0</v>
      </c>
      <c r="K1571" s="246"/>
      <c r="L1571" s="246"/>
      <c r="M1571" s="173"/>
      <c r="N1571" s="173"/>
      <c r="O1571" s="173"/>
      <c r="P1571" s="173"/>
    </row>
    <row r="1572" spans="1:16" ht="15" customHeight="1" x14ac:dyDescent="0.25">
      <c r="A1572" s="74" t="s">
        <v>1463</v>
      </c>
      <c r="B1572" s="66" t="s">
        <v>62</v>
      </c>
      <c r="C1572" s="78">
        <v>186.6994</v>
      </c>
      <c r="D1572" s="184"/>
      <c r="E1572" s="76">
        <v>289.51779999999997</v>
      </c>
      <c r="F1572" s="76">
        <v>252.303</v>
      </c>
      <c r="G1572" s="73"/>
      <c r="H1572" s="76">
        <v>225.37020000000001</v>
      </c>
      <c r="I1572" s="72"/>
      <c r="J1572" s="185">
        <v>0</v>
      </c>
      <c r="K1572" s="246"/>
      <c r="L1572" s="246"/>
      <c r="M1572" s="173"/>
      <c r="N1572" s="174"/>
      <c r="O1572" s="173"/>
      <c r="P1572" s="173"/>
    </row>
    <row r="1573" spans="1:16" ht="15" customHeight="1" x14ac:dyDescent="0.25">
      <c r="A1573" s="74" t="s">
        <v>1464</v>
      </c>
      <c r="B1573" s="66" t="s">
        <v>62</v>
      </c>
      <c r="C1573" s="78">
        <v>172.9204</v>
      </c>
      <c r="D1573" s="184"/>
      <c r="E1573" s="76">
        <v>389.55759999999998</v>
      </c>
      <c r="F1573" s="76">
        <v>286.45434999999998</v>
      </c>
      <c r="G1573" s="73"/>
      <c r="H1573" s="76">
        <v>276.02365000000003</v>
      </c>
      <c r="I1573" s="72"/>
      <c r="J1573" s="185">
        <v>0</v>
      </c>
      <c r="K1573" s="246"/>
      <c r="L1573" s="246"/>
      <c r="M1573" s="173"/>
      <c r="N1573" s="174"/>
      <c r="O1573" s="173"/>
      <c r="P1573" s="173"/>
    </row>
    <row r="1574" spans="1:16" ht="15" customHeight="1" x14ac:dyDescent="0.25">
      <c r="A1574" s="74" t="s">
        <v>1465</v>
      </c>
      <c r="B1574" s="66" t="s">
        <v>62</v>
      </c>
      <c r="C1574" s="78">
        <v>64.355289999999997</v>
      </c>
      <c r="D1574" s="184"/>
      <c r="E1574" s="76">
        <v>99.177000000000007</v>
      </c>
      <c r="F1574" s="76">
        <v>87.577269999999999</v>
      </c>
      <c r="G1574" s="73"/>
      <c r="H1574" s="76">
        <v>75.955020000000005</v>
      </c>
      <c r="I1574" s="72"/>
      <c r="J1574" s="185">
        <v>0</v>
      </c>
      <c r="K1574" s="246"/>
      <c r="L1574" s="246"/>
      <c r="M1574" s="173"/>
      <c r="N1574" s="175"/>
      <c r="O1574" s="173"/>
      <c r="P1574" s="173"/>
    </row>
    <row r="1575" spans="1:16" ht="15" customHeight="1" x14ac:dyDescent="0.25">
      <c r="A1575" s="74" t="s">
        <v>1466</v>
      </c>
      <c r="B1575" s="66" t="s">
        <v>62</v>
      </c>
      <c r="C1575" s="78">
        <v>95.386359999999996</v>
      </c>
      <c r="D1575" s="184"/>
      <c r="E1575" s="76">
        <v>88.475399999999993</v>
      </c>
      <c r="F1575" s="76">
        <v>65.441990000000004</v>
      </c>
      <c r="G1575" s="73"/>
      <c r="H1575" s="76">
        <v>118.76577</v>
      </c>
      <c r="I1575" s="72"/>
      <c r="J1575" s="185">
        <v>0</v>
      </c>
      <c r="K1575" s="246"/>
      <c r="L1575" s="246"/>
      <c r="M1575" s="173"/>
      <c r="N1575" s="174"/>
      <c r="O1575" s="173"/>
      <c r="P1575" s="173"/>
    </row>
    <row r="1576" spans="1:16" ht="15" customHeight="1" x14ac:dyDescent="0.25">
      <c r="A1576" s="74" t="s">
        <v>1467</v>
      </c>
      <c r="B1576" s="66" t="s">
        <v>62</v>
      </c>
      <c r="C1576" s="78">
        <v>112.22096000000001</v>
      </c>
      <c r="D1576" s="184"/>
      <c r="E1576" s="76">
        <v>103.09656</v>
      </c>
      <c r="F1576" s="76">
        <v>81.804210000000012</v>
      </c>
      <c r="G1576" s="73"/>
      <c r="H1576" s="76">
        <v>133.51330999999999</v>
      </c>
      <c r="I1576" s="72"/>
      <c r="J1576" s="185">
        <v>0</v>
      </c>
      <c r="K1576" s="246"/>
      <c r="L1576" s="246"/>
      <c r="M1576" s="173"/>
      <c r="N1576" s="173"/>
      <c r="O1576" s="173"/>
      <c r="P1576" s="173"/>
    </row>
    <row r="1577" spans="1:16" ht="15" customHeight="1" x14ac:dyDescent="0.25">
      <c r="A1577" s="74" t="s">
        <v>1468</v>
      </c>
      <c r="B1577" s="66" t="s">
        <v>62</v>
      </c>
      <c r="C1577" s="78">
        <v>57.192910000000005</v>
      </c>
      <c r="D1577" s="184"/>
      <c r="E1577" s="76">
        <v>114.54436</v>
      </c>
      <c r="F1577" s="76">
        <v>104.89939</v>
      </c>
      <c r="G1577" s="73"/>
      <c r="H1577" s="76">
        <v>67.942880000000002</v>
      </c>
      <c r="I1577" s="72"/>
      <c r="J1577" s="185">
        <v>0</v>
      </c>
      <c r="K1577" s="246"/>
      <c r="L1577" s="246"/>
      <c r="M1577" s="173"/>
      <c r="N1577" s="173"/>
      <c r="O1577" s="173"/>
      <c r="P1577" s="173"/>
    </row>
    <row r="1578" spans="1:16" ht="15" customHeight="1" x14ac:dyDescent="0.25">
      <c r="A1578" s="74" t="s">
        <v>1469</v>
      </c>
      <c r="B1578" s="66" t="s">
        <v>62</v>
      </c>
      <c r="C1578" s="78">
        <v>69.814250000000001</v>
      </c>
      <c r="D1578" s="184"/>
      <c r="E1578" s="76">
        <v>47.166599999999995</v>
      </c>
      <c r="F1578" s="76">
        <v>30.686199999999999</v>
      </c>
      <c r="G1578" s="73"/>
      <c r="H1578" s="76">
        <v>68.515649999999994</v>
      </c>
      <c r="I1578" s="72"/>
      <c r="J1578" s="185">
        <v>0</v>
      </c>
      <c r="K1578" s="246"/>
      <c r="L1578" s="246"/>
      <c r="M1578" s="173"/>
      <c r="N1578" s="174"/>
      <c r="O1578" s="173"/>
      <c r="P1578" s="173"/>
    </row>
    <row r="1579" spans="1:16" ht="15" customHeight="1" x14ac:dyDescent="0.25">
      <c r="A1579" s="74" t="s">
        <v>1470</v>
      </c>
      <c r="B1579" s="66" t="s">
        <v>62</v>
      </c>
      <c r="C1579" s="78">
        <v>144.22579000000002</v>
      </c>
      <c r="D1579" s="184"/>
      <c r="E1579" s="76">
        <v>194.3526</v>
      </c>
      <c r="F1579" s="76">
        <v>195.16735999999997</v>
      </c>
      <c r="G1579" s="73"/>
      <c r="H1579" s="76">
        <v>144.51083</v>
      </c>
      <c r="I1579" s="72"/>
      <c r="J1579" s="185">
        <v>0</v>
      </c>
      <c r="K1579" s="246"/>
      <c r="L1579" s="246"/>
      <c r="M1579" s="173"/>
      <c r="N1579" s="174"/>
      <c r="O1579" s="173"/>
      <c r="P1579" s="173"/>
    </row>
    <row r="1580" spans="1:16" ht="15" customHeight="1" x14ac:dyDescent="0.25">
      <c r="A1580" s="74" t="s">
        <v>1471</v>
      </c>
      <c r="B1580" s="66" t="s">
        <v>62</v>
      </c>
      <c r="C1580" s="78">
        <v>92.689250000000001</v>
      </c>
      <c r="D1580" s="184"/>
      <c r="E1580" s="76">
        <v>79.658799999999999</v>
      </c>
      <c r="F1580" s="76">
        <v>66.85714999999999</v>
      </c>
      <c r="G1580" s="73"/>
      <c r="H1580" s="76">
        <v>108.0857</v>
      </c>
      <c r="I1580" s="72"/>
      <c r="J1580" s="185">
        <v>0</v>
      </c>
      <c r="K1580" s="246"/>
      <c r="L1580" s="246"/>
      <c r="M1580" s="173"/>
      <c r="N1580" s="174"/>
      <c r="O1580" s="173"/>
      <c r="P1580" s="173"/>
    </row>
    <row r="1581" spans="1:16" ht="15" customHeight="1" x14ac:dyDescent="0.25">
      <c r="A1581" s="74" t="s">
        <v>1472</v>
      </c>
      <c r="B1581" s="66" t="s">
        <v>62</v>
      </c>
      <c r="C1581" s="78">
        <v>152.00179</v>
      </c>
      <c r="D1581" s="184"/>
      <c r="E1581" s="76">
        <v>241.68559999999999</v>
      </c>
      <c r="F1581" s="76">
        <v>216.83838</v>
      </c>
      <c r="G1581" s="73"/>
      <c r="H1581" s="76">
        <v>177.95060999999998</v>
      </c>
      <c r="I1581" s="72"/>
      <c r="J1581" s="185">
        <v>0</v>
      </c>
      <c r="K1581" s="246"/>
      <c r="L1581" s="246"/>
      <c r="M1581" s="173"/>
      <c r="N1581" s="174"/>
      <c r="O1581" s="173"/>
      <c r="P1581" s="173"/>
    </row>
    <row r="1582" spans="1:16" ht="15" customHeight="1" x14ac:dyDescent="0.25">
      <c r="A1582" s="74" t="s">
        <v>1473</v>
      </c>
      <c r="B1582" s="66" t="s">
        <v>62</v>
      </c>
      <c r="C1582" s="78">
        <v>24.778400000000001</v>
      </c>
      <c r="D1582" s="184"/>
      <c r="E1582" s="76">
        <v>146.25</v>
      </c>
      <c r="F1582" s="76">
        <v>130.44714999999999</v>
      </c>
      <c r="G1582" s="73"/>
      <c r="H1582" s="76">
        <v>40.581249999999997</v>
      </c>
      <c r="I1582" s="72"/>
      <c r="J1582" s="185">
        <v>0</v>
      </c>
      <c r="K1582" s="246"/>
      <c r="L1582" s="246"/>
      <c r="M1582" s="173"/>
      <c r="N1582" s="175"/>
      <c r="O1582" s="173"/>
      <c r="P1582" s="173"/>
    </row>
    <row r="1583" spans="1:16" ht="15" customHeight="1" x14ac:dyDescent="0.25">
      <c r="A1583" s="74" t="s">
        <v>3829</v>
      </c>
      <c r="B1583" s="66" t="s">
        <v>62</v>
      </c>
      <c r="C1583" s="78">
        <v>74.140630000000002</v>
      </c>
      <c r="D1583" s="184"/>
      <c r="E1583" s="76">
        <v>219.30610000000001</v>
      </c>
      <c r="F1583" s="76">
        <v>161.26105999999999</v>
      </c>
      <c r="G1583" s="73"/>
      <c r="H1583" s="76">
        <v>131.17359999999999</v>
      </c>
      <c r="I1583" s="72"/>
      <c r="J1583" s="185">
        <v>0</v>
      </c>
      <c r="K1583" s="246"/>
      <c r="L1583" s="246"/>
      <c r="M1583" s="173"/>
      <c r="N1583" s="174"/>
      <c r="O1583" s="173"/>
      <c r="P1583" s="173"/>
    </row>
    <row r="1584" spans="1:16" ht="15" customHeight="1" x14ac:dyDescent="0.25">
      <c r="A1584" s="74" t="s">
        <v>1474</v>
      </c>
      <c r="B1584" s="66" t="s">
        <v>62</v>
      </c>
      <c r="C1584" s="78">
        <v>60.271699999999996</v>
      </c>
      <c r="D1584" s="184"/>
      <c r="E1584" s="76">
        <v>84.130800000000008</v>
      </c>
      <c r="F1584" s="76">
        <v>85.785800000000009</v>
      </c>
      <c r="G1584" s="73"/>
      <c r="H1584" s="76">
        <v>115.74169999999999</v>
      </c>
      <c r="I1584" s="72"/>
      <c r="J1584" s="185">
        <v>0</v>
      </c>
      <c r="K1584" s="246"/>
      <c r="L1584" s="246"/>
      <c r="M1584" s="173"/>
      <c r="N1584" s="174"/>
      <c r="O1584" s="173"/>
      <c r="P1584" s="173"/>
    </row>
    <row r="1585" spans="1:16" ht="15" customHeight="1" x14ac:dyDescent="0.25">
      <c r="A1585" s="74" t="s">
        <v>3830</v>
      </c>
      <c r="B1585" s="66" t="s">
        <v>62</v>
      </c>
      <c r="C1585" s="78">
        <v>246.02415999999999</v>
      </c>
      <c r="D1585" s="184"/>
      <c r="E1585" s="76">
        <v>251.81909999999999</v>
      </c>
      <c r="F1585" s="76">
        <v>233.89197000000001</v>
      </c>
      <c r="G1585" s="73"/>
      <c r="H1585" s="76">
        <v>264.32299</v>
      </c>
      <c r="I1585" s="72"/>
      <c r="J1585" s="185">
        <v>0</v>
      </c>
      <c r="K1585" s="246"/>
      <c r="L1585" s="246"/>
      <c r="M1585" s="173"/>
      <c r="N1585" s="174"/>
      <c r="O1585" s="173"/>
      <c r="P1585" s="173"/>
    </row>
    <row r="1586" spans="1:16" ht="15" customHeight="1" x14ac:dyDescent="0.25">
      <c r="A1586" s="74" t="s">
        <v>3831</v>
      </c>
      <c r="B1586" s="66" t="s">
        <v>62</v>
      </c>
      <c r="C1586" s="78">
        <v>196.99408</v>
      </c>
      <c r="D1586" s="184"/>
      <c r="E1586" s="76">
        <v>190.9102</v>
      </c>
      <c r="F1586" s="76">
        <v>181.46689000000001</v>
      </c>
      <c r="G1586" s="73"/>
      <c r="H1586" s="76">
        <v>218.99279000000001</v>
      </c>
      <c r="I1586" s="72"/>
      <c r="J1586" s="185">
        <v>0</v>
      </c>
      <c r="K1586" s="246"/>
      <c r="L1586" s="246"/>
      <c r="M1586" s="173"/>
      <c r="N1586" s="174"/>
      <c r="O1586" s="173"/>
      <c r="P1586" s="173"/>
    </row>
    <row r="1587" spans="1:16" ht="15" customHeight="1" x14ac:dyDescent="0.25">
      <c r="A1587" s="74" t="s">
        <v>1475</v>
      </c>
      <c r="B1587" s="66" t="s">
        <v>62</v>
      </c>
      <c r="C1587" s="78">
        <v>91.53916000000001</v>
      </c>
      <c r="D1587" s="184"/>
      <c r="E1587" s="76">
        <v>152.02720000000002</v>
      </c>
      <c r="F1587" s="76">
        <v>120.58369999999999</v>
      </c>
      <c r="G1587" s="73"/>
      <c r="H1587" s="76">
        <v>122.73871000000001</v>
      </c>
      <c r="I1587" s="72"/>
      <c r="J1587" s="185">
        <v>0</v>
      </c>
      <c r="K1587" s="246"/>
      <c r="L1587" s="246"/>
      <c r="M1587" s="173"/>
      <c r="N1587" s="174"/>
      <c r="O1587" s="173"/>
      <c r="P1587" s="173"/>
    </row>
    <row r="1588" spans="1:16" ht="15" customHeight="1" x14ac:dyDescent="0.25">
      <c r="A1588" s="74" t="s">
        <v>1476</v>
      </c>
      <c r="B1588" s="66" t="s">
        <v>62</v>
      </c>
      <c r="C1588" s="78">
        <v>90.980999999999995</v>
      </c>
      <c r="D1588" s="184"/>
      <c r="E1588" s="76">
        <v>170.16479999999999</v>
      </c>
      <c r="F1588" s="76">
        <v>171.70195000000001</v>
      </c>
      <c r="G1588" s="73"/>
      <c r="H1588" s="76">
        <v>90.418850000000006</v>
      </c>
      <c r="I1588" s="72"/>
      <c r="J1588" s="185">
        <v>0</v>
      </c>
      <c r="K1588" s="246"/>
      <c r="L1588" s="246"/>
      <c r="M1588" s="173"/>
      <c r="N1588" s="174"/>
      <c r="O1588" s="173"/>
      <c r="P1588" s="173"/>
    </row>
    <row r="1589" spans="1:16" ht="15" customHeight="1" x14ac:dyDescent="0.25">
      <c r="A1589" s="74" t="s">
        <v>1477</v>
      </c>
      <c r="B1589" s="66" t="s">
        <v>62</v>
      </c>
      <c r="C1589" s="78">
        <v>106.30741</v>
      </c>
      <c r="D1589" s="184"/>
      <c r="E1589" s="76">
        <v>113.38392</v>
      </c>
      <c r="F1589" s="76">
        <v>104.69457000000001</v>
      </c>
      <c r="G1589" s="73"/>
      <c r="H1589" s="76">
        <v>114.99675999999999</v>
      </c>
      <c r="I1589" s="72"/>
      <c r="J1589" s="185">
        <v>0</v>
      </c>
      <c r="K1589" s="246"/>
      <c r="L1589" s="246"/>
      <c r="M1589" s="173"/>
      <c r="N1589" s="173"/>
      <c r="O1589" s="173"/>
      <c r="P1589" s="173"/>
    </row>
    <row r="1590" spans="1:16" ht="15" customHeight="1" x14ac:dyDescent="0.25">
      <c r="A1590" s="74" t="s">
        <v>1478</v>
      </c>
      <c r="B1590" s="66" t="s">
        <v>62</v>
      </c>
      <c r="C1590" s="78">
        <v>89.731800000000007</v>
      </c>
      <c r="D1590" s="184"/>
      <c r="E1590" s="76">
        <v>107.6842</v>
      </c>
      <c r="F1590" s="76">
        <v>94.535800000000009</v>
      </c>
      <c r="G1590" s="73"/>
      <c r="H1590" s="76">
        <v>106.3252</v>
      </c>
      <c r="I1590" s="72"/>
      <c r="J1590" s="185">
        <v>0</v>
      </c>
      <c r="K1590" s="246"/>
      <c r="L1590" s="246"/>
      <c r="M1590" s="173"/>
      <c r="N1590" s="174"/>
      <c r="O1590" s="173"/>
      <c r="P1590" s="173"/>
    </row>
    <row r="1591" spans="1:16" ht="15" customHeight="1" x14ac:dyDescent="0.25">
      <c r="A1591" s="74" t="s">
        <v>1479</v>
      </c>
      <c r="B1591" s="66" t="s">
        <v>62</v>
      </c>
      <c r="C1591" s="78">
        <v>264.52522999999997</v>
      </c>
      <c r="D1591" s="184"/>
      <c r="E1591" s="76">
        <v>240.07489999999999</v>
      </c>
      <c r="F1591" s="76">
        <v>210.02967999999998</v>
      </c>
      <c r="G1591" s="73"/>
      <c r="H1591" s="76">
        <v>299.64795000000004</v>
      </c>
      <c r="I1591" s="72"/>
      <c r="J1591" s="185">
        <v>0</v>
      </c>
      <c r="K1591" s="246"/>
      <c r="L1591" s="246"/>
      <c r="M1591" s="173"/>
      <c r="N1591" s="174"/>
      <c r="O1591" s="173"/>
      <c r="P1591" s="173"/>
    </row>
    <row r="1592" spans="1:16" ht="15" customHeight="1" x14ac:dyDescent="0.25">
      <c r="A1592" s="74" t="s">
        <v>1480</v>
      </c>
      <c r="B1592" s="66" t="s">
        <v>62</v>
      </c>
      <c r="C1592" s="78">
        <v>147.84208999999998</v>
      </c>
      <c r="D1592" s="184"/>
      <c r="E1592" s="76">
        <v>195.30420000000001</v>
      </c>
      <c r="F1592" s="76">
        <v>170.05579999999998</v>
      </c>
      <c r="G1592" s="73"/>
      <c r="H1592" s="76">
        <v>174.51789000000002</v>
      </c>
      <c r="I1592" s="72"/>
      <c r="J1592" s="185">
        <v>0</v>
      </c>
      <c r="K1592" s="246"/>
      <c r="L1592" s="246"/>
      <c r="M1592" s="173"/>
      <c r="N1592" s="174"/>
      <c r="O1592" s="173"/>
      <c r="P1592" s="173"/>
    </row>
    <row r="1593" spans="1:16" ht="15" customHeight="1" x14ac:dyDescent="0.25">
      <c r="A1593" s="74" t="s">
        <v>1481</v>
      </c>
      <c r="B1593" s="66" t="s">
        <v>62</v>
      </c>
      <c r="C1593" s="78">
        <v>96.426899999999989</v>
      </c>
      <c r="D1593" s="184"/>
      <c r="E1593" s="76">
        <v>115.74419999999999</v>
      </c>
      <c r="F1593" s="76">
        <v>94.431350000000009</v>
      </c>
      <c r="G1593" s="73"/>
      <c r="H1593" s="76">
        <v>117.73975</v>
      </c>
      <c r="I1593" s="72"/>
      <c r="J1593" s="185">
        <v>0</v>
      </c>
      <c r="K1593" s="246"/>
      <c r="L1593" s="246"/>
      <c r="M1593" s="173"/>
      <c r="N1593" s="174"/>
      <c r="O1593" s="173"/>
      <c r="P1593" s="173"/>
    </row>
    <row r="1594" spans="1:16" ht="15" customHeight="1" x14ac:dyDescent="0.25">
      <c r="A1594" s="74" t="s">
        <v>1482</v>
      </c>
      <c r="B1594" s="66" t="s">
        <v>62</v>
      </c>
      <c r="C1594" s="78">
        <v>2.4038499999999998</v>
      </c>
      <c r="D1594" s="184"/>
      <c r="E1594" s="76">
        <v>28.836599999999997</v>
      </c>
      <c r="F1594" s="76">
        <v>27.819800000000001</v>
      </c>
      <c r="G1594" s="73"/>
      <c r="H1594" s="76">
        <v>3.4206500000000002</v>
      </c>
      <c r="I1594" s="72"/>
      <c r="J1594" s="185">
        <v>0</v>
      </c>
      <c r="K1594" s="246"/>
      <c r="L1594" s="246"/>
      <c r="M1594" s="173"/>
      <c r="N1594" s="174"/>
      <c r="O1594" s="173"/>
      <c r="P1594" s="173"/>
    </row>
    <row r="1595" spans="1:16" ht="15" customHeight="1" x14ac:dyDescent="0.25">
      <c r="A1595" s="74" t="s">
        <v>1483</v>
      </c>
      <c r="B1595" s="66" t="s">
        <v>62</v>
      </c>
      <c r="C1595" s="78">
        <v>75.990949999999998</v>
      </c>
      <c r="D1595" s="184"/>
      <c r="E1595" s="76">
        <v>28.672799999999999</v>
      </c>
      <c r="F1595" s="76">
        <v>14.694100000000001</v>
      </c>
      <c r="G1595" s="73"/>
      <c r="H1595" s="76">
        <v>89.969649999999987</v>
      </c>
      <c r="I1595" s="72"/>
      <c r="J1595" s="185">
        <v>0</v>
      </c>
      <c r="K1595" s="246"/>
      <c r="L1595" s="246"/>
      <c r="M1595" s="173"/>
      <c r="N1595" s="174"/>
      <c r="O1595" s="173"/>
      <c r="P1595" s="173"/>
    </row>
    <row r="1596" spans="1:16" ht="15" customHeight="1" x14ac:dyDescent="0.25">
      <c r="A1596" s="74" t="s">
        <v>1484</v>
      </c>
      <c r="B1596" s="66" t="s">
        <v>62</v>
      </c>
      <c r="C1596" s="78">
        <v>275.06779999999998</v>
      </c>
      <c r="D1596" s="184"/>
      <c r="E1596" s="76">
        <v>425.15440000000001</v>
      </c>
      <c r="F1596" s="76">
        <v>378.40271999999999</v>
      </c>
      <c r="G1596" s="73"/>
      <c r="H1596" s="76">
        <v>323.44708000000003</v>
      </c>
      <c r="I1596" s="72"/>
      <c r="J1596" s="185">
        <v>0</v>
      </c>
      <c r="K1596" s="246"/>
      <c r="L1596" s="246"/>
      <c r="M1596" s="173"/>
      <c r="N1596" s="174"/>
      <c r="O1596" s="173"/>
      <c r="P1596" s="173"/>
    </row>
    <row r="1597" spans="1:16" ht="15" customHeight="1" x14ac:dyDescent="0.25">
      <c r="A1597" s="74" t="s">
        <v>1485</v>
      </c>
      <c r="B1597" s="66" t="s">
        <v>62</v>
      </c>
      <c r="C1597" s="78">
        <v>72.607929999999996</v>
      </c>
      <c r="D1597" s="184"/>
      <c r="E1597" s="76">
        <v>195.572</v>
      </c>
      <c r="F1597" s="76">
        <v>181.98926999999998</v>
      </c>
      <c r="G1597" s="73"/>
      <c r="H1597" s="76">
        <v>87.277460000000005</v>
      </c>
      <c r="I1597" s="72"/>
      <c r="J1597" s="185">
        <v>0</v>
      </c>
      <c r="K1597" s="246"/>
      <c r="L1597" s="246"/>
      <c r="M1597" s="173"/>
      <c r="N1597" s="175"/>
      <c r="O1597" s="173"/>
      <c r="P1597" s="173"/>
    </row>
    <row r="1598" spans="1:16" ht="15" customHeight="1" x14ac:dyDescent="0.25">
      <c r="A1598" s="74" t="s">
        <v>1486</v>
      </c>
      <c r="B1598" s="66" t="s">
        <v>62</v>
      </c>
      <c r="C1598" s="78">
        <v>233.6054</v>
      </c>
      <c r="D1598" s="184"/>
      <c r="E1598" s="76">
        <v>265.80840000000001</v>
      </c>
      <c r="F1598" s="76">
        <v>217.15516</v>
      </c>
      <c r="G1598" s="73"/>
      <c r="H1598" s="76">
        <v>282.25864000000001</v>
      </c>
      <c r="I1598" s="72"/>
      <c r="J1598" s="185">
        <v>0</v>
      </c>
      <c r="K1598" s="246"/>
      <c r="L1598" s="246"/>
      <c r="M1598" s="173"/>
      <c r="N1598" s="174"/>
      <c r="O1598" s="173"/>
      <c r="P1598" s="173"/>
    </row>
    <row r="1599" spans="1:16" ht="15" customHeight="1" x14ac:dyDescent="0.25">
      <c r="A1599" s="74" t="s">
        <v>1487</v>
      </c>
      <c r="B1599" s="66" t="s">
        <v>62</v>
      </c>
      <c r="C1599" s="78">
        <v>275.19690000000003</v>
      </c>
      <c r="D1599" s="184"/>
      <c r="E1599" s="76">
        <v>391.9513</v>
      </c>
      <c r="F1599" s="76">
        <v>365.92371000000003</v>
      </c>
      <c r="G1599" s="73"/>
      <c r="H1599" s="76">
        <v>312.73919000000001</v>
      </c>
      <c r="I1599" s="72"/>
      <c r="J1599" s="185">
        <v>0</v>
      </c>
      <c r="K1599" s="246"/>
      <c r="L1599" s="246"/>
      <c r="M1599" s="173"/>
      <c r="N1599" s="174"/>
      <c r="O1599" s="173"/>
      <c r="P1599" s="173"/>
    </row>
    <row r="1600" spans="1:16" x14ac:dyDescent="0.25">
      <c r="A1600" s="74" t="s">
        <v>1488</v>
      </c>
      <c r="B1600" s="66" t="s">
        <v>62</v>
      </c>
      <c r="C1600" s="78">
        <v>66.134699999999995</v>
      </c>
      <c r="D1600" s="184"/>
      <c r="E1600" s="76">
        <v>171.57920000000001</v>
      </c>
      <c r="F1600" s="76">
        <v>148.95808</v>
      </c>
      <c r="G1600" s="73"/>
      <c r="H1600" s="76">
        <v>92.138220000000004</v>
      </c>
      <c r="I1600" s="72"/>
      <c r="J1600" s="185">
        <v>0</v>
      </c>
      <c r="K1600" s="246"/>
      <c r="L1600" s="246"/>
      <c r="M1600" s="173"/>
      <c r="N1600" s="174"/>
      <c r="O1600" s="173"/>
      <c r="P1600" s="173"/>
    </row>
    <row r="1601" spans="1:16" ht="15" customHeight="1" x14ac:dyDescent="0.25">
      <c r="A1601" s="74" t="s">
        <v>3832</v>
      </c>
      <c r="B1601" s="66" t="s">
        <v>62</v>
      </c>
      <c r="C1601" s="78">
        <v>128.89517000000001</v>
      </c>
      <c r="D1601" s="184"/>
      <c r="E1601" s="76">
        <v>195.00479999999999</v>
      </c>
      <c r="F1601" s="76">
        <v>205.35517999999999</v>
      </c>
      <c r="G1601" s="73"/>
      <c r="H1601" s="76">
        <v>118.54478999999999</v>
      </c>
      <c r="I1601" s="72"/>
      <c r="J1601" s="185">
        <v>0</v>
      </c>
      <c r="K1601" s="246"/>
      <c r="L1601" s="246"/>
      <c r="M1601" s="173"/>
      <c r="N1601" s="174"/>
      <c r="O1601" s="173"/>
      <c r="P1601" s="173"/>
    </row>
    <row r="1602" spans="1:16" ht="15" customHeight="1" x14ac:dyDescent="0.25">
      <c r="A1602" s="74" t="s">
        <v>1489</v>
      </c>
      <c r="B1602" s="66" t="s">
        <v>62</v>
      </c>
      <c r="C1602" s="78">
        <v>246.88223000000002</v>
      </c>
      <c r="D1602" s="184"/>
      <c r="E1602" s="76">
        <v>483.44191999999998</v>
      </c>
      <c r="F1602" s="76">
        <v>477.32236</v>
      </c>
      <c r="G1602" s="73"/>
      <c r="H1602" s="76">
        <v>267.49198999999999</v>
      </c>
      <c r="I1602" s="72"/>
      <c r="J1602" s="185">
        <v>0</v>
      </c>
      <c r="K1602" s="246"/>
      <c r="L1602" s="246"/>
      <c r="M1602" s="173"/>
      <c r="N1602" s="173"/>
      <c r="O1602" s="173"/>
      <c r="P1602" s="173"/>
    </row>
    <row r="1603" spans="1:16" ht="15" customHeight="1" x14ac:dyDescent="0.25">
      <c r="A1603" s="74" t="s">
        <v>1490</v>
      </c>
      <c r="B1603" s="66" t="s">
        <v>62</v>
      </c>
      <c r="C1603" s="78">
        <v>248.11138</v>
      </c>
      <c r="D1603" s="184"/>
      <c r="E1603" s="76">
        <v>347.8254</v>
      </c>
      <c r="F1603" s="76">
        <v>283.96165000000002</v>
      </c>
      <c r="G1603" s="73"/>
      <c r="H1603" s="76">
        <v>316.89693</v>
      </c>
      <c r="I1603" s="72"/>
      <c r="J1603" s="185">
        <v>0</v>
      </c>
      <c r="K1603" s="246"/>
      <c r="L1603" s="246"/>
      <c r="M1603" s="173"/>
      <c r="N1603" s="174"/>
      <c r="O1603" s="173"/>
      <c r="P1603" s="173"/>
    </row>
    <row r="1604" spans="1:16" ht="15" customHeight="1" x14ac:dyDescent="0.25">
      <c r="A1604" s="74" t="s">
        <v>1491</v>
      </c>
      <c r="B1604" s="66" t="s">
        <v>62</v>
      </c>
      <c r="C1604" s="78">
        <v>227.78548000000001</v>
      </c>
      <c r="D1604" s="184"/>
      <c r="E1604" s="76">
        <v>352.36435</v>
      </c>
      <c r="F1604" s="76">
        <v>331.48417999999998</v>
      </c>
      <c r="G1604" s="73"/>
      <c r="H1604" s="76">
        <v>253.11189999999999</v>
      </c>
      <c r="I1604" s="72"/>
      <c r="J1604" s="185">
        <v>0</v>
      </c>
      <c r="K1604" s="246"/>
      <c r="L1604" s="246"/>
      <c r="M1604" s="173"/>
      <c r="N1604" s="173"/>
      <c r="O1604" s="173"/>
      <c r="P1604" s="173"/>
    </row>
    <row r="1605" spans="1:16" ht="15" customHeight="1" x14ac:dyDescent="0.25">
      <c r="A1605" s="74" t="s">
        <v>3833</v>
      </c>
      <c r="B1605" s="66" t="s">
        <v>62</v>
      </c>
      <c r="C1605" s="78">
        <v>596.70393999999999</v>
      </c>
      <c r="D1605" s="184"/>
      <c r="E1605" s="76">
        <v>682.08640000000003</v>
      </c>
      <c r="F1605" s="76">
        <v>517.46136000000001</v>
      </c>
      <c r="G1605" s="73"/>
      <c r="H1605" s="76">
        <v>739.84778000000006</v>
      </c>
      <c r="I1605" s="72"/>
      <c r="J1605" s="185">
        <v>0</v>
      </c>
      <c r="K1605" s="246"/>
      <c r="L1605" s="246"/>
      <c r="M1605" s="173"/>
      <c r="N1605" s="174"/>
      <c r="O1605" s="173"/>
      <c r="P1605" s="173"/>
    </row>
    <row r="1606" spans="1:16" ht="15" customHeight="1" x14ac:dyDescent="0.25">
      <c r="A1606" s="74" t="s">
        <v>3834</v>
      </c>
      <c r="B1606" s="66" t="s">
        <v>62</v>
      </c>
      <c r="C1606" s="78">
        <v>187.58636999999999</v>
      </c>
      <c r="D1606" s="184"/>
      <c r="E1606" s="76">
        <v>320.1216</v>
      </c>
      <c r="F1606" s="76">
        <v>310.84042999999997</v>
      </c>
      <c r="G1606" s="73"/>
      <c r="H1606" s="76">
        <v>196.86754000000002</v>
      </c>
      <c r="I1606" s="72"/>
      <c r="J1606" s="185">
        <v>0</v>
      </c>
      <c r="K1606" s="246"/>
      <c r="L1606" s="246"/>
      <c r="M1606" s="173"/>
      <c r="N1606" s="174"/>
      <c r="O1606" s="173"/>
      <c r="P1606" s="173"/>
    </row>
    <row r="1607" spans="1:16" ht="15" customHeight="1" x14ac:dyDescent="0.25">
      <c r="A1607" s="74" t="s">
        <v>3835</v>
      </c>
      <c r="B1607" s="66" t="s">
        <v>62</v>
      </c>
      <c r="C1607" s="78">
        <v>506.37455999999997</v>
      </c>
      <c r="D1607" s="184"/>
      <c r="E1607" s="76">
        <v>595.18560000000002</v>
      </c>
      <c r="F1607" s="76">
        <v>455.52244000000002</v>
      </c>
      <c r="G1607" s="73"/>
      <c r="H1607" s="76">
        <v>649.69992000000002</v>
      </c>
      <c r="I1607" s="72"/>
      <c r="J1607" s="185">
        <v>0</v>
      </c>
      <c r="K1607" s="246"/>
      <c r="L1607" s="246"/>
      <c r="M1607" s="173"/>
      <c r="N1607" s="174"/>
      <c r="O1607" s="173"/>
      <c r="P1607" s="173"/>
    </row>
    <row r="1608" spans="1:16" ht="15" customHeight="1" x14ac:dyDescent="0.25">
      <c r="A1608" s="74" t="s">
        <v>3836</v>
      </c>
      <c r="B1608" s="66" t="s">
        <v>62</v>
      </c>
      <c r="C1608" s="78">
        <v>214.63719</v>
      </c>
      <c r="D1608" s="184"/>
      <c r="E1608" s="76">
        <v>209.45339999999999</v>
      </c>
      <c r="F1608" s="76">
        <v>167.00001</v>
      </c>
      <c r="G1608" s="73"/>
      <c r="H1608" s="76">
        <v>257.17318</v>
      </c>
      <c r="I1608" s="72"/>
      <c r="J1608" s="185">
        <v>0</v>
      </c>
      <c r="K1608" s="246"/>
      <c r="L1608" s="246"/>
      <c r="M1608" s="173"/>
      <c r="N1608" s="174"/>
      <c r="O1608" s="173"/>
      <c r="P1608" s="173"/>
    </row>
    <row r="1609" spans="1:16" ht="15" customHeight="1" x14ac:dyDescent="0.25">
      <c r="A1609" s="74" t="s">
        <v>1492</v>
      </c>
      <c r="B1609" s="66" t="s">
        <v>62</v>
      </c>
      <c r="C1609" s="78">
        <v>127.84444999999999</v>
      </c>
      <c r="D1609" s="184"/>
      <c r="E1609" s="76">
        <v>181.6968</v>
      </c>
      <c r="F1609" s="76">
        <v>154.47409999999999</v>
      </c>
      <c r="G1609" s="73"/>
      <c r="H1609" s="76">
        <v>155.01895000000002</v>
      </c>
      <c r="I1609" s="72"/>
      <c r="J1609" s="185">
        <v>0</v>
      </c>
      <c r="K1609" s="246"/>
      <c r="L1609" s="246"/>
      <c r="M1609" s="173"/>
      <c r="N1609" s="174"/>
      <c r="O1609" s="173"/>
      <c r="P1609" s="173"/>
    </row>
    <row r="1610" spans="1:16" ht="15" customHeight="1" x14ac:dyDescent="0.25">
      <c r="A1610" s="74" t="s">
        <v>3837</v>
      </c>
      <c r="B1610" s="66" t="s">
        <v>62</v>
      </c>
      <c r="C1610" s="78">
        <v>274.08906999999999</v>
      </c>
      <c r="D1610" s="184"/>
      <c r="E1610" s="76">
        <v>357.2088</v>
      </c>
      <c r="F1610" s="76">
        <v>288.88995</v>
      </c>
      <c r="G1610" s="73"/>
      <c r="H1610" s="76">
        <v>342.40791999999999</v>
      </c>
      <c r="I1610" s="72"/>
      <c r="J1610" s="185">
        <v>0</v>
      </c>
      <c r="K1610" s="246"/>
      <c r="L1610" s="246"/>
      <c r="M1610" s="173"/>
      <c r="N1610" s="174"/>
      <c r="O1610" s="173"/>
      <c r="P1610" s="173"/>
    </row>
    <row r="1611" spans="1:16" ht="15" customHeight="1" x14ac:dyDescent="0.25">
      <c r="A1611" s="74" t="s">
        <v>1493</v>
      </c>
      <c r="B1611" s="66" t="s">
        <v>62</v>
      </c>
      <c r="C1611" s="78">
        <v>66.592679999999987</v>
      </c>
      <c r="D1611" s="184"/>
      <c r="E1611" s="76">
        <v>177.73439999999999</v>
      </c>
      <c r="F1611" s="76">
        <v>158.2843</v>
      </c>
      <c r="G1611" s="73"/>
      <c r="H1611" s="76">
        <v>89.460380000000001</v>
      </c>
      <c r="I1611" s="72"/>
      <c r="J1611" s="185">
        <v>0</v>
      </c>
      <c r="K1611" s="246"/>
      <c r="L1611" s="246"/>
      <c r="M1611" s="173"/>
      <c r="N1611" s="174"/>
      <c r="O1611" s="173"/>
      <c r="P1611" s="173"/>
    </row>
    <row r="1612" spans="1:16" ht="15" customHeight="1" x14ac:dyDescent="0.25">
      <c r="A1612" s="74" t="s">
        <v>1494</v>
      </c>
      <c r="B1612" s="66" t="s">
        <v>62</v>
      </c>
      <c r="C1612" s="78">
        <v>213.35406</v>
      </c>
      <c r="D1612" s="184"/>
      <c r="E1612" s="76">
        <v>358.18315000000001</v>
      </c>
      <c r="F1612" s="76">
        <v>333.24234999999999</v>
      </c>
      <c r="G1612" s="73"/>
      <c r="H1612" s="76">
        <v>239.40270999999998</v>
      </c>
      <c r="I1612" s="72"/>
      <c r="J1612" s="185">
        <v>0</v>
      </c>
      <c r="K1612" s="246"/>
      <c r="L1612" s="246"/>
      <c r="M1612" s="173"/>
      <c r="N1612" s="173"/>
      <c r="O1612" s="173"/>
      <c r="P1612" s="173"/>
    </row>
    <row r="1613" spans="1:16" ht="15" customHeight="1" x14ac:dyDescent="0.25">
      <c r="A1613" s="74" t="s">
        <v>1495</v>
      </c>
      <c r="B1613" s="66" t="s">
        <v>62</v>
      </c>
      <c r="C1613" s="78">
        <v>48.612900000000003</v>
      </c>
      <c r="D1613" s="184"/>
      <c r="E1613" s="76">
        <v>176.36160000000001</v>
      </c>
      <c r="F1613" s="76">
        <v>154.41420000000002</v>
      </c>
      <c r="G1613" s="73"/>
      <c r="H1613" s="76">
        <v>70.560299999999998</v>
      </c>
      <c r="I1613" s="72"/>
      <c r="J1613" s="185">
        <v>0</v>
      </c>
      <c r="K1613" s="246"/>
      <c r="L1613" s="246"/>
      <c r="M1613" s="173"/>
      <c r="N1613" s="174"/>
      <c r="O1613" s="173"/>
      <c r="P1613" s="173"/>
    </row>
    <row r="1614" spans="1:16" ht="15" customHeight="1" x14ac:dyDescent="0.25">
      <c r="A1614" s="74" t="s">
        <v>1496</v>
      </c>
      <c r="B1614" s="66" t="s">
        <v>62</v>
      </c>
      <c r="C1614" s="78">
        <v>106.49499</v>
      </c>
      <c r="D1614" s="184"/>
      <c r="E1614" s="76">
        <v>169.74285</v>
      </c>
      <c r="F1614" s="76">
        <v>167.80501000000001</v>
      </c>
      <c r="G1614" s="73"/>
      <c r="H1614" s="76">
        <v>186.65213</v>
      </c>
      <c r="I1614" s="72"/>
      <c r="J1614" s="185">
        <v>0</v>
      </c>
      <c r="K1614" s="246"/>
      <c r="L1614" s="246"/>
      <c r="M1614" s="173"/>
      <c r="N1614" s="173"/>
      <c r="O1614" s="173"/>
      <c r="P1614" s="173"/>
    </row>
    <row r="1615" spans="1:16" ht="15" customHeight="1" x14ac:dyDescent="0.25">
      <c r="A1615" s="74" t="s">
        <v>1497</v>
      </c>
      <c r="B1615" s="66" t="s">
        <v>62</v>
      </c>
      <c r="C1615" s="78">
        <v>306.30367000000001</v>
      </c>
      <c r="D1615" s="184"/>
      <c r="E1615" s="76">
        <v>457.66303999999997</v>
      </c>
      <c r="F1615" s="76">
        <v>452.91503999999998</v>
      </c>
      <c r="G1615" s="73"/>
      <c r="H1615" s="76">
        <v>315.27166999999997</v>
      </c>
      <c r="I1615" s="72"/>
      <c r="J1615" s="185">
        <v>0</v>
      </c>
      <c r="K1615" s="246"/>
      <c r="L1615" s="246"/>
      <c r="M1615" s="173"/>
      <c r="N1615" s="173"/>
      <c r="O1615" s="173"/>
      <c r="P1615" s="173"/>
    </row>
    <row r="1616" spans="1:16" ht="15" customHeight="1" x14ac:dyDescent="0.25">
      <c r="A1616" s="74" t="s">
        <v>1498</v>
      </c>
      <c r="B1616" s="66" t="s">
        <v>62</v>
      </c>
      <c r="C1616" s="78">
        <v>86.011300000000006</v>
      </c>
      <c r="D1616" s="184"/>
      <c r="E1616" s="76">
        <v>312.98240000000004</v>
      </c>
      <c r="F1616" s="76">
        <v>288.74754999999999</v>
      </c>
      <c r="G1616" s="73"/>
      <c r="H1616" s="76">
        <v>112.10214999999999</v>
      </c>
      <c r="I1616" s="72"/>
      <c r="J1616" s="185">
        <v>0</v>
      </c>
      <c r="K1616" s="246"/>
      <c r="L1616" s="246"/>
      <c r="M1616" s="173"/>
      <c r="N1616" s="174"/>
      <c r="O1616" s="173"/>
      <c r="P1616" s="173"/>
    </row>
    <row r="1617" spans="1:16" ht="15" customHeight="1" x14ac:dyDescent="0.25">
      <c r="A1617" s="74" t="s">
        <v>1499</v>
      </c>
      <c r="B1617" s="66" t="s">
        <v>62</v>
      </c>
      <c r="C1617" s="78"/>
      <c r="D1617" s="184"/>
      <c r="E1617" s="76">
        <v>732.54719999999998</v>
      </c>
      <c r="F1617" s="76">
        <v>325.79541999999998</v>
      </c>
      <c r="G1617" s="73"/>
      <c r="H1617" s="76">
        <v>315.08537999999999</v>
      </c>
      <c r="I1617" s="72"/>
      <c r="J1617" s="185">
        <v>0</v>
      </c>
      <c r="K1617" s="246"/>
      <c r="L1617" s="246"/>
      <c r="M1617" s="178"/>
      <c r="N1617" s="174"/>
      <c r="O1617" s="173"/>
      <c r="P1617" s="173"/>
    </row>
    <row r="1618" spans="1:16" ht="15" customHeight="1" x14ac:dyDescent="0.25">
      <c r="A1618" s="74" t="s">
        <v>1500</v>
      </c>
      <c r="B1618" s="66" t="s">
        <v>62</v>
      </c>
      <c r="C1618" s="78">
        <v>62.109870000000001</v>
      </c>
      <c r="D1618" s="184"/>
      <c r="E1618" s="76">
        <v>191.5104</v>
      </c>
      <c r="F1618" s="76">
        <v>180.35315</v>
      </c>
      <c r="G1618" s="73"/>
      <c r="H1618" s="76">
        <v>70.573520000000002</v>
      </c>
      <c r="I1618" s="72"/>
      <c r="J1618" s="185">
        <v>0</v>
      </c>
      <c r="K1618" s="246"/>
      <c r="L1618" s="246"/>
      <c r="M1618" s="173"/>
      <c r="N1618" s="174"/>
      <c r="O1618" s="173"/>
      <c r="P1618" s="173"/>
    </row>
    <row r="1619" spans="1:16" ht="15" customHeight="1" x14ac:dyDescent="0.25">
      <c r="A1619" s="74" t="s">
        <v>1501</v>
      </c>
      <c r="B1619" s="66" t="s">
        <v>62</v>
      </c>
      <c r="C1619" s="78">
        <v>133.79302999999999</v>
      </c>
      <c r="D1619" s="184"/>
      <c r="E1619" s="76">
        <v>367.86</v>
      </c>
      <c r="F1619" s="76">
        <v>382.57225</v>
      </c>
      <c r="G1619" s="73"/>
      <c r="H1619" s="76">
        <v>121.32178</v>
      </c>
      <c r="I1619" s="72"/>
      <c r="J1619" s="185">
        <v>0</v>
      </c>
      <c r="K1619" s="246"/>
      <c r="L1619" s="246"/>
      <c r="M1619" s="173"/>
      <c r="N1619" s="175"/>
      <c r="O1619" s="173"/>
      <c r="P1619" s="173"/>
    </row>
    <row r="1620" spans="1:16" ht="15" customHeight="1" x14ac:dyDescent="0.25">
      <c r="A1620" s="74" t="s">
        <v>1502</v>
      </c>
      <c r="B1620" s="66" t="s">
        <v>62</v>
      </c>
      <c r="C1620" s="78">
        <v>98.899270000000001</v>
      </c>
      <c r="D1620" s="184"/>
      <c r="E1620" s="76">
        <v>186.75200000000001</v>
      </c>
      <c r="F1620" s="76">
        <v>160.27070000000001</v>
      </c>
      <c r="G1620" s="73"/>
      <c r="H1620" s="76">
        <v>126.98697</v>
      </c>
      <c r="I1620" s="72"/>
      <c r="J1620" s="185">
        <v>0</v>
      </c>
      <c r="K1620" s="246"/>
      <c r="L1620" s="246"/>
      <c r="M1620" s="173"/>
      <c r="N1620" s="175"/>
      <c r="O1620" s="173"/>
      <c r="P1620" s="173"/>
    </row>
    <row r="1621" spans="1:16" ht="15" customHeight="1" x14ac:dyDescent="0.25">
      <c r="A1621" s="74" t="s">
        <v>1503</v>
      </c>
      <c r="B1621" s="66" t="s">
        <v>62</v>
      </c>
      <c r="C1621" s="78">
        <v>51.00273</v>
      </c>
      <c r="D1621" s="184"/>
      <c r="E1621" s="76">
        <v>185.43360000000001</v>
      </c>
      <c r="F1621" s="76">
        <v>203.24700000000001</v>
      </c>
      <c r="G1621" s="73"/>
      <c r="H1621" s="76">
        <v>33.189329999999998</v>
      </c>
      <c r="I1621" s="72"/>
      <c r="J1621" s="185">
        <v>0</v>
      </c>
      <c r="K1621" s="246"/>
      <c r="L1621" s="246"/>
      <c r="M1621" s="173"/>
      <c r="N1621" s="174"/>
      <c r="O1621" s="173"/>
      <c r="P1621" s="173"/>
    </row>
    <row r="1622" spans="1:16" ht="15" customHeight="1" x14ac:dyDescent="0.25">
      <c r="A1622" s="74" t="s">
        <v>3838</v>
      </c>
      <c r="B1622" s="66" t="s">
        <v>62</v>
      </c>
      <c r="C1622" s="78">
        <v>314.18824000000001</v>
      </c>
      <c r="D1622" s="184"/>
      <c r="E1622" s="76">
        <v>475.36320000000001</v>
      </c>
      <c r="F1622" s="76">
        <v>382.15965</v>
      </c>
      <c r="G1622" s="73"/>
      <c r="H1622" s="76">
        <v>407.39178999999996</v>
      </c>
      <c r="I1622" s="72"/>
      <c r="J1622" s="185">
        <v>0</v>
      </c>
      <c r="K1622" s="246"/>
      <c r="L1622" s="246"/>
      <c r="M1622" s="173"/>
      <c r="N1622" s="174"/>
      <c r="O1622" s="173"/>
      <c r="P1622" s="173"/>
    </row>
    <row r="1623" spans="1:16" ht="15" customHeight="1" x14ac:dyDescent="0.25">
      <c r="A1623" s="74" t="s">
        <v>3839</v>
      </c>
      <c r="B1623" s="66" t="s">
        <v>62</v>
      </c>
      <c r="C1623" s="78">
        <v>300.9957</v>
      </c>
      <c r="D1623" s="184"/>
      <c r="E1623" s="76">
        <v>366.81709999999998</v>
      </c>
      <c r="F1623" s="76">
        <v>422.17619999999999</v>
      </c>
      <c r="G1623" s="73"/>
      <c r="H1623" s="76">
        <v>245.59270000000001</v>
      </c>
      <c r="I1623" s="72"/>
      <c r="J1623" s="185">
        <v>0</v>
      </c>
      <c r="K1623" s="246"/>
      <c r="L1623" s="246"/>
      <c r="M1623" s="173"/>
      <c r="N1623" s="174"/>
      <c r="O1623" s="173"/>
      <c r="P1623" s="173"/>
    </row>
    <row r="1624" spans="1:16" ht="15" customHeight="1" x14ac:dyDescent="0.25">
      <c r="A1624" s="74" t="s">
        <v>1504</v>
      </c>
      <c r="B1624" s="66" t="s">
        <v>62</v>
      </c>
      <c r="C1624" s="78">
        <v>367.95416</v>
      </c>
      <c r="D1624" s="184"/>
      <c r="E1624" s="76">
        <v>372.95287999999999</v>
      </c>
      <c r="F1624" s="76">
        <v>375.83695</v>
      </c>
      <c r="G1624" s="73"/>
      <c r="H1624" s="76">
        <v>368.94721000000004</v>
      </c>
      <c r="I1624" s="72"/>
      <c r="J1624" s="185">
        <v>0</v>
      </c>
      <c r="K1624" s="246"/>
      <c r="L1624" s="246"/>
      <c r="M1624" s="173"/>
      <c r="N1624" s="173"/>
      <c r="O1624" s="173"/>
      <c r="P1624" s="173"/>
    </row>
    <row r="1625" spans="1:16" ht="15" customHeight="1" x14ac:dyDescent="0.25">
      <c r="A1625" s="74" t="s">
        <v>3840</v>
      </c>
      <c r="B1625" s="66" t="s">
        <v>62</v>
      </c>
      <c r="C1625" s="78">
        <v>321.35253</v>
      </c>
      <c r="D1625" s="184"/>
      <c r="E1625" s="76">
        <v>340.64615000000003</v>
      </c>
      <c r="F1625" s="76">
        <v>283.75533000000001</v>
      </c>
      <c r="G1625" s="73"/>
      <c r="H1625" s="76">
        <v>378.98379999999997</v>
      </c>
      <c r="I1625" s="72"/>
      <c r="J1625" s="185">
        <v>0</v>
      </c>
      <c r="K1625" s="246"/>
      <c r="L1625" s="246"/>
      <c r="M1625" s="173"/>
      <c r="N1625" s="173"/>
      <c r="O1625" s="173"/>
      <c r="P1625" s="173"/>
    </row>
    <row r="1626" spans="1:16" ht="15" customHeight="1" x14ac:dyDescent="0.25">
      <c r="A1626" s="74" t="s">
        <v>3841</v>
      </c>
      <c r="B1626" s="66" t="s">
        <v>62</v>
      </c>
      <c r="C1626" s="78">
        <v>211.32473999999999</v>
      </c>
      <c r="D1626" s="184"/>
      <c r="E1626" s="76">
        <v>306.9846</v>
      </c>
      <c r="F1626" s="76">
        <v>278.46290999999997</v>
      </c>
      <c r="G1626" s="73"/>
      <c r="H1626" s="76">
        <v>242.28375</v>
      </c>
      <c r="I1626" s="72"/>
      <c r="J1626" s="185">
        <v>0</v>
      </c>
      <c r="K1626" s="246"/>
      <c r="L1626" s="246"/>
      <c r="M1626" s="173"/>
      <c r="N1626" s="174"/>
      <c r="O1626" s="173"/>
      <c r="P1626" s="173"/>
    </row>
    <row r="1627" spans="1:16" ht="15" customHeight="1" x14ac:dyDescent="0.25">
      <c r="A1627" s="74" t="s">
        <v>1505</v>
      </c>
      <c r="B1627" s="66" t="s">
        <v>62</v>
      </c>
      <c r="C1627" s="78">
        <v>276.24223999999998</v>
      </c>
      <c r="D1627" s="184"/>
      <c r="E1627" s="76">
        <v>547.06880000000001</v>
      </c>
      <c r="F1627" s="76">
        <v>549.89000999999996</v>
      </c>
      <c r="G1627" s="73"/>
      <c r="H1627" s="76">
        <v>430.54583000000002</v>
      </c>
      <c r="I1627" s="72"/>
      <c r="J1627" s="185">
        <v>0</v>
      </c>
      <c r="K1627" s="246"/>
      <c r="L1627" s="246"/>
      <c r="M1627" s="173"/>
      <c r="N1627" s="174"/>
      <c r="O1627" s="173"/>
      <c r="P1627" s="173"/>
    </row>
    <row r="1628" spans="1:16" ht="15" customHeight="1" x14ac:dyDescent="0.25">
      <c r="A1628" s="74" t="s">
        <v>1506</v>
      </c>
      <c r="B1628" s="66" t="s">
        <v>62</v>
      </c>
      <c r="C1628" s="78">
        <v>263.95906000000002</v>
      </c>
      <c r="D1628" s="184"/>
      <c r="E1628" s="76">
        <v>332.24574000000001</v>
      </c>
      <c r="F1628" s="76">
        <v>299.39605999999998</v>
      </c>
      <c r="G1628" s="73"/>
      <c r="H1628" s="76">
        <v>297.76024000000001</v>
      </c>
      <c r="I1628" s="72"/>
      <c r="J1628" s="185">
        <v>0</v>
      </c>
      <c r="K1628" s="246"/>
      <c r="L1628" s="246"/>
      <c r="M1628" s="173"/>
      <c r="N1628" s="173"/>
      <c r="O1628" s="173"/>
      <c r="P1628" s="173"/>
    </row>
    <row r="1629" spans="1:16" ht="15" customHeight="1" x14ac:dyDescent="0.25">
      <c r="A1629" s="74" t="s">
        <v>3842</v>
      </c>
      <c r="B1629" s="66" t="s">
        <v>62</v>
      </c>
      <c r="C1629" s="78"/>
      <c r="D1629" s="184"/>
      <c r="E1629" s="76">
        <v>491.8408</v>
      </c>
      <c r="F1629" s="76">
        <v>182.91279999999998</v>
      </c>
      <c r="G1629" s="73"/>
      <c r="H1629" s="76">
        <v>308.928</v>
      </c>
      <c r="I1629" s="72"/>
      <c r="J1629" s="185">
        <v>0</v>
      </c>
      <c r="K1629" s="246"/>
      <c r="L1629" s="246"/>
      <c r="M1629" s="178"/>
      <c r="N1629" s="174"/>
      <c r="O1629" s="173"/>
      <c r="P1629" s="173"/>
    </row>
    <row r="1630" spans="1:16" ht="15" customHeight="1" x14ac:dyDescent="0.25">
      <c r="A1630" s="74" t="s">
        <v>1507</v>
      </c>
      <c r="B1630" s="66" t="s">
        <v>62</v>
      </c>
      <c r="C1630" s="78">
        <v>287.99977000000001</v>
      </c>
      <c r="D1630" s="184"/>
      <c r="E1630" s="76">
        <v>731.45349999999996</v>
      </c>
      <c r="F1630" s="76">
        <v>680.74377000000004</v>
      </c>
      <c r="G1630" s="73"/>
      <c r="H1630" s="76">
        <v>351.71909999999997</v>
      </c>
      <c r="I1630" s="72"/>
      <c r="J1630" s="185">
        <v>0</v>
      </c>
      <c r="K1630" s="246"/>
      <c r="L1630" s="246"/>
      <c r="M1630" s="173"/>
      <c r="N1630" s="174"/>
      <c r="O1630" s="173"/>
      <c r="P1630" s="173"/>
    </row>
    <row r="1631" spans="1:16" ht="15" customHeight="1" x14ac:dyDescent="0.25">
      <c r="A1631" s="74" t="s">
        <v>1508</v>
      </c>
      <c r="B1631" s="66" t="s">
        <v>62</v>
      </c>
      <c r="C1631" s="78">
        <v>420.28992999999997</v>
      </c>
      <c r="D1631" s="184"/>
      <c r="E1631" s="76">
        <v>446.63040000000001</v>
      </c>
      <c r="F1631" s="76">
        <v>573.92756000000008</v>
      </c>
      <c r="G1631" s="73"/>
      <c r="H1631" s="76">
        <v>292.81916999999999</v>
      </c>
      <c r="I1631" s="72"/>
      <c r="J1631" s="185">
        <v>0</v>
      </c>
      <c r="K1631" s="246"/>
      <c r="L1631" s="246"/>
      <c r="M1631" s="173"/>
      <c r="N1631" s="174"/>
      <c r="O1631" s="173"/>
      <c r="P1631" s="173"/>
    </row>
    <row r="1632" spans="1:16" ht="15" customHeight="1" x14ac:dyDescent="0.25">
      <c r="A1632" s="74" t="s">
        <v>1509</v>
      </c>
      <c r="B1632" s="66" t="s">
        <v>62</v>
      </c>
      <c r="C1632" s="78">
        <v>311.91909999999996</v>
      </c>
      <c r="D1632" s="184"/>
      <c r="E1632" s="76">
        <v>495.10079999999999</v>
      </c>
      <c r="F1632" s="76">
        <v>436.12799999999999</v>
      </c>
      <c r="G1632" s="73"/>
      <c r="H1632" s="76">
        <v>374.46929999999998</v>
      </c>
      <c r="I1632" s="72"/>
      <c r="J1632" s="185">
        <v>0</v>
      </c>
      <c r="K1632" s="246"/>
      <c r="L1632" s="246"/>
      <c r="M1632" s="173"/>
      <c r="N1632" s="174"/>
      <c r="O1632" s="173"/>
      <c r="P1632" s="173"/>
    </row>
    <row r="1633" spans="1:16" ht="15" customHeight="1" x14ac:dyDescent="0.25">
      <c r="A1633" s="74" t="s">
        <v>1510</v>
      </c>
      <c r="B1633" s="66" t="s">
        <v>62</v>
      </c>
      <c r="C1633" s="78">
        <v>1328.7090900000001</v>
      </c>
      <c r="D1633" s="184"/>
      <c r="E1633" s="76">
        <v>1034.7901999999999</v>
      </c>
      <c r="F1633" s="76">
        <v>1036.21118</v>
      </c>
      <c r="G1633" s="73"/>
      <c r="H1633" s="76">
        <v>1382.7783100000001</v>
      </c>
      <c r="I1633" s="72"/>
      <c r="J1633" s="185">
        <v>0</v>
      </c>
      <c r="K1633" s="246"/>
      <c r="L1633" s="246"/>
      <c r="M1633" s="173"/>
      <c r="N1633" s="174"/>
      <c r="O1633" s="173"/>
      <c r="P1633" s="173"/>
    </row>
    <row r="1634" spans="1:16" ht="15" customHeight="1" x14ac:dyDescent="0.25">
      <c r="A1634" s="74" t="s">
        <v>1511</v>
      </c>
      <c r="B1634" s="66" t="s">
        <v>62</v>
      </c>
      <c r="C1634" s="78">
        <v>82.976780000000005</v>
      </c>
      <c r="D1634" s="184"/>
      <c r="E1634" s="76">
        <v>108.46680000000001</v>
      </c>
      <c r="F1634" s="76">
        <v>81.159649999999999</v>
      </c>
      <c r="G1634" s="73"/>
      <c r="H1634" s="76">
        <v>112.24172999999999</v>
      </c>
      <c r="I1634" s="72"/>
      <c r="J1634" s="185">
        <v>0</v>
      </c>
      <c r="K1634" s="246"/>
      <c r="L1634" s="246"/>
      <c r="M1634" s="173"/>
      <c r="N1634" s="174"/>
      <c r="O1634" s="173"/>
      <c r="P1634" s="173"/>
    </row>
    <row r="1635" spans="1:16" ht="15" customHeight="1" x14ac:dyDescent="0.25">
      <c r="A1635" s="74" t="s">
        <v>1512</v>
      </c>
      <c r="B1635" s="66" t="s">
        <v>62</v>
      </c>
      <c r="C1635" s="78">
        <v>163.42895000000001</v>
      </c>
      <c r="D1635" s="184"/>
      <c r="E1635" s="76">
        <v>250.48009999999999</v>
      </c>
      <c r="F1635" s="76">
        <v>219.64838</v>
      </c>
      <c r="G1635" s="73"/>
      <c r="H1635" s="76">
        <v>176.81457</v>
      </c>
      <c r="I1635" s="72"/>
      <c r="J1635" s="185">
        <v>0</v>
      </c>
      <c r="K1635" s="246"/>
      <c r="L1635" s="246"/>
      <c r="M1635" s="173"/>
      <c r="N1635" s="174"/>
      <c r="O1635" s="173"/>
      <c r="P1635" s="173"/>
    </row>
    <row r="1636" spans="1:16" ht="15" customHeight="1" x14ac:dyDescent="0.25">
      <c r="A1636" s="74" t="s">
        <v>1513</v>
      </c>
      <c r="B1636" s="66" t="s">
        <v>62</v>
      </c>
      <c r="C1636" s="78">
        <v>154.71107000000001</v>
      </c>
      <c r="D1636" s="184"/>
      <c r="E1636" s="76">
        <v>104.59572</v>
      </c>
      <c r="F1636" s="76">
        <v>76.07123</v>
      </c>
      <c r="G1636" s="73"/>
      <c r="H1636" s="76">
        <v>183.23555999999999</v>
      </c>
      <c r="I1636" s="72"/>
      <c r="J1636" s="185">
        <v>0</v>
      </c>
      <c r="K1636" s="246"/>
      <c r="L1636" s="246"/>
      <c r="M1636" s="173"/>
      <c r="N1636" s="173"/>
      <c r="O1636" s="173"/>
      <c r="P1636" s="173"/>
    </row>
    <row r="1637" spans="1:16" ht="15" customHeight="1" x14ac:dyDescent="0.25">
      <c r="A1637" s="74" t="s">
        <v>1514</v>
      </c>
      <c r="B1637" s="66" t="s">
        <v>62</v>
      </c>
      <c r="C1637" s="78">
        <v>193.8254</v>
      </c>
      <c r="D1637" s="184"/>
      <c r="E1637" s="76">
        <v>140.68092000000001</v>
      </c>
      <c r="F1637" s="76">
        <v>123.53645</v>
      </c>
      <c r="G1637" s="73"/>
      <c r="H1637" s="76">
        <v>210.96986999999999</v>
      </c>
      <c r="I1637" s="72"/>
      <c r="J1637" s="185">
        <v>0</v>
      </c>
      <c r="K1637" s="246"/>
      <c r="L1637" s="246"/>
      <c r="M1637" s="173"/>
      <c r="N1637" s="173"/>
      <c r="O1637" s="173"/>
      <c r="P1637" s="173"/>
    </row>
    <row r="1638" spans="1:16" ht="15" customHeight="1" x14ac:dyDescent="0.25">
      <c r="A1638" s="74" t="s">
        <v>339</v>
      </c>
      <c r="B1638" s="66" t="s">
        <v>62</v>
      </c>
      <c r="C1638" s="78">
        <v>374.58883000000003</v>
      </c>
      <c r="D1638" s="184"/>
      <c r="E1638" s="76">
        <v>614.07719999999995</v>
      </c>
      <c r="F1638" s="76">
        <v>563.17621999999994</v>
      </c>
      <c r="G1638" s="73"/>
      <c r="H1638" s="76">
        <v>431.24680999999998</v>
      </c>
      <c r="I1638" s="72"/>
      <c r="J1638" s="185">
        <v>0</v>
      </c>
      <c r="K1638" s="246"/>
      <c r="L1638" s="246"/>
      <c r="M1638" s="173"/>
      <c r="N1638" s="174"/>
      <c r="O1638" s="173"/>
      <c r="P1638" s="173"/>
    </row>
    <row r="1639" spans="1:16" ht="15" customHeight="1" x14ac:dyDescent="0.25">
      <c r="A1639" s="74" t="s">
        <v>1516</v>
      </c>
      <c r="B1639" s="66" t="s">
        <v>62</v>
      </c>
      <c r="C1639" s="78">
        <v>67.853949999999998</v>
      </c>
      <c r="D1639" s="184"/>
      <c r="E1639" s="76">
        <v>41.059199999999997</v>
      </c>
      <c r="F1639" s="76">
        <v>56.141169999999995</v>
      </c>
      <c r="G1639" s="73"/>
      <c r="H1639" s="76">
        <v>52.771980000000006</v>
      </c>
      <c r="I1639" s="72"/>
      <c r="J1639" s="185">
        <v>0</v>
      </c>
      <c r="K1639" s="246"/>
      <c r="L1639" s="246"/>
      <c r="M1639" s="173"/>
      <c r="N1639" s="174"/>
      <c r="O1639" s="173"/>
      <c r="P1639" s="173"/>
    </row>
    <row r="1640" spans="1:16" ht="15" customHeight="1" x14ac:dyDescent="0.25">
      <c r="A1640" s="74" t="s">
        <v>1517</v>
      </c>
      <c r="B1640" s="66" t="s">
        <v>62</v>
      </c>
      <c r="C1640" s="78">
        <v>118.3326</v>
      </c>
      <c r="D1640" s="184"/>
      <c r="E1640" s="76">
        <v>39.514800000000001</v>
      </c>
      <c r="F1640" s="76">
        <v>17.26745</v>
      </c>
      <c r="G1640" s="73"/>
      <c r="H1640" s="76">
        <v>140.57995000000003</v>
      </c>
      <c r="I1640" s="72"/>
      <c r="J1640" s="185">
        <v>0</v>
      </c>
      <c r="K1640" s="246"/>
      <c r="L1640" s="246"/>
      <c r="M1640" s="173"/>
      <c r="N1640" s="174"/>
      <c r="O1640" s="173"/>
      <c r="P1640" s="173"/>
    </row>
    <row r="1641" spans="1:16" ht="15" customHeight="1" x14ac:dyDescent="0.25">
      <c r="A1641" s="74" t="s">
        <v>1518</v>
      </c>
      <c r="B1641" s="66" t="s">
        <v>62</v>
      </c>
      <c r="C1641" s="78">
        <v>50.343449999999997</v>
      </c>
      <c r="D1641" s="184"/>
      <c r="E1641" s="76">
        <v>40.4664</v>
      </c>
      <c r="F1641" s="76">
        <v>26.983349999999998</v>
      </c>
      <c r="G1641" s="73"/>
      <c r="H1641" s="76">
        <v>63.826500000000003</v>
      </c>
      <c r="I1641" s="72"/>
      <c r="J1641" s="185">
        <v>0</v>
      </c>
      <c r="K1641" s="246"/>
      <c r="L1641" s="246"/>
      <c r="M1641" s="173"/>
      <c r="N1641" s="174"/>
      <c r="O1641" s="173"/>
      <c r="P1641" s="173"/>
    </row>
    <row r="1642" spans="1:16" ht="15" customHeight="1" x14ac:dyDescent="0.25">
      <c r="A1642" s="74" t="s">
        <v>1519</v>
      </c>
      <c r="B1642" s="66" t="s">
        <v>62</v>
      </c>
      <c r="C1642" s="78">
        <v>85.299149999999997</v>
      </c>
      <c r="D1642" s="184"/>
      <c r="E1642" s="76">
        <v>51.753</v>
      </c>
      <c r="F1642" s="76">
        <v>33.751100000000001</v>
      </c>
      <c r="G1642" s="73"/>
      <c r="H1642" s="76">
        <v>103.30105</v>
      </c>
      <c r="I1642" s="72"/>
      <c r="J1642" s="185">
        <v>0</v>
      </c>
      <c r="K1642" s="246"/>
      <c r="L1642" s="246"/>
      <c r="M1642" s="173"/>
      <c r="N1642" s="175"/>
      <c r="O1642" s="173"/>
      <c r="P1642" s="173"/>
    </row>
    <row r="1643" spans="1:16" ht="15" customHeight="1" x14ac:dyDescent="0.25">
      <c r="A1643" s="74" t="s">
        <v>3843</v>
      </c>
      <c r="B1643" s="66" t="s">
        <v>62</v>
      </c>
      <c r="C1643" s="78">
        <v>358.88125000000002</v>
      </c>
      <c r="D1643" s="184"/>
      <c r="E1643" s="76">
        <v>488.94819999999999</v>
      </c>
      <c r="F1643" s="76">
        <v>405.55046999999996</v>
      </c>
      <c r="G1643" s="73"/>
      <c r="H1643" s="76">
        <v>442.62497999999999</v>
      </c>
      <c r="I1643" s="72"/>
      <c r="J1643" s="185">
        <v>0</v>
      </c>
      <c r="K1643" s="246"/>
      <c r="L1643" s="246"/>
      <c r="M1643" s="173"/>
      <c r="N1643" s="174"/>
      <c r="O1643" s="173"/>
      <c r="P1643" s="173"/>
    </row>
    <row r="1644" spans="1:16" ht="15" customHeight="1" x14ac:dyDescent="0.25">
      <c r="A1644" s="74" t="s">
        <v>1520</v>
      </c>
      <c r="B1644" s="66" t="s">
        <v>62</v>
      </c>
      <c r="C1644" s="78">
        <v>51.257300000000001</v>
      </c>
      <c r="D1644" s="184"/>
      <c r="E1644" s="76">
        <v>42.790800000000004</v>
      </c>
      <c r="F1644" s="76">
        <v>37.243699999999997</v>
      </c>
      <c r="G1644" s="73"/>
      <c r="H1644" s="76">
        <v>56.804400000000001</v>
      </c>
      <c r="I1644" s="72"/>
      <c r="J1644" s="185">
        <v>0</v>
      </c>
      <c r="K1644" s="246"/>
      <c r="L1644" s="246"/>
      <c r="M1644" s="173"/>
      <c r="N1644" s="174"/>
      <c r="O1644" s="173"/>
      <c r="P1644" s="173"/>
    </row>
    <row r="1645" spans="1:16" ht="15" customHeight="1" x14ac:dyDescent="0.25">
      <c r="A1645" s="74" t="s">
        <v>1521</v>
      </c>
      <c r="B1645" s="66" t="s">
        <v>62</v>
      </c>
      <c r="C1645" s="78">
        <v>37.585940000000001</v>
      </c>
      <c r="D1645" s="184"/>
      <c r="E1645" s="76">
        <v>41.347799999999999</v>
      </c>
      <c r="F1645" s="76">
        <v>28.032550000000001</v>
      </c>
      <c r="G1645" s="73"/>
      <c r="H1645" s="76">
        <v>50.90119</v>
      </c>
      <c r="I1645" s="72"/>
      <c r="J1645" s="185">
        <v>0</v>
      </c>
      <c r="K1645" s="246"/>
      <c r="L1645" s="246"/>
      <c r="M1645" s="173"/>
      <c r="N1645" s="174"/>
      <c r="O1645" s="173"/>
      <c r="P1645" s="173"/>
    </row>
    <row r="1646" spans="1:16" ht="15" customHeight="1" x14ac:dyDescent="0.25">
      <c r="A1646" s="74" t="s">
        <v>1522</v>
      </c>
      <c r="B1646" s="66" t="s">
        <v>62</v>
      </c>
      <c r="C1646" s="78">
        <v>76.82835</v>
      </c>
      <c r="D1646" s="184"/>
      <c r="E1646" s="76">
        <v>64.264200000000002</v>
      </c>
      <c r="F1646" s="76">
        <v>45.6282</v>
      </c>
      <c r="G1646" s="73"/>
      <c r="H1646" s="76">
        <v>95.46435000000001</v>
      </c>
      <c r="I1646" s="72"/>
      <c r="J1646" s="185">
        <v>0</v>
      </c>
      <c r="K1646" s="246"/>
      <c r="L1646" s="246"/>
      <c r="M1646" s="173"/>
      <c r="N1646" s="174"/>
      <c r="O1646" s="173"/>
      <c r="P1646" s="173"/>
    </row>
    <row r="1647" spans="1:16" ht="15" customHeight="1" x14ac:dyDescent="0.25">
      <c r="A1647" s="74" t="s">
        <v>1523</v>
      </c>
      <c r="B1647" s="66" t="s">
        <v>62</v>
      </c>
      <c r="C1647" s="78">
        <v>60.052150000000005</v>
      </c>
      <c r="D1647" s="184"/>
      <c r="E1647" s="76">
        <v>114.55080000000001</v>
      </c>
      <c r="F1647" s="76">
        <v>93.394300000000001</v>
      </c>
      <c r="G1647" s="73"/>
      <c r="H1647" s="76">
        <v>80.695850000000007</v>
      </c>
      <c r="I1647" s="72"/>
      <c r="J1647" s="185">
        <v>0</v>
      </c>
      <c r="K1647" s="246"/>
      <c r="L1647" s="246"/>
      <c r="M1647" s="173"/>
      <c r="N1647" s="174"/>
      <c r="O1647" s="173"/>
      <c r="P1647" s="173"/>
    </row>
    <row r="1648" spans="1:16" ht="15" customHeight="1" x14ac:dyDescent="0.25">
      <c r="A1648" s="74" t="s">
        <v>1524</v>
      </c>
      <c r="B1648" s="66" t="s">
        <v>62</v>
      </c>
      <c r="C1648" s="78">
        <v>63.352400000000003</v>
      </c>
      <c r="D1648" s="184"/>
      <c r="E1648" s="76">
        <v>83.253950000000003</v>
      </c>
      <c r="F1648" s="76">
        <v>76.161899999999989</v>
      </c>
      <c r="G1648" s="73"/>
      <c r="H1648" s="76">
        <v>71.562100000000001</v>
      </c>
      <c r="I1648" s="72"/>
      <c r="J1648" s="185">
        <v>0</v>
      </c>
      <c r="K1648" s="246"/>
      <c r="L1648" s="246"/>
      <c r="M1648" s="173"/>
      <c r="N1648" s="173"/>
      <c r="O1648" s="173"/>
      <c r="P1648" s="173"/>
    </row>
    <row r="1649" spans="1:16" ht="15" customHeight="1" x14ac:dyDescent="0.25">
      <c r="A1649" s="74" t="s">
        <v>1525</v>
      </c>
      <c r="B1649" s="66" t="s">
        <v>62</v>
      </c>
      <c r="C1649" s="78">
        <v>467.07751000000002</v>
      </c>
      <c r="D1649" s="184"/>
      <c r="E1649" s="76">
        <v>228.52582000000001</v>
      </c>
      <c r="F1649" s="76">
        <v>108.55054</v>
      </c>
      <c r="G1649" s="73"/>
      <c r="H1649" s="76">
        <v>605.23671000000002</v>
      </c>
      <c r="I1649" s="72"/>
      <c r="J1649" s="185">
        <v>0</v>
      </c>
      <c r="K1649" s="246"/>
      <c r="L1649" s="246"/>
      <c r="M1649" s="173"/>
      <c r="N1649" s="173"/>
      <c r="O1649" s="173"/>
      <c r="P1649" s="173"/>
    </row>
    <row r="1650" spans="1:16" ht="15" customHeight="1" x14ac:dyDescent="0.25">
      <c r="A1650" s="74" t="s">
        <v>1526</v>
      </c>
      <c r="B1650" s="66" t="s">
        <v>62</v>
      </c>
      <c r="C1650" s="78">
        <v>92.773699999999991</v>
      </c>
      <c r="D1650" s="184"/>
      <c r="E1650" s="76">
        <v>29.055</v>
      </c>
      <c r="F1650" s="76">
        <v>7.3228500000000007</v>
      </c>
      <c r="G1650" s="73"/>
      <c r="H1650" s="76">
        <v>114.50585000000001</v>
      </c>
      <c r="I1650" s="72"/>
      <c r="J1650" s="185">
        <v>0</v>
      </c>
      <c r="K1650" s="246"/>
      <c r="L1650" s="246"/>
      <c r="M1650" s="173"/>
      <c r="N1650" s="175"/>
      <c r="O1650" s="173"/>
      <c r="P1650" s="173"/>
    </row>
    <row r="1651" spans="1:16" ht="15" customHeight="1" x14ac:dyDescent="0.25">
      <c r="A1651" s="74" t="s">
        <v>1527</v>
      </c>
      <c r="B1651" s="66" t="s">
        <v>62</v>
      </c>
      <c r="C1651" s="78">
        <v>779.33725000000004</v>
      </c>
      <c r="D1651" s="184"/>
      <c r="E1651" s="76">
        <v>934.12900000000002</v>
      </c>
      <c r="F1651" s="76">
        <v>862.09686999999997</v>
      </c>
      <c r="G1651" s="73"/>
      <c r="H1651" s="76">
        <v>848.08438000000001</v>
      </c>
      <c r="I1651" s="72"/>
      <c r="J1651" s="185">
        <v>0</v>
      </c>
      <c r="K1651" s="246"/>
      <c r="L1651" s="246"/>
      <c r="M1651" s="173"/>
      <c r="N1651" s="175"/>
      <c r="O1651" s="173"/>
      <c r="P1651" s="173"/>
    </row>
    <row r="1652" spans="1:16" ht="15" customHeight="1" x14ac:dyDescent="0.25">
      <c r="A1652" s="74" t="s">
        <v>1528</v>
      </c>
      <c r="B1652" s="66" t="s">
        <v>62</v>
      </c>
      <c r="C1652" s="78">
        <v>70.485529999999997</v>
      </c>
      <c r="D1652" s="184"/>
      <c r="E1652" s="76">
        <v>39.564720000000001</v>
      </c>
      <c r="F1652" s="76">
        <v>34.430599999999998</v>
      </c>
      <c r="G1652" s="73"/>
      <c r="H1652" s="76">
        <v>75.619649999999993</v>
      </c>
      <c r="I1652" s="72"/>
      <c r="J1652" s="185">
        <v>0</v>
      </c>
      <c r="K1652" s="246"/>
      <c r="L1652" s="246"/>
      <c r="M1652" s="173"/>
      <c r="N1652" s="173"/>
      <c r="O1652" s="173"/>
      <c r="P1652" s="173"/>
    </row>
    <row r="1653" spans="1:16" ht="15" customHeight="1" x14ac:dyDescent="0.25">
      <c r="A1653" s="74" t="s">
        <v>3844</v>
      </c>
      <c r="B1653" s="66" t="s">
        <v>62</v>
      </c>
      <c r="C1653" s="78">
        <v>147.13614999999999</v>
      </c>
      <c r="D1653" s="184"/>
      <c r="E1653" s="76">
        <v>254.45939999999999</v>
      </c>
      <c r="F1653" s="76">
        <v>227.39965000000001</v>
      </c>
      <c r="G1653" s="73"/>
      <c r="H1653" s="76">
        <v>174.57160000000002</v>
      </c>
      <c r="I1653" s="72"/>
      <c r="J1653" s="185">
        <v>0</v>
      </c>
      <c r="K1653" s="246"/>
      <c r="L1653" s="246"/>
      <c r="M1653" s="173"/>
      <c r="N1653" s="174"/>
      <c r="O1653" s="173"/>
      <c r="P1653" s="173"/>
    </row>
    <row r="1654" spans="1:16" ht="15" customHeight="1" x14ac:dyDescent="0.25">
      <c r="A1654" s="74" t="s">
        <v>3845</v>
      </c>
      <c r="B1654" s="66" t="s">
        <v>62</v>
      </c>
      <c r="C1654" s="78">
        <v>343.80228999999997</v>
      </c>
      <c r="D1654" s="184"/>
      <c r="E1654" s="76">
        <v>521.27760000000001</v>
      </c>
      <c r="F1654" s="76">
        <v>526.14440000000002</v>
      </c>
      <c r="G1654" s="73"/>
      <c r="H1654" s="76">
        <v>373.93619000000001</v>
      </c>
      <c r="I1654" s="72"/>
      <c r="J1654" s="185">
        <v>0</v>
      </c>
      <c r="K1654" s="246"/>
      <c r="L1654" s="246"/>
      <c r="M1654" s="173"/>
      <c r="N1654" s="174"/>
      <c r="O1654" s="173"/>
      <c r="P1654" s="173"/>
    </row>
    <row r="1655" spans="1:16" ht="15" customHeight="1" x14ac:dyDescent="0.25">
      <c r="A1655" s="74" t="s">
        <v>3846</v>
      </c>
      <c r="B1655" s="66" t="s">
        <v>62</v>
      </c>
      <c r="C1655" s="78">
        <v>53.025539999999999</v>
      </c>
      <c r="D1655" s="184"/>
      <c r="E1655" s="76">
        <v>44.163599999999995</v>
      </c>
      <c r="F1655" s="76">
        <v>21.859180000000002</v>
      </c>
      <c r="G1655" s="73"/>
      <c r="H1655" s="76">
        <v>75.32996</v>
      </c>
      <c r="I1655" s="72"/>
      <c r="J1655" s="185">
        <v>0</v>
      </c>
      <c r="K1655" s="246"/>
      <c r="L1655" s="246"/>
      <c r="M1655" s="173"/>
      <c r="N1655" s="174"/>
      <c r="O1655" s="173"/>
      <c r="P1655" s="173"/>
    </row>
    <row r="1656" spans="1:16" ht="15" customHeight="1" x14ac:dyDescent="0.25">
      <c r="A1656" s="74" t="s">
        <v>1529</v>
      </c>
      <c r="B1656" s="66" t="s">
        <v>62</v>
      </c>
      <c r="C1656" s="78">
        <v>243.21549999999999</v>
      </c>
      <c r="D1656" s="184"/>
      <c r="E1656" s="76">
        <v>347.90129999999999</v>
      </c>
      <c r="F1656" s="76">
        <v>343.15921999999995</v>
      </c>
      <c r="G1656" s="73"/>
      <c r="H1656" s="76">
        <v>272.81292999999999</v>
      </c>
      <c r="I1656" s="72"/>
      <c r="J1656" s="185">
        <v>0</v>
      </c>
      <c r="K1656" s="246"/>
      <c r="L1656" s="246"/>
      <c r="M1656" s="173"/>
      <c r="N1656" s="174"/>
      <c r="O1656" s="173"/>
      <c r="P1656" s="173"/>
    </row>
    <row r="1657" spans="1:16" ht="15" customHeight="1" x14ac:dyDescent="0.25">
      <c r="A1657" s="74" t="s">
        <v>1530</v>
      </c>
      <c r="B1657" s="66" t="s">
        <v>62</v>
      </c>
      <c r="C1657" s="78">
        <v>742.69935999999996</v>
      </c>
      <c r="D1657" s="184"/>
      <c r="E1657" s="76">
        <v>426.49408</v>
      </c>
      <c r="F1657" s="76">
        <v>422.78372999999999</v>
      </c>
      <c r="G1657" s="73"/>
      <c r="H1657" s="76">
        <v>715.53545999999994</v>
      </c>
      <c r="I1657" s="72"/>
      <c r="J1657" s="185">
        <v>0</v>
      </c>
      <c r="K1657" s="246"/>
      <c r="L1657" s="246"/>
      <c r="M1657" s="173"/>
      <c r="N1657" s="173"/>
      <c r="O1657" s="173"/>
      <c r="P1657" s="173"/>
    </row>
    <row r="1658" spans="1:16" ht="15" customHeight="1" x14ac:dyDescent="0.25">
      <c r="A1658" s="74" t="s">
        <v>1531</v>
      </c>
      <c r="B1658" s="66" t="s">
        <v>62</v>
      </c>
      <c r="C1658" s="78">
        <v>465.19784000000004</v>
      </c>
      <c r="D1658" s="184"/>
      <c r="E1658" s="76">
        <v>409.1216</v>
      </c>
      <c r="F1658" s="76">
        <v>353.28739000000002</v>
      </c>
      <c r="G1658" s="73"/>
      <c r="H1658" s="76">
        <v>518.78205000000003</v>
      </c>
      <c r="I1658" s="72"/>
      <c r="J1658" s="185">
        <v>0</v>
      </c>
      <c r="K1658" s="246"/>
      <c r="L1658" s="246"/>
      <c r="M1658" s="173"/>
      <c r="N1658" s="174"/>
      <c r="O1658" s="173"/>
      <c r="P1658" s="173"/>
    </row>
    <row r="1659" spans="1:16" ht="15" customHeight="1" x14ac:dyDescent="0.25">
      <c r="A1659" s="74" t="s">
        <v>1532</v>
      </c>
      <c r="B1659" s="66" t="s">
        <v>62</v>
      </c>
      <c r="C1659" s="78">
        <v>420.24132000000003</v>
      </c>
      <c r="D1659" s="184"/>
      <c r="E1659" s="76">
        <v>263.60640000000001</v>
      </c>
      <c r="F1659" s="76">
        <v>172.096</v>
      </c>
      <c r="G1659" s="73"/>
      <c r="H1659" s="76">
        <v>511.75171999999998</v>
      </c>
      <c r="I1659" s="72"/>
      <c r="J1659" s="185">
        <v>0</v>
      </c>
      <c r="K1659" s="246"/>
      <c r="L1659" s="246"/>
      <c r="M1659" s="173"/>
      <c r="N1659" s="174"/>
      <c r="O1659" s="173"/>
      <c r="P1659" s="173"/>
    </row>
    <row r="1660" spans="1:16" ht="15" customHeight="1" x14ac:dyDescent="0.25">
      <c r="A1660" s="74" t="s">
        <v>1533</v>
      </c>
      <c r="B1660" s="66" t="s">
        <v>62</v>
      </c>
      <c r="C1660" s="78">
        <v>110.89830000000001</v>
      </c>
      <c r="D1660" s="184"/>
      <c r="E1660" s="76">
        <v>28.930199999999999</v>
      </c>
      <c r="F1660" s="76">
        <v>3.1749999999999998</v>
      </c>
      <c r="G1660" s="73"/>
      <c r="H1660" s="76">
        <v>136.65350000000001</v>
      </c>
      <c r="I1660" s="72"/>
      <c r="J1660" s="185">
        <v>0</v>
      </c>
      <c r="K1660" s="246"/>
      <c r="L1660" s="246"/>
      <c r="M1660" s="173"/>
      <c r="N1660" s="174"/>
      <c r="O1660" s="173"/>
      <c r="P1660" s="173"/>
    </row>
    <row r="1661" spans="1:16" ht="15" customHeight="1" x14ac:dyDescent="0.25">
      <c r="A1661" s="74" t="s">
        <v>1534</v>
      </c>
      <c r="B1661" s="66" t="s">
        <v>62</v>
      </c>
      <c r="C1661" s="78">
        <v>91.619070000000008</v>
      </c>
      <c r="D1661" s="184"/>
      <c r="E1661" s="76">
        <v>208.2106</v>
      </c>
      <c r="F1661" s="76">
        <v>171.55123999999998</v>
      </c>
      <c r="G1661" s="73"/>
      <c r="H1661" s="76">
        <v>128.59323000000001</v>
      </c>
      <c r="I1661" s="72"/>
      <c r="J1661" s="185">
        <v>0</v>
      </c>
      <c r="K1661" s="246"/>
      <c r="L1661" s="246"/>
      <c r="M1661" s="173"/>
      <c r="N1661" s="174"/>
      <c r="O1661" s="173"/>
      <c r="P1661" s="173"/>
    </row>
    <row r="1662" spans="1:16" ht="15" customHeight="1" x14ac:dyDescent="0.25">
      <c r="A1662" s="74" t="s">
        <v>1535</v>
      </c>
      <c r="B1662" s="66" t="s">
        <v>62</v>
      </c>
      <c r="C1662" s="78">
        <v>153.09470000000002</v>
      </c>
      <c r="D1662" s="184"/>
      <c r="E1662" s="76">
        <v>196.04520000000002</v>
      </c>
      <c r="F1662" s="76">
        <v>176.26570999999998</v>
      </c>
      <c r="G1662" s="73"/>
      <c r="H1662" s="76">
        <v>172.87419</v>
      </c>
      <c r="I1662" s="72"/>
      <c r="J1662" s="185">
        <v>0</v>
      </c>
      <c r="K1662" s="246"/>
      <c r="L1662" s="246"/>
      <c r="M1662" s="173"/>
      <c r="N1662" s="174"/>
      <c r="O1662" s="173"/>
      <c r="P1662" s="173"/>
    </row>
    <row r="1663" spans="1:16" ht="15" customHeight="1" x14ac:dyDescent="0.25">
      <c r="A1663" s="74" t="s">
        <v>3847</v>
      </c>
      <c r="B1663" s="66" t="s">
        <v>62</v>
      </c>
      <c r="C1663" s="78">
        <v>258.54081000000002</v>
      </c>
      <c r="D1663" s="184"/>
      <c r="E1663" s="76">
        <v>192.34020000000001</v>
      </c>
      <c r="F1663" s="76">
        <v>133.36285999999998</v>
      </c>
      <c r="G1663" s="73"/>
      <c r="H1663" s="76">
        <v>317.51815000000005</v>
      </c>
      <c r="I1663" s="72"/>
      <c r="J1663" s="185">
        <v>0</v>
      </c>
      <c r="K1663" s="246"/>
      <c r="L1663" s="246"/>
      <c r="M1663" s="173"/>
      <c r="N1663" s="174"/>
      <c r="O1663" s="173"/>
      <c r="P1663" s="173"/>
    </row>
    <row r="1664" spans="1:16" ht="15" customHeight="1" x14ac:dyDescent="0.25">
      <c r="A1664" s="74" t="s">
        <v>1536</v>
      </c>
      <c r="B1664" s="66" t="s">
        <v>62</v>
      </c>
      <c r="C1664" s="78">
        <v>224.15674999999999</v>
      </c>
      <c r="D1664" s="184"/>
      <c r="E1664" s="76">
        <v>273.20085</v>
      </c>
      <c r="F1664" s="76">
        <v>261.75333999999998</v>
      </c>
      <c r="G1664" s="73"/>
      <c r="H1664" s="76">
        <v>235.26181</v>
      </c>
      <c r="I1664" s="72"/>
      <c r="J1664" s="185">
        <v>0</v>
      </c>
      <c r="K1664" s="246"/>
      <c r="L1664" s="246"/>
      <c r="M1664" s="173"/>
      <c r="N1664" s="173"/>
      <c r="O1664" s="173"/>
      <c r="P1664" s="173"/>
    </row>
    <row r="1665" spans="1:16" ht="15" customHeight="1" x14ac:dyDescent="0.25">
      <c r="A1665" s="74" t="s">
        <v>1537</v>
      </c>
      <c r="B1665" s="66" t="s">
        <v>62</v>
      </c>
      <c r="C1665" s="78">
        <v>233.2004</v>
      </c>
      <c r="D1665" s="184"/>
      <c r="E1665" s="76">
        <v>263.12</v>
      </c>
      <c r="F1665" s="76">
        <v>212.96710000000002</v>
      </c>
      <c r="G1665" s="73"/>
      <c r="H1665" s="76">
        <v>283.39590000000004</v>
      </c>
      <c r="I1665" s="72"/>
      <c r="J1665" s="185">
        <v>0</v>
      </c>
      <c r="K1665" s="246"/>
      <c r="L1665" s="246"/>
      <c r="M1665" s="173"/>
      <c r="N1665" s="175"/>
      <c r="O1665" s="173"/>
      <c r="P1665" s="173"/>
    </row>
    <row r="1666" spans="1:16" ht="15" customHeight="1" x14ac:dyDescent="0.25">
      <c r="A1666" s="74" t="s">
        <v>1538</v>
      </c>
      <c r="B1666" s="66" t="s">
        <v>62</v>
      </c>
      <c r="C1666" s="78">
        <v>236.50598000000002</v>
      </c>
      <c r="D1666" s="184"/>
      <c r="E1666" s="76">
        <v>424.69440000000003</v>
      </c>
      <c r="F1666" s="76">
        <v>401.73515000000003</v>
      </c>
      <c r="G1666" s="73"/>
      <c r="H1666" s="76">
        <v>259.46523000000002</v>
      </c>
      <c r="I1666" s="72"/>
      <c r="J1666" s="185">
        <v>0</v>
      </c>
      <c r="K1666" s="246"/>
      <c r="L1666" s="246"/>
      <c r="M1666" s="173"/>
      <c r="N1666" s="174"/>
      <c r="O1666" s="173"/>
      <c r="P1666" s="173"/>
    </row>
    <row r="1667" spans="1:16" ht="15" customHeight="1" x14ac:dyDescent="0.25">
      <c r="A1667" s="74" t="s">
        <v>3848</v>
      </c>
      <c r="B1667" s="66" t="s">
        <v>62</v>
      </c>
      <c r="C1667" s="78">
        <v>199.26851000000002</v>
      </c>
      <c r="D1667" s="184"/>
      <c r="E1667" s="76">
        <v>262.5324</v>
      </c>
      <c r="F1667" s="76">
        <v>215.53058999999999</v>
      </c>
      <c r="G1667" s="73"/>
      <c r="H1667" s="76">
        <v>246.39032</v>
      </c>
      <c r="I1667" s="72"/>
      <c r="J1667" s="185">
        <v>0</v>
      </c>
      <c r="K1667" s="246"/>
      <c r="L1667" s="246"/>
      <c r="M1667" s="173"/>
      <c r="N1667" s="174"/>
      <c r="O1667" s="173"/>
      <c r="P1667" s="173"/>
    </row>
    <row r="1668" spans="1:16" ht="15" customHeight="1" x14ac:dyDescent="0.25">
      <c r="A1668" s="74" t="s">
        <v>1539</v>
      </c>
      <c r="B1668" s="66" t="s">
        <v>62</v>
      </c>
      <c r="C1668" s="78">
        <v>92.216750000000005</v>
      </c>
      <c r="D1668" s="184"/>
      <c r="E1668" s="76">
        <v>257.06979999999999</v>
      </c>
      <c r="F1668" s="76">
        <v>227.3262</v>
      </c>
      <c r="G1668" s="73"/>
      <c r="H1668" s="76">
        <v>121.96035000000001</v>
      </c>
      <c r="I1668" s="72"/>
      <c r="J1668" s="185">
        <v>0</v>
      </c>
      <c r="K1668" s="246"/>
      <c r="L1668" s="246"/>
      <c r="M1668" s="173"/>
      <c r="N1668" s="174"/>
      <c r="O1668" s="173"/>
      <c r="P1668" s="173"/>
    </row>
    <row r="1669" spans="1:16" ht="15" customHeight="1" x14ac:dyDescent="0.25">
      <c r="A1669" s="74" t="s">
        <v>3849</v>
      </c>
      <c r="B1669" s="66" t="s">
        <v>62</v>
      </c>
      <c r="C1669" s="78">
        <v>593.75496999999996</v>
      </c>
      <c r="D1669" s="184"/>
      <c r="E1669" s="76">
        <v>728.41274999999996</v>
      </c>
      <c r="F1669" s="76">
        <v>718.64935000000003</v>
      </c>
      <c r="G1669" s="73"/>
      <c r="H1669" s="76">
        <v>603.96220999999991</v>
      </c>
      <c r="I1669" s="72"/>
      <c r="J1669" s="185">
        <v>0</v>
      </c>
      <c r="K1669" s="246"/>
      <c r="L1669" s="246"/>
      <c r="M1669" s="173"/>
      <c r="N1669" s="173"/>
      <c r="O1669" s="173"/>
      <c r="P1669" s="173"/>
    </row>
    <row r="1670" spans="1:16" ht="15" customHeight="1" x14ac:dyDescent="0.25">
      <c r="A1670" s="74" t="s">
        <v>1540</v>
      </c>
      <c r="B1670" s="66" t="s">
        <v>62</v>
      </c>
      <c r="C1670" s="78">
        <v>123.44896</v>
      </c>
      <c r="D1670" s="184"/>
      <c r="E1670" s="76">
        <v>214.0164</v>
      </c>
      <c r="F1670" s="76">
        <v>215.99348999999998</v>
      </c>
      <c r="G1670" s="73"/>
      <c r="H1670" s="76">
        <v>121.47187</v>
      </c>
      <c r="I1670" s="72"/>
      <c r="J1670" s="185">
        <v>0</v>
      </c>
      <c r="K1670" s="246"/>
      <c r="L1670" s="246"/>
      <c r="M1670" s="173"/>
      <c r="N1670" s="174"/>
      <c r="O1670" s="173"/>
      <c r="P1670" s="173"/>
    </row>
    <row r="1671" spans="1:16" ht="15" customHeight="1" x14ac:dyDescent="0.25">
      <c r="A1671" s="74" t="s">
        <v>1541</v>
      </c>
      <c r="B1671" s="66" t="s">
        <v>62</v>
      </c>
      <c r="C1671" s="78">
        <v>574.32493999999997</v>
      </c>
      <c r="D1671" s="184"/>
      <c r="E1671" s="76">
        <v>1038.9824000000001</v>
      </c>
      <c r="F1671" s="76">
        <v>913.15355</v>
      </c>
      <c r="G1671" s="73"/>
      <c r="H1671" s="76">
        <v>701.11318999999992</v>
      </c>
      <c r="I1671" s="72"/>
      <c r="J1671" s="185">
        <v>0</v>
      </c>
      <c r="K1671" s="246"/>
      <c r="L1671" s="246"/>
      <c r="M1671" s="173"/>
      <c r="N1671" s="174"/>
      <c r="O1671" s="173"/>
      <c r="P1671" s="173"/>
    </row>
    <row r="1672" spans="1:16" ht="15" customHeight="1" x14ac:dyDescent="0.25">
      <c r="A1672" s="74" t="s">
        <v>3850</v>
      </c>
      <c r="B1672" s="66" t="s">
        <v>62</v>
      </c>
      <c r="C1672" s="78">
        <v>518.85325</v>
      </c>
      <c r="D1672" s="184"/>
      <c r="E1672" s="76">
        <v>664.24639999999999</v>
      </c>
      <c r="F1672" s="76">
        <v>572.88684000000001</v>
      </c>
      <c r="G1672" s="73"/>
      <c r="H1672" s="76">
        <v>610.17921000000001</v>
      </c>
      <c r="I1672" s="72"/>
      <c r="J1672" s="185">
        <v>0</v>
      </c>
      <c r="K1672" s="246"/>
      <c r="L1672" s="246"/>
      <c r="M1672" s="173"/>
      <c r="N1672" s="174"/>
      <c r="O1672" s="173"/>
      <c r="P1672" s="173"/>
    </row>
    <row r="1673" spans="1:16" ht="15" customHeight="1" x14ac:dyDescent="0.25">
      <c r="A1673" s="74" t="s">
        <v>3851</v>
      </c>
      <c r="B1673" s="66" t="s">
        <v>62</v>
      </c>
      <c r="C1673" s="78">
        <v>783.80620999999996</v>
      </c>
      <c r="D1673" s="184"/>
      <c r="E1673" s="76">
        <v>1145.7388799999999</v>
      </c>
      <c r="F1673" s="76">
        <v>989.82488000000001</v>
      </c>
      <c r="G1673" s="73"/>
      <c r="H1673" s="76">
        <v>939.76121000000001</v>
      </c>
      <c r="I1673" s="72"/>
      <c r="J1673" s="185">
        <v>0</v>
      </c>
      <c r="K1673" s="246"/>
      <c r="L1673" s="246"/>
      <c r="M1673" s="173"/>
      <c r="N1673" s="173"/>
      <c r="O1673" s="173"/>
      <c r="P1673" s="173"/>
    </row>
    <row r="1674" spans="1:16" ht="15" customHeight="1" x14ac:dyDescent="0.25">
      <c r="A1674" s="74" t="s">
        <v>3852</v>
      </c>
      <c r="B1674" s="66" t="s">
        <v>62</v>
      </c>
      <c r="C1674" s="78">
        <v>1062.6061399999999</v>
      </c>
      <c r="D1674" s="184"/>
      <c r="E1674" s="76">
        <v>354.24</v>
      </c>
      <c r="F1674" s="76">
        <v>893.26607999999999</v>
      </c>
      <c r="G1674" s="73"/>
      <c r="H1674" s="76">
        <v>525.62486000000001</v>
      </c>
      <c r="I1674" s="72"/>
      <c r="J1674" s="185">
        <v>0</v>
      </c>
      <c r="K1674" s="246"/>
      <c r="L1674" s="246"/>
      <c r="M1674" s="173"/>
      <c r="N1674" s="175"/>
      <c r="O1674" s="173"/>
      <c r="P1674" s="173"/>
    </row>
    <row r="1675" spans="1:16" ht="15" customHeight="1" x14ac:dyDescent="0.25">
      <c r="A1675" s="74" t="s">
        <v>1003</v>
      </c>
      <c r="B1675" s="66" t="s">
        <v>62</v>
      </c>
      <c r="C1675" s="78">
        <v>253.36804999999998</v>
      </c>
      <c r="D1675" s="184"/>
      <c r="E1675" s="76">
        <v>371.64959999999996</v>
      </c>
      <c r="F1675" s="76">
        <v>357.37225000000001</v>
      </c>
      <c r="G1675" s="73"/>
      <c r="H1675" s="76">
        <v>267.84459999999996</v>
      </c>
      <c r="I1675" s="72"/>
      <c r="J1675" s="185">
        <v>0</v>
      </c>
      <c r="K1675" s="246"/>
      <c r="L1675" s="246"/>
      <c r="M1675" s="173"/>
      <c r="N1675" s="174"/>
      <c r="O1675" s="173"/>
      <c r="P1675" s="173"/>
    </row>
    <row r="1676" spans="1:16" ht="15" customHeight="1" x14ac:dyDescent="0.25">
      <c r="A1676" s="74" t="s">
        <v>3853</v>
      </c>
      <c r="B1676" s="66" t="s">
        <v>62</v>
      </c>
      <c r="C1676" s="78">
        <v>446.58190999999999</v>
      </c>
      <c r="D1676" s="184"/>
      <c r="E1676" s="76">
        <v>384.38595000000004</v>
      </c>
      <c r="F1676" s="76">
        <v>330.61644999999999</v>
      </c>
      <c r="G1676" s="73"/>
      <c r="H1676" s="76">
        <v>500.15465999999998</v>
      </c>
      <c r="I1676" s="72"/>
      <c r="J1676" s="185">
        <v>0</v>
      </c>
      <c r="K1676" s="246"/>
      <c r="L1676" s="246"/>
      <c r="M1676" s="173"/>
      <c r="N1676" s="173"/>
      <c r="O1676" s="173"/>
      <c r="P1676" s="173"/>
    </row>
    <row r="1677" spans="1:16" ht="15" customHeight="1" x14ac:dyDescent="0.25">
      <c r="A1677" s="74" t="s">
        <v>3854</v>
      </c>
      <c r="B1677" s="66" t="s">
        <v>62</v>
      </c>
      <c r="C1677" s="78">
        <v>906.13532999999995</v>
      </c>
      <c r="D1677" s="184"/>
      <c r="E1677" s="76">
        <v>350.12184999999999</v>
      </c>
      <c r="F1677" s="76">
        <v>673.28362000000004</v>
      </c>
      <c r="G1677" s="73"/>
      <c r="H1677" s="76">
        <v>582.83470999999997</v>
      </c>
      <c r="I1677" s="72"/>
      <c r="J1677" s="185">
        <v>0</v>
      </c>
      <c r="K1677" s="246"/>
      <c r="L1677" s="246"/>
      <c r="M1677" s="173"/>
      <c r="N1677" s="173"/>
      <c r="O1677" s="173"/>
      <c r="P1677" s="173"/>
    </row>
    <row r="1678" spans="1:16" ht="15" customHeight="1" x14ac:dyDescent="0.25">
      <c r="A1678" s="74" t="s">
        <v>3855</v>
      </c>
      <c r="B1678" s="66" t="s">
        <v>62</v>
      </c>
      <c r="C1678" s="78">
        <v>563.4991</v>
      </c>
      <c r="D1678" s="184"/>
      <c r="E1678" s="76">
        <v>736.54880000000003</v>
      </c>
      <c r="F1678" s="76">
        <v>611.65480000000002</v>
      </c>
      <c r="G1678" s="73"/>
      <c r="H1678" s="76">
        <v>688.86749999999995</v>
      </c>
      <c r="I1678" s="72"/>
      <c r="J1678" s="185">
        <v>0</v>
      </c>
      <c r="K1678" s="246"/>
      <c r="L1678" s="246"/>
      <c r="M1678" s="173"/>
      <c r="N1678" s="174"/>
      <c r="O1678" s="173"/>
      <c r="P1678" s="173"/>
    </row>
    <row r="1679" spans="1:16" ht="15" customHeight="1" x14ac:dyDescent="0.25">
      <c r="A1679" s="74" t="s">
        <v>3856</v>
      </c>
      <c r="B1679" s="66" t="s">
        <v>62</v>
      </c>
      <c r="C1679" s="78">
        <v>194.66210999999998</v>
      </c>
      <c r="D1679" s="184"/>
      <c r="E1679" s="76">
        <v>262.1814</v>
      </c>
      <c r="F1679" s="76">
        <v>209.83085</v>
      </c>
      <c r="G1679" s="73"/>
      <c r="H1679" s="76">
        <v>246.68226000000001</v>
      </c>
      <c r="I1679" s="72"/>
      <c r="J1679" s="185">
        <v>0</v>
      </c>
      <c r="K1679" s="246"/>
      <c r="L1679" s="246"/>
      <c r="M1679" s="173"/>
      <c r="N1679" s="174"/>
      <c r="O1679" s="173"/>
      <c r="P1679" s="173"/>
    </row>
    <row r="1680" spans="1:16" ht="15" customHeight="1" x14ac:dyDescent="0.25">
      <c r="A1680" s="74" t="s">
        <v>3857</v>
      </c>
      <c r="B1680" s="66" t="s">
        <v>62</v>
      </c>
      <c r="C1680" s="78">
        <v>221.72608</v>
      </c>
      <c r="D1680" s="184"/>
      <c r="E1680" s="76">
        <v>204.41460000000001</v>
      </c>
      <c r="F1680" s="76">
        <v>198.95704999999998</v>
      </c>
      <c r="G1680" s="73"/>
      <c r="H1680" s="76">
        <v>227.18362999999999</v>
      </c>
      <c r="I1680" s="72"/>
      <c r="J1680" s="185">
        <v>0</v>
      </c>
      <c r="K1680" s="246"/>
      <c r="L1680" s="246"/>
      <c r="M1680" s="173"/>
      <c r="N1680" s="174"/>
      <c r="O1680" s="173"/>
      <c r="P1680" s="173"/>
    </row>
    <row r="1681" spans="1:16" ht="15" customHeight="1" x14ac:dyDescent="0.25">
      <c r="A1681" s="74" t="s">
        <v>3858</v>
      </c>
      <c r="B1681" s="66" t="s">
        <v>62</v>
      </c>
      <c r="C1681" s="78">
        <v>505.34730999999999</v>
      </c>
      <c r="D1681" s="184"/>
      <c r="E1681" s="76">
        <v>508.71015</v>
      </c>
      <c r="F1681" s="76">
        <v>351.09627</v>
      </c>
      <c r="G1681" s="73"/>
      <c r="H1681" s="76">
        <v>688.1489499999999</v>
      </c>
      <c r="I1681" s="72"/>
      <c r="J1681" s="185">
        <v>0</v>
      </c>
      <c r="K1681" s="246"/>
      <c r="L1681" s="246"/>
      <c r="M1681" s="173"/>
      <c r="N1681" s="173"/>
      <c r="O1681" s="173"/>
      <c r="P1681" s="173"/>
    </row>
    <row r="1682" spans="1:16" ht="15" customHeight="1" x14ac:dyDescent="0.25">
      <c r="A1682" s="74" t="s">
        <v>3859</v>
      </c>
      <c r="B1682" s="66" t="s">
        <v>62</v>
      </c>
      <c r="C1682" s="78">
        <v>207.63660999999999</v>
      </c>
      <c r="D1682" s="184"/>
      <c r="E1682" s="76">
        <v>503.86559999999997</v>
      </c>
      <c r="F1682" s="76">
        <v>383.11169000000001</v>
      </c>
      <c r="G1682" s="73"/>
      <c r="H1682" s="76">
        <v>328.30826999999999</v>
      </c>
      <c r="I1682" s="72"/>
      <c r="J1682" s="185">
        <v>0</v>
      </c>
      <c r="K1682" s="246"/>
      <c r="L1682" s="246"/>
      <c r="M1682" s="173"/>
      <c r="N1682" s="174"/>
      <c r="O1682" s="173"/>
      <c r="P1682" s="173"/>
    </row>
    <row r="1683" spans="1:16" ht="15" customHeight="1" x14ac:dyDescent="0.25">
      <c r="A1683" s="74" t="s">
        <v>3860</v>
      </c>
      <c r="B1683" s="66" t="s">
        <v>62</v>
      </c>
      <c r="C1683" s="78">
        <v>413.92621999999994</v>
      </c>
      <c r="D1683" s="184"/>
      <c r="E1683" s="76">
        <v>492.03280000000001</v>
      </c>
      <c r="F1683" s="76">
        <v>364.12324999999998</v>
      </c>
      <c r="G1683" s="73"/>
      <c r="H1683" s="76">
        <v>542.28777000000002</v>
      </c>
      <c r="I1683" s="72"/>
      <c r="J1683" s="185">
        <v>0</v>
      </c>
      <c r="K1683" s="246"/>
      <c r="L1683" s="246"/>
      <c r="M1683" s="173"/>
      <c r="N1683" s="174"/>
      <c r="O1683" s="173"/>
      <c r="P1683" s="173"/>
    </row>
    <row r="1684" spans="1:16" ht="15" customHeight="1" x14ac:dyDescent="0.25">
      <c r="A1684" s="74" t="s">
        <v>3861</v>
      </c>
      <c r="B1684" s="66" t="s">
        <v>62</v>
      </c>
      <c r="C1684" s="78">
        <v>481.64534999999995</v>
      </c>
      <c r="D1684" s="184"/>
      <c r="E1684" s="76">
        <v>604.66959999999995</v>
      </c>
      <c r="F1684" s="76">
        <v>624.60931000000005</v>
      </c>
      <c r="G1684" s="73"/>
      <c r="H1684" s="76">
        <v>451.98003999999997</v>
      </c>
      <c r="I1684" s="72"/>
      <c r="J1684" s="185">
        <v>0</v>
      </c>
      <c r="K1684" s="246"/>
      <c r="L1684" s="246"/>
      <c r="M1684" s="173"/>
      <c r="N1684" s="174"/>
      <c r="O1684" s="173"/>
      <c r="P1684" s="173"/>
    </row>
    <row r="1685" spans="1:16" ht="15" customHeight="1" x14ac:dyDescent="0.25">
      <c r="A1685" s="74" t="s">
        <v>3862</v>
      </c>
      <c r="B1685" s="66" t="s">
        <v>62</v>
      </c>
      <c r="C1685" s="78">
        <v>454.32812000000001</v>
      </c>
      <c r="D1685" s="184"/>
      <c r="E1685" s="76">
        <v>412.14945</v>
      </c>
      <c r="F1685" s="76">
        <v>337.98165</v>
      </c>
      <c r="G1685" s="73"/>
      <c r="H1685" s="76">
        <v>537.44740000000002</v>
      </c>
      <c r="I1685" s="72"/>
      <c r="J1685" s="185">
        <v>0</v>
      </c>
      <c r="K1685" s="246"/>
      <c r="L1685" s="246"/>
      <c r="M1685" s="173"/>
      <c r="N1685" s="173"/>
      <c r="O1685" s="173"/>
      <c r="P1685" s="173"/>
    </row>
    <row r="1686" spans="1:16" ht="15" customHeight="1" x14ac:dyDescent="0.25">
      <c r="A1686" s="74" t="s">
        <v>1542</v>
      </c>
      <c r="B1686" s="66" t="s">
        <v>62</v>
      </c>
      <c r="C1686" s="78">
        <v>195.65020000000001</v>
      </c>
      <c r="D1686" s="184"/>
      <c r="E1686" s="76">
        <v>355.23540000000003</v>
      </c>
      <c r="F1686" s="76">
        <v>320.85935999999998</v>
      </c>
      <c r="G1686" s="73"/>
      <c r="H1686" s="76">
        <v>228.36304000000001</v>
      </c>
      <c r="I1686" s="72"/>
      <c r="J1686" s="185">
        <v>0</v>
      </c>
      <c r="K1686" s="246"/>
      <c r="L1686" s="246"/>
      <c r="M1686" s="173"/>
      <c r="N1686" s="174"/>
      <c r="O1686" s="173"/>
      <c r="P1686" s="173"/>
    </row>
    <row r="1687" spans="1:16" x14ac:dyDescent="0.25">
      <c r="A1687" s="74" t="s">
        <v>1543</v>
      </c>
      <c r="B1687" s="66" t="s">
        <v>62</v>
      </c>
      <c r="C1687" s="78">
        <v>363.83055999999999</v>
      </c>
      <c r="D1687" s="184"/>
      <c r="E1687" s="76">
        <v>630.38240000000008</v>
      </c>
      <c r="F1687" s="76">
        <v>589.81009999999992</v>
      </c>
      <c r="G1687" s="73"/>
      <c r="H1687" s="76">
        <v>404.96578999999997</v>
      </c>
      <c r="I1687" s="72"/>
      <c r="J1687" s="185">
        <v>0</v>
      </c>
      <c r="K1687" s="246"/>
      <c r="L1687" s="246"/>
      <c r="M1687" s="173"/>
      <c r="N1687" s="174"/>
      <c r="O1687" s="173"/>
      <c r="P1687" s="173"/>
    </row>
    <row r="1688" spans="1:16" ht="15" customHeight="1" x14ac:dyDescent="0.25">
      <c r="A1688" s="74" t="s">
        <v>1544</v>
      </c>
      <c r="B1688" s="66" t="s">
        <v>62</v>
      </c>
      <c r="C1688" s="78">
        <v>355.84654999999998</v>
      </c>
      <c r="D1688" s="184"/>
      <c r="E1688" s="76">
        <v>536.83199999999999</v>
      </c>
      <c r="F1688" s="76">
        <v>478.67072999999999</v>
      </c>
      <c r="G1688" s="73"/>
      <c r="H1688" s="76">
        <v>414.00781999999998</v>
      </c>
      <c r="I1688" s="72"/>
      <c r="J1688" s="185">
        <v>0</v>
      </c>
      <c r="K1688" s="246"/>
      <c r="L1688" s="246"/>
      <c r="M1688" s="173"/>
      <c r="N1688" s="175"/>
      <c r="O1688" s="173"/>
      <c r="P1688" s="173"/>
    </row>
    <row r="1689" spans="1:16" ht="15" customHeight="1" x14ac:dyDescent="0.25">
      <c r="A1689" s="74" t="s">
        <v>3863</v>
      </c>
      <c r="B1689" s="66" t="s">
        <v>62</v>
      </c>
      <c r="C1689" s="78"/>
      <c r="D1689" s="184"/>
      <c r="E1689" s="76">
        <v>184.91231999999999</v>
      </c>
      <c r="F1689" s="76">
        <v>146.93537000000001</v>
      </c>
      <c r="G1689" s="73"/>
      <c r="H1689" s="76">
        <v>225.89767000000001</v>
      </c>
      <c r="I1689" s="72"/>
      <c r="J1689" s="185">
        <v>0</v>
      </c>
      <c r="K1689" s="246"/>
      <c r="L1689" s="246"/>
      <c r="M1689" s="178"/>
      <c r="N1689" s="173"/>
      <c r="O1689" s="173"/>
      <c r="P1689" s="173"/>
    </row>
    <row r="1690" spans="1:16" ht="15" customHeight="1" x14ac:dyDescent="0.25">
      <c r="A1690" s="74" t="s">
        <v>1545</v>
      </c>
      <c r="B1690" s="66" t="s">
        <v>62</v>
      </c>
      <c r="C1690" s="78">
        <v>324.69579999999996</v>
      </c>
      <c r="D1690" s="184"/>
      <c r="E1690" s="76">
        <v>535.01119999999992</v>
      </c>
      <c r="F1690" s="76">
        <v>505.22494</v>
      </c>
      <c r="G1690" s="73"/>
      <c r="H1690" s="76">
        <v>345.01625999999999</v>
      </c>
      <c r="I1690" s="72"/>
      <c r="J1690" s="185">
        <v>0</v>
      </c>
      <c r="K1690" s="246"/>
      <c r="L1690" s="246"/>
      <c r="M1690" s="173"/>
      <c r="N1690" s="174"/>
      <c r="O1690" s="173"/>
      <c r="P1690" s="173"/>
    </row>
    <row r="1691" spans="1:16" ht="15" customHeight="1" x14ac:dyDescent="0.25">
      <c r="A1691" s="74" t="s">
        <v>1546</v>
      </c>
      <c r="B1691" s="66" t="s">
        <v>62</v>
      </c>
      <c r="C1691" s="78">
        <v>287.50655999999998</v>
      </c>
      <c r="D1691" s="184"/>
      <c r="E1691" s="76">
        <v>531.85840000000007</v>
      </c>
      <c r="F1691" s="76">
        <v>513.10036000000002</v>
      </c>
      <c r="G1691" s="73"/>
      <c r="H1691" s="76">
        <v>314.53679999999997</v>
      </c>
      <c r="I1691" s="72"/>
      <c r="J1691" s="185">
        <v>0</v>
      </c>
      <c r="K1691" s="246"/>
      <c r="L1691" s="246"/>
      <c r="M1691" s="173"/>
      <c r="N1691" s="174"/>
      <c r="O1691" s="173"/>
      <c r="P1691" s="173"/>
    </row>
    <row r="1692" spans="1:16" ht="15" customHeight="1" x14ac:dyDescent="0.25">
      <c r="A1692" s="74" t="s">
        <v>1547</v>
      </c>
      <c r="B1692" s="66" t="s">
        <v>62</v>
      </c>
      <c r="C1692" s="78">
        <v>421.16140000000001</v>
      </c>
      <c r="D1692" s="184"/>
      <c r="E1692" s="76">
        <v>614.38</v>
      </c>
      <c r="F1692" s="76">
        <v>540.58375000000001</v>
      </c>
      <c r="G1692" s="73"/>
      <c r="H1692" s="76">
        <v>541.35044999999991</v>
      </c>
      <c r="I1692" s="72"/>
      <c r="J1692" s="185">
        <v>0</v>
      </c>
      <c r="K1692" s="246"/>
      <c r="L1692" s="246"/>
      <c r="M1692" s="173"/>
      <c r="N1692" s="175"/>
      <c r="O1692" s="173"/>
      <c r="P1692" s="173"/>
    </row>
    <row r="1693" spans="1:16" ht="15" customHeight="1" x14ac:dyDescent="0.25">
      <c r="A1693" s="74" t="s">
        <v>1548</v>
      </c>
      <c r="B1693" s="66" t="s">
        <v>62</v>
      </c>
      <c r="C1693" s="78">
        <v>408.90189000000004</v>
      </c>
      <c r="D1693" s="184"/>
      <c r="E1693" s="76">
        <v>730.69919999999991</v>
      </c>
      <c r="F1693" s="76">
        <v>702.09631999999999</v>
      </c>
      <c r="G1693" s="73"/>
      <c r="H1693" s="76">
        <v>446.69342</v>
      </c>
      <c r="I1693" s="72"/>
      <c r="J1693" s="185">
        <v>0</v>
      </c>
      <c r="K1693" s="246"/>
      <c r="L1693" s="246"/>
      <c r="M1693" s="173"/>
      <c r="N1693" s="174"/>
      <c r="O1693" s="173"/>
      <c r="P1693" s="173"/>
    </row>
    <row r="1694" spans="1:16" ht="15" customHeight="1" x14ac:dyDescent="0.25">
      <c r="A1694" s="74" t="s">
        <v>1549</v>
      </c>
      <c r="B1694" s="66" t="s">
        <v>62</v>
      </c>
      <c r="C1694" s="78">
        <v>235.92801</v>
      </c>
      <c r="D1694" s="184"/>
      <c r="E1694" s="76">
        <v>529.63840000000005</v>
      </c>
      <c r="F1694" s="76">
        <v>525.93918999999994</v>
      </c>
      <c r="G1694" s="73"/>
      <c r="H1694" s="76">
        <v>223.32707000000002</v>
      </c>
      <c r="I1694" s="72"/>
      <c r="J1694" s="185">
        <v>0</v>
      </c>
      <c r="K1694" s="246"/>
      <c r="L1694" s="246"/>
      <c r="M1694" s="173"/>
      <c r="N1694" s="174"/>
      <c r="O1694" s="173"/>
      <c r="P1694" s="173"/>
    </row>
    <row r="1695" spans="1:16" ht="15" customHeight="1" x14ac:dyDescent="0.25">
      <c r="A1695" s="74" t="s">
        <v>1550</v>
      </c>
      <c r="B1695" s="66" t="s">
        <v>62</v>
      </c>
      <c r="C1695" s="78">
        <v>480.39037999999999</v>
      </c>
      <c r="D1695" s="184"/>
      <c r="E1695" s="76">
        <v>715.60559999999998</v>
      </c>
      <c r="F1695" s="76">
        <v>634.26904000000002</v>
      </c>
      <c r="G1695" s="73"/>
      <c r="H1695" s="76">
        <v>564.04975999999999</v>
      </c>
      <c r="I1695" s="72"/>
      <c r="J1695" s="185">
        <v>0</v>
      </c>
      <c r="K1695" s="246"/>
      <c r="L1695" s="246"/>
      <c r="M1695" s="173"/>
      <c r="N1695" s="174"/>
      <c r="O1695" s="173"/>
      <c r="P1695" s="173"/>
    </row>
    <row r="1696" spans="1:16" ht="15" customHeight="1" x14ac:dyDescent="0.25">
      <c r="A1696" s="74" t="s">
        <v>3864</v>
      </c>
      <c r="B1696" s="66" t="s">
        <v>62</v>
      </c>
      <c r="C1696" s="78">
        <v>290.95779999999996</v>
      </c>
      <c r="D1696" s="184"/>
      <c r="E1696" s="76">
        <v>306.23970000000003</v>
      </c>
      <c r="F1696" s="76">
        <v>255.45215999999999</v>
      </c>
      <c r="G1696" s="73"/>
      <c r="H1696" s="76">
        <v>341.63544000000002</v>
      </c>
      <c r="I1696" s="72"/>
      <c r="J1696" s="185">
        <v>0</v>
      </c>
      <c r="K1696" s="246"/>
      <c r="L1696" s="246"/>
      <c r="M1696" s="173"/>
      <c r="N1696" s="174"/>
      <c r="O1696" s="173"/>
      <c r="P1696" s="173"/>
    </row>
    <row r="1697" spans="1:16" ht="15" customHeight="1" x14ac:dyDescent="0.25">
      <c r="A1697" s="74" t="s">
        <v>1551</v>
      </c>
      <c r="B1697" s="66" t="s">
        <v>62</v>
      </c>
      <c r="C1697" s="78">
        <v>185.40445000000003</v>
      </c>
      <c r="D1697" s="184"/>
      <c r="E1697" s="76">
        <v>301.32688000000002</v>
      </c>
      <c r="F1697" s="76">
        <v>269.26976000000002</v>
      </c>
      <c r="G1697" s="73"/>
      <c r="H1697" s="76">
        <v>220.12857</v>
      </c>
      <c r="I1697" s="72"/>
      <c r="J1697" s="185">
        <v>0</v>
      </c>
      <c r="K1697" s="246"/>
      <c r="L1697" s="246"/>
      <c r="M1697" s="173"/>
      <c r="N1697" s="173"/>
      <c r="O1697" s="173"/>
      <c r="P1697" s="173"/>
    </row>
    <row r="1698" spans="1:16" ht="15" customHeight="1" x14ac:dyDescent="0.25">
      <c r="A1698" s="74" t="s">
        <v>1552</v>
      </c>
      <c r="B1698" s="66" t="s">
        <v>62</v>
      </c>
      <c r="C1698" s="78">
        <v>301.43637999999999</v>
      </c>
      <c r="D1698" s="184"/>
      <c r="E1698" s="76">
        <v>526.80319999999995</v>
      </c>
      <c r="F1698" s="76">
        <v>501.17883</v>
      </c>
      <c r="G1698" s="73"/>
      <c r="H1698" s="76">
        <v>327.06074999999998</v>
      </c>
      <c r="I1698" s="72"/>
      <c r="J1698" s="185">
        <v>0</v>
      </c>
      <c r="K1698" s="246"/>
      <c r="L1698" s="246"/>
      <c r="M1698" s="173"/>
      <c r="N1698" s="174"/>
      <c r="O1698" s="173"/>
      <c r="P1698" s="173"/>
    </row>
    <row r="1699" spans="1:16" ht="15" customHeight="1" x14ac:dyDescent="0.25">
      <c r="A1699" s="74" t="s">
        <v>3865</v>
      </c>
      <c r="B1699" s="66" t="s">
        <v>62</v>
      </c>
      <c r="C1699" s="78">
        <v>236.73676999999998</v>
      </c>
      <c r="D1699" s="184"/>
      <c r="E1699" s="76">
        <v>320.34640000000002</v>
      </c>
      <c r="F1699" s="76">
        <v>302.80915000000005</v>
      </c>
      <c r="G1699" s="73"/>
      <c r="H1699" s="76">
        <v>255.07796999999999</v>
      </c>
      <c r="I1699" s="72"/>
      <c r="J1699" s="185">
        <v>0</v>
      </c>
      <c r="K1699" s="246"/>
      <c r="L1699" s="246"/>
      <c r="M1699" s="173"/>
      <c r="N1699" s="174"/>
      <c r="O1699" s="173"/>
      <c r="P1699" s="173"/>
    </row>
    <row r="1700" spans="1:16" ht="15" customHeight="1" x14ac:dyDescent="0.25">
      <c r="A1700" s="74" t="s">
        <v>1004</v>
      </c>
      <c r="B1700" s="66" t="s">
        <v>62</v>
      </c>
      <c r="C1700" s="78">
        <v>507.79184999999995</v>
      </c>
      <c r="D1700" s="184"/>
      <c r="E1700" s="76">
        <v>749.59680000000003</v>
      </c>
      <c r="F1700" s="76">
        <v>759.03488000000004</v>
      </c>
      <c r="G1700" s="73"/>
      <c r="H1700" s="76">
        <v>498.07337000000001</v>
      </c>
      <c r="I1700" s="72"/>
      <c r="J1700" s="185">
        <v>0</v>
      </c>
      <c r="K1700" s="246"/>
      <c r="L1700" s="246"/>
      <c r="M1700" s="173"/>
      <c r="N1700" s="174"/>
      <c r="O1700" s="173"/>
      <c r="P1700" s="173"/>
    </row>
    <row r="1701" spans="1:16" ht="15" customHeight="1" x14ac:dyDescent="0.25">
      <c r="A1701" s="74" t="s">
        <v>1553</v>
      </c>
      <c r="B1701" s="66" t="s">
        <v>62</v>
      </c>
      <c r="C1701" s="78">
        <v>396.82082000000003</v>
      </c>
      <c r="D1701" s="184"/>
      <c r="E1701" s="76">
        <v>736.91840000000002</v>
      </c>
      <c r="F1701" s="76">
        <v>653.94922999999994</v>
      </c>
      <c r="G1701" s="73"/>
      <c r="H1701" s="76">
        <v>479.78998999999999</v>
      </c>
      <c r="I1701" s="72"/>
      <c r="J1701" s="185">
        <v>0</v>
      </c>
      <c r="K1701" s="246"/>
      <c r="L1701" s="246"/>
      <c r="M1701" s="173"/>
      <c r="N1701" s="174"/>
      <c r="O1701" s="173"/>
      <c r="P1701" s="173"/>
    </row>
    <row r="1702" spans="1:16" ht="15" customHeight="1" x14ac:dyDescent="0.25">
      <c r="A1702" s="74" t="s">
        <v>1554</v>
      </c>
      <c r="B1702" s="66" t="s">
        <v>62</v>
      </c>
      <c r="C1702" s="78">
        <v>3.1215999999999999</v>
      </c>
      <c r="D1702" s="184"/>
      <c r="E1702" s="76">
        <v>72.038399999999996</v>
      </c>
      <c r="F1702" s="76">
        <v>17.0032</v>
      </c>
      <c r="G1702" s="73"/>
      <c r="H1702" s="76">
        <v>2949.7703999999999</v>
      </c>
      <c r="I1702" s="72"/>
      <c r="J1702" s="185">
        <v>0</v>
      </c>
      <c r="K1702" s="246"/>
      <c r="L1702" s="246"/>
      <c r="M1702" s="173"/>
      <c r="N1702" s="174"/>
      <c r="O1702" s="173"/>
      <c r="P1702" s="173"/>
    </row>
    <row r="1703" spans="1:16" ht="15" customHeight="1" x14ac:dyDescent="0.25">
      <c r="A1703" s="74" t="s">
        <v>3866</v>
      </c>
      <c r="B1703" s="66" t="s">
        <v>62</v>
      </c>
      <c r="C1703" s="78">
        <v>370.83800000000002</v>
      </c>
      <c r="D1703" s="184"/>
      <c r="E1703" s="76">
        <v>489.95634999999999</v>
      </c>
      <c r="F1703" s="76">
        <v>375.92940000000004</v>
      </c>
      <c r="G1703" s="73"/>
      <c r="H1703" s="76">
        <v>559.90994999999998</v>
      </c>
      <c r="I1703" s="72"/>
      <c r="J1703" s="185">
        <v>0</v>
      </c>
      <c r="K1703" s="246"/>
      <c r="L1703" s="246"/>
      <c r="M1703" s="173"/>
      <c r="N1703" s="173"/>
      <c r="O1703" s="173"/>
      <c r="P1703" s="173"/>
    </row>
    <row r="1704" spans="1:16" ht="15" customHeight="1" x14ac:dyDescent="0.25">
      <c r="A1704" s="74" t="s">
        <v>3867</v>
      </c>
      <c r="B1704" s="66" t="s">
        <v>62</v>
      </c>
      <c r="C1704" s="78">
        <v>416.32436999999999</v>
      </c>
      <c r="D1704" s="184"/>
      <c r="E1704" s="76">
        <v>504.37440000000004</v>
      </c>
      <c r="F1704" s="76">
        <v>441.89090000000004</v>
      </c>
      <c r="G1704" s="73"/>
      <c r="H1704" s="76">
        <v>478.57446999999996</v>
      </c>
      <c r="I1704" s="72"/>
      <c r="J1704" s="185">
        <v>0</v>
      </c>
      <c r="K1704" s="246"/>
      <c r="L1704" s="246"/>
      <c r="M1704" s="173"/>
      <c r="N1704" s="174"/>
      <c r="O1704" s="173"/>
      <c r="P1704" s="173"/>
    </row>
    <row r="1705" spans="1:16" ht="15" customHeight="1" x14ac:dyDescent="0.25">
      <c r="A1705" s="74" t="s">
        <v>1555</v>
      </c>
      <c r="B1705" s="66" t="s">
        <v>62</v>
      </c>
      <c r="C1705" s="78">
        <v>257.09873999999996</v>
      </c>
      <c r="D1705" s="184"/>
      <c r="E1705" s="76">
        <v>509.87520000000001</v>
      </c>
      <c r="F1705" s="76">
        <v>470.03084000000001</v>
      </c>
      <c r="G1705" s="73"/>
      <c r="H1705" s="76">
        <v>296.94309999999996</v>
      </c>
      <c r="I1705" s="72"/>
      <c r="J1705" s="185">
        <v>0</v>
      </c>
      <c r="K1705" s="246"/>
      <c r="L1705" s="246"/>
      <c r="M1705" s="173"/>
      <c r="N1705" s="174"/>
      <c r="O1705" s="173"/>
      <c r="P1705" s="173"/>
    </row>
    <row r="1706" spans="1:16" ht="15" customHeight="1" x14ac:dyDescent="0.25">
      <c r="A1706" s="74" t="s">
        <v>3868</v>
      </c>
      <c r="B1706" s="66" t="s">
        <v>62</v>
      </c>
      <c r="C1706" s="78">
        <v>379.33172999999999</v>
      </c>
      <c r="D1706" s="184"/>
      <c r="E1706" s="76">
        <v>299.29919999999998</v>
      </c>
      <c r="F1706" s="76">
        <v>210.02123</v>
      </c>
      <c r="G1706" s="73"/>
      <c r="H1706" s="76">
        <v>468.60970000000003</v>
      </c>
      <c r="I1706" s="72"/>
      <c r="J1706" s="185">
        <v>0</v>
      </c>
      <c r="K1706" s="246"/>
      <c r="L1706" s="246"/>
      <c r="M1706" s="173"/>
      <c r="N1706" s="174"/>
      <c r="O1706" s="173"/>
      <c r="P1706" s="173"/>
    </row>
    <row r="1707" spans="1:16" ht="15" customHeight="1" x14ac:dyDescent="0.25">
      <c r="A1707" s="74" t="s">
        <v>1556</v>
      </c>
      <c r="B1707" s="66" t="s">
        <v>62</v>
      </c>
      <c r="C1707" s="78">
        <v>785.09764000000007</v>
      </c>
      <c r="D1707" s="184"/>
      <c r="E1707" s="76">
        <v>1313.8695500000001</v>
      </c>
      <c r="F1707" s="76">
        <v>1226.36005</v>
      </c>
      <c r="G1707" s="73"/>
      <c r="H1707" s="76">
        <v>843.97118999999998</v>
      </c>
      <c r="I1707" s="72"/>
      <c r="J1707" s="185">
        <v>0</v>
      </c>
      <c r="K1707" s="246"/>
      <c r="L1707" s="246"/>
      <c r="M1707" s="173"/>
      <c r="N1707" s="173"/>
      <c r="O1707" s="173"/>
      <c r="P1707" s="173"/>
    </row>
    <row r="1708" spans="1:16" ht="15" customHeight="1" x14ac:dyDescent="0.25">
      <c r="A1708" s="74" t="s">
        <v>1557</v>
      </c>
      <c r="B1708" s="66" t="s">
        <v>62</v>
      </c>
      <c r="C1708" s="78">
        <v>332.03109000000001</v>
      </c>
      <c r="D1708" s="184"/>
      <c r="E1708" s="76">
        <v>560.87840000000006</v>
      </c>
      <c r="F1708" s="76">
        <v>481.59659000000005</v>
      </c>
      <c r="G1708" s="73"/>
      <c r="H1708" s="76">
        <v>414.09285</v>
      </c>
      <c r="I1708" s="72"/>
      <c r="J1708" s="185">
        <v>0</v>
      </c>
      <c r="K1708" s="246"/>
      <c r="L1708" s="246"/>
      <c r="M1708" s="173"/>
      <c r="N1708" s="174"/>
      <c r="O1708" s="173"/>
      <c r="P1708" s="173"/>
    </row>
    <row r="1709" spans="1:16" ht="15" customHeight="1" x14ac:dyDescent="0.25">
      <c r="A1709" s="74" t="s">
        <v>1558</v>
      </c>
      <c r="B1709" s="66" t="s">
        <v>62</v>
      </c>
      <c r="C1709" s="78">
        <v>443.57418999999999</v>
      </c>
      <c r="D1709" s="184"/>
      <c r="E1709" s="76">
        <v>728.0551999999999</v>
      </c>
      <c r="F1709" s="76">
        <v>684.70568000000003</v>
      </c>
      <c r="G1709" s="73"/>
      <c r="H1709" s="76">
        <v>486.92371000000003</v>
      </c>
      <c r="I1709" s="72"/>
      <c r="J1709" s="185">
        <v>0</v>
      </c>
      <c r="K1709" s="246"/>
      <c r="L1709" s="246"/>
      <c r="M1709" s="173"/>
      <c r="N1709" s="174"/>
      <c r="O1709" s="173"/>
      <c r="P1709" s="173"/>
    </row>
    <row r="1710" spans="1:16" ht="15" customHeight="1" x14ac:dyDescent="0.25">
      <c r="A1710" s="74" t="s">
        <v>1559</v>
      </c>
      <c r="B1710" s="66" t="s">
        <v>62</v>
      </c>
      <c r="C1710" s="78">
        <v>554.05776000000003</v>
      </c>
      <c r="D1710" s="184"/>
      <c r="E1710" s="76">
        <v>688.34400000000005</v>
      </c>
      <c r="F1710" s="76">
        <v>609.29789000000005</v>
      </c>
      <c r="G1710" s="73"/>
      <c r="H1710" s="76">
        <v>633.24517000000003</v>
      </c>
      <c r="I1710" s="72"/>
      <c r="J1710" s="185">
        <v>0</v>
      </c>
      <c r="K1710" s="246"/>
      <c r="L1710" s="246"/>
      <c r="M1710" s="173"/>
      <c r="N1710" s="175"/>
      <c r="O1710" s="173"/>
      <c r="P1710" s="173"/>
    </row>
    <row r="1711" spans="1:16" ht="15" customHeight="1" x14ac:dyDescent="0.25">
      <c r="A1711" s="74" t="s">
        <v>1560</v>
      </c>
      <c r="B1711" s="66" t="s">
        <v>62</v>
      </c>
      <c r="C1711" s="78">
        <v>223.04404</v>
      </c>
      <c r="D1711" s="184"/>
      <c r="E1711" s="76">
        <v>318.08</v>
      </c>
      <c r="F1711" s="76">
        <v>230.79393999999999</v>
      </c>
      <c r="G1711" s="73"/>
      <c r="H1711" s="76">
        <v>310.33009999999996</v>
      </c>
      <c r="I1711" s="72"/>
      <c r="J1711" s="185">
        <v>0</v>
      </c>
      <c r="K1711" s="246"/>
      <c r="L1711" s="246"/>
      <c r="M1711" s="173"/>
      <c r="N1711" s="175"/>
      <c r="O1711" s="173"/>
      <c r="P1711" s="173"/>
    </row>
    <row r="1712" spans="1:16" ht="15" customHeight="1" x14ac:dyDescent="0.25">
      <c r="A1712" s="74" t="s">
        <v>1561</v>
      </c>
      <c r="B1712" s="66" t="s">
        <v>62</v>
      </c>
      <c r="C1712" s="78">
        <v>871.23910000000001</v>
      </c>
      <c r="D1712" s="184"/>
      <c r="E1712" s="76">
        <v>1165.63552</v>
      </c>
      <c r="F1712" s="76">
        <v>982.30579</v>
      </c>
      <c r="G1712" s="73"/>
      <c r="H1712" s="76">
        <v>1058.7675300000001</v>
      </c>
      <c r="I1712" s="72"/>
      <c r="J1712" s="185">
        <v>0</v>
      </c>
      <c r="K1712" s="246"/>
      <c r="L1712" s="246"/>
      <c r="M1712" s="173"/>
      <c r="N1712" s="173"/>
      <c r="O1712" s="173"/>
      <c r="P1712" s="173"/>
    </row>
    <row r="1713" spans="1:16" ht="15" customHeight="1" x14ac:dyDescent="0.25">
      <c r="A1713" s="74" t="s">
        <v>1562</v>
      </c>
      <c r="B1713" s="66" t="s">
        <v>62</v>
      </c>
      <c r="C1713" s="78">
        <v>456.77800000000002</v>
      </c>
      <c r="D1713" s="184"/>
      <c r="E1713" s="76">
        <v>886.3048</v>
      </c>
      <c r="F1713" s="76">
        <v>837.10093999999992</v>
      </c>
      <c r="G1713" s="73"/>
      <c r="H1713" s="76">
        <v>509.26251000000002</v>
      </c>
      <c r="I1713" s="72"/>
      <c r="J1713" s="185">
        <v>0</v>
      </c>
      <c r="K1713" s="246"/>
      <c r="L1713" s="246"/>
      <c r="M1713" s="173"/>
      <c r="N1713" s="174"/>
      <c r="O1713" s="173"/>
      <c r="P1713" s="173"/>
    </row>
    <row r="1714" spans="1:16" ht="15" customHeight="1" x14ac:dyDescent="0.25">
      <c r="A1714" s="74" t="s">
        <v>1563</v>
      </c>
      <c r="B1714" s="66" t="s">
        <v>62</v>
      </c>
      <c r="C1714" s="78">
        <v>543.12209999999993</v>
      </c>
      <c r="D1714" s="184"/>
      <c r="E1714" s="76">
        <v>958.8438000000001</v>
      </c>
      <c r="F1714" s="76">
        <v>909.94610999999998</v>
      </c>
      <c r="G1714" s="73"/>
      <c r="H1714" s="76">
        <v>585.14418999999998</v>
      </c>
      <c r="I1714" s="72"/>
      <c r="J1714" s="185">
        <v>0</v>
      </c>
      <c r="K1714" s="246"/>
      <c r="L1714" s="246"/>
      <c r="M1714" s="173"/>
      <c r="N1714" s="174"/>
      <c r="O1714" s="173"/>
      <c r="P1714" s="173"/>
    </row>
    <row r="1715" spans="1:16" ht="15" customHeight="1" x14ac:dyDescent="0.25">
      <c r="A1715" s="74" t="s">
        <v>1564</v>
      </c>
      <c r="B1715" s="66" t="s">
        <v>62</v>
      </c>
      <c r="C1715" s="78">
        <v>398.77553999999998</v>
      </c>
      <c r="D1715" s="184"/>
      <c r="E1715" s="76">
        <v>729.03200000000004</v>
      </c>
      <c r="F1715" s="76">
        <v>637.12255000000005</v>
      </c>
      <c r="G1715" s="73"/>
      <c r="H1715" s="76">
        <v>490.66578999999996</v>
      </c>
      <c r="I1715" s="72"/>
      <c r="J1715" s="185">
        <v>0</v>
      </c>
      <c r="K1715" s="246"/>
      <c r="L1715" s="246"/>
      <c r="M1715" s="173"/>
      <c r="N1715" s="175"/>
      <c r="O1715" s="173"/>
      <c r="P1715" s="173"/>
    </row>
    <row r="1716" spans="1:16" ht="15" customHeight="1" x14ac:dyDescent="0.25">
      <c r="A1716" s="74" t="s">
        <v>3869</v>
      </c>
      <c r="B1716" s="66" t="s">
        <v>62</v>
      </c>
      <c r="C1716" s="78">
        <v>845.73436000000004</v>
      </c>
      <c r="D1716" s="184"/>
      <c r="E1716" s="76">
        <v>518.27295000000004</v>
      </c>
      <c r="F1716" s="76">
        <v>918.98980000000006</v>
      </c>
      <c r="G1716" s="73"/>
      <c r="H1716" s="76">
        <v>445.28307000000001</v>
      </c>
      <c r="I1716" s="72"/>
      <c r="J1716" s="185">
        <v>0</v>
      </c>
      <c r="K1716" s="246"/>
      <c r="L1716" s="246"/>
      <c r="M1716" s="173"/>
      <c r="N1716" s="173"/>
      <c r="O1716" s="173"/>
      <c r="P1716" s="173"/>
    </row>
    <row r="1717" spans="1:16" ht="15" customHeight="1" x14ac:dyDescent="0.25">
      <c r="A1717" s="74" t="s">
        <v>1005</v>
      </c>
      <c r="B1717" s="66" t="s">
        <v>62</v>
      </c>
      <c r="C1717" s="78">
        <v>315.30901</v>
      </c>
      <c r="D1717" s="184"/>
      <c r="E1717" s="76">
        <v>509.11440000000005</v>
      </c>
      <c r="F1717" s="76">
        <v>515.28665000000001</v>
      </c>
      <c r="G1717" s="73"/>
      <c r="H1717" s="76">
        <v>307.93176</v>
      </c>
      <c r="I1717" s="72"/>
      <c r="J1717" s="185">
        <v>0</v>
      </c>
      <c r="K1717" s="246"/>
      <c r="L1717" s="246"/>
      <c r="M1717" s="173"/>
      <c r="N1717" s="174"/>
      <c r="O1717" s="173"/>
      <c r="P1717" s="173"/>
    </row>
    <row r="1718" spans="1:16" ht="15" customHeight="1" x14ac:dyDescent="0.25">
      <c r="A1718" s="74" t="s">
        <v>1565</v>
      </c>
      <c r="B1718" s="66" t="s">
        <v>62</v>
      </c>
      <c r="C1718" s="78">
        <v>294.69983000000002</v>
      </c>
      <c r="D1718" s="184"/>
      <c r="E1718" s="76">
        <v>511.59181999999998</v>
      </c>
      <c r="F1718" s="76">
        <v>528.10526000000004</v>
      </c>
      <c r="G1718" s="73"/>
      <c r="H1718" s="76">
        <v>253.81198999999998</v>
      </c>
      <c r="I1718" s="72"/>
      <c r="J1718" s="185">
        <v>0</v>
      </c>
      <c r="K1718" s="246"/>
      <c r="L1718" s="246"/>
      <c r="M1718" s="173"/>
      <c r="N1718" s="173"/>
      <c r="O1718" s="173"/>
      <c r="P1718" s="173"/>
    </row>
    <row r="1719" spans="1:16" ht="15" customHeight="1" x14ac:dyDescent="0.25">
      <c r="A1719" s="74" t="s">
        <v>1566</v>
      </c>
      <c r="B1719" s="66" t="s">
        <v>62</v>
      </c>
      <c r="C1719" s="78">
        <v>527.71513000000004</v>
      </c>
      <c r="D1719" s="184"/>
      <c r="E1719" s="76">
        <v>595.27280000000007</v>
      </c>
      <c r="F1719" s="76">
        <v>557.71400000000006</v>
      </c>
      <c r="G1719" s="73"/>
      <c r="H1719" s="76">
        <v>557.35332999999991</v>
      </c>
      <c r="I1719" s="72"/>
      <c r="J1719" s="185">
        <v>0</v>
      </c>
      <c r="K1719" s="246"/>
      <c r="L1719" s="246"/>
      <c r="M1719" s="173"/>
      <c r="N1719" s="174"/>
      <c r="O1719" s="173"/>
      <c r="P1719" s="173"/>
    </row>
    <row r="1720" spans="1:16" ht="15" customHeight="1" x14ac:dyDescent="0.25">
      <c r="A1720" s="74" t="s">
        <v>3870</v>
      </c>
      <c r="B1720" s="66" t="s">
        <v>62</v>
      </c>
      <c r="C1720" s="78">
        <v>303.11581999999999</v>
      </c>
      <c r="D1720" s="184"/>
      <c r="E1720" s="76">
        <v>354.9</v>
      </c>
      <c r="F1720" s="76">
        <v>310.02053000000001</v>
      </c>
      <c r="G1720" s="73"/>
      <c r="H1720" s="76">
        <v>348.00306</v>
      </c>
      <c r="I1720" s="72"/>
      <c r="J1720" s="185">
        <v>0</v>
      </c>
      <c r="K1720" s="246"/>
      <c r="L1720" s="246"/>
      <c r="M1720" s="173"/>
      <c r="N1720" s="175"/>
      <c r="O1720" s="173"/>
      <c r="P1720" s="173"/>
    </row>
    <row r="1721" spans="1:16" ht="15" customHeight="1" x14ac:dyDescent="0.25">
      <c r="A1721" s="74" t="s">
        <v>1567</v>
      </c>
      <c r="B1721" s="66" t="s">
        <v>62</v>
      </c>
      <c r="C1721" s="78">
        <v>349.58022999999997</v>
      </c>
      <c r="D1721" s="184"/>
      <c r="E1721" s="76">
        <v>580.69245000000001</v>
      </c>
      <c r="F1721" s="76">
        <v>525.6360699999999</v>
      </c>
      <c r="G1721" s="73"/>
      <c r="H1721" s="76">
        <v>395.39135999999996</v>
      </c>
      <c r="I1721" s="72"/>
      <c r="J1721" s="185">
        <v>0</v>
      </c>
      <c r="K1721" s="246"/>
      <c r="L1721" s="246"/>
      <c r="M1721" s="173"/>
      <c r="N1721" s="173"/>
      <c r="O1721" s="173"/>
      <c r="P1721" s="173"/>
    </row>
    <row r="1722" spans="1:16" ht="15" customHeight="1" x14ac:dyDescent="0.25">
      <c r="A1722" s="74" t="s">
        <v>1568</v>
      </c>
      <c r="B1722" s="66" t="s">
        <v>62</v>
      </c>
      <c r="C1722" s="78">
        <v>211.93951000000001</v>
      </c>
      <c r="D1722" s="184"/>
      <c r="E1722" s="76">
        <v>397.82340000000005</v>
      </c>
      <c r="F1722" s="76">
        <v>337.63115999999997</v>
      </c>
      <c r="G1722" s="73"/>
      <c r="H1722" s="76">
        <v>272.13175000000001</v>
      </c>
      <c r="I1722" s="72"/>
      <c r="J1722" s="185">
        <v>0</v>
      </c>
      <c r="K1722" s="246"/>
      <c r="L1722" s="246"/>
      <c r="M1722" s="173"/>
      <c r="N1722" s="174"/>
      <c r="O1722" s="173"/>
      <c r="P1722" s="173"/>
    </row>
    <row r="1723" spans="1:16" ht="15" customHeight="1" x14ac:dyDescent="0.25">
      <c r="A1723" s="74" t="s">
        <v>1569</v>
      </c>
      <c r="B1723" s="66" t="s">
        <v>62</v>
      </c>
      <c r="C1723" s="78">
        <v>286.50821999999999</v>
      </c>
      <c r="D1723" s="184"/>
      <c r="E1723" s="76">
        <v>249.38039999999998</v>
      </c>
      <c r="F1723" s="76">
        <v>253.84535</v>
      </c>
      <c r="G1723" s="73"/>
      <c r="H1723" s="76">
        <v>282.04327000000001</v>
      </c>
      <c r="I1723" s="72"/>
      <c r="J1723" s="185">
        <v>0</v>
      </c>
      <c r="K1723" s="246"/>
      <c r="L1723" s="246"/>
      <c r="M1723" s="173"/>
      <c r="N1723" s="174"/>
      <c r="O1723" s="173"/>
      <c r="P1723" s="173"/>
    </row>
    <row r="1724" spans="1:16" ht="15" customHeight="1" x14ac:dyDescent="0.25">
      <c r="A1724" s="74" t="s">
        <v>1570</v>
      </c>
      <c r="B1724" s="66" t="s">
        <v>62</v>
      </c>
      <c r="C1724" s="78">
        <v>182.30672000000001</v>
      </c>
      <c r="D1724" s="184"/>
      <c r="E1724" s="76">
        <v>260.37959999999998</v>
      </c>
      <c r="F1724" s="76">
        <v>232.56987000000001</v>
      </c>
      <c r="G1724" s="73"/>
      <c r="H1724" s="76">
        <v>210.11645000000001</v>
      </c>
      <c r="I1724" s="72"/>
      <c r="J1724" s="185">
        <v>0</v>
      </c>
      <c r="K1724" s="246"/>
      <c r="L1724" s="246"/>
      <c r="M1724" s="173"/>
      <c r="N1724" s="174"/>
      <c r="O1724" s="173"/>
      <c r="P1724" s="173"/>
    </row>
    <row r="1725" spans="1:16" ht="15" customHeight="1" x14ac:dyDescent="0.25">
      <c r="A1725" s="74" t="s">
        <v>1571</v>
      </c>
      <c r="B1725" s="66" t="s">
        <v>62</v>
      </c>
      <c r="C1725" s="78">
        <v>53.3598</v>
      </c>
      <c r="D1725" s="184"/>
      <c r="E1725" s="76">
        <v>176.84614999999999</v>
      </c>
      <c r="F1725" s="76">
        <v>165.43345000000002</v>
      </c>
      <c r="G1725" s="73"/>
      <c r="H1725" s="76">
        <v>67.247550000000004</v>
      </c>
      <c r="I1725" s="72"/>
      <c r="J1725" s="185">
        <v>0</v>
      </c>
      <c r="K1725" s="246"/>
      <c r="L1725" s="246"/>
      <c r="M1725" s="173"/>
      <c r="N1725" s="173"/>
      <c r="O1725" s="173"/>
      <c r="P1725" s="173"/>
    </row>
    <row r="1726" spans="1:16" ht="15" customHeight="1" x14ac:dyDescent="0.25">
      <c r="A1726" s="74" t="s">
        <v>410</v>
      </c>
      <c r="B1726" s="66" t="s">
        <v>62</v>
      </c>
      <c r="C1726" s="78">
        <v>752.61259999999993</v>
      </c>
      <c r="D1726" s="184"/>
      <c r="E1726" s="76">
        <v>421.43520000000001</v>
      </c>
      <c r="F1726" s="76">
        <v>395.19355000000002</v>
      </c>
      <c r="G1726" s="73"/>
      <c r="H1726" s="76">
        <v>679.09924999999998</v>
      </c>
      <c r="I1726" s="72"/>
      <c r="J1726" s="185">
        <v>0</v>
      </c>
      <c r="K1726" s="246"/>
      <c r="L1726" s="246"/>
      <c r="M1726" s="173"/>
      <c r="N1726" s="174"/>
      <c r="O1726" s="173"/>
      <c r="P1726" s="173"/>
    </row>
    <row r="1727" spans="1:16" ht="15" customHeight="1" x14ac:dyDescent="0.25">
      <c r="A1727" s="74" t="s">
        <v>1572</v>
      </c>
      <c r="B1727" s="66" t="s">
        <v>62</v>
      </c>
      <c r="C1727" s="78">
        <v>469.34772999999996</v>
      </c>
      <c r="D1727" s="184"/>
      <c r="E1727" s="76">
        <v>368.3904</v>
      </c>
      <c r="F1727" s="76">
        <v>334.56124</v>
      </c>
      <c r="G1727" s="73"/>
      <c r="H1727" s="76">
        <v>503.19109000000003</v>
      </c>
      <c r="I1727" s="72"/>
      <c r="J1727" s="185">
        <v>0</v>
      </c>
      <c r="K1727" s="246"/>
      <c r="L1727" s="246"/>
      <c r="M1727" s="173"/>
      <c r="N1727" s="174"/>
      <c r="O1727" s="173"/>
      <c r="P1727" s="173"/>
    </row>
    <row r="1728" spans="1:16" ht="15" customHeight="1" x14ac:dyDescent="0.25">
      <c r="A1728" s="74" t="s">
        <v>1573</v>
      </c>
      <c r="B1728" s="66" t="s">
        <v>62</v>
      </c>
      <c r="C1728" s="78">
        <v>146.12479999999999</v>
      </c>
      <c r="D1728" s="184"/>
      <c r="E1728" s="76">
        <v>81.502200000000002</v>
      </c>
      <c r="F1728" s="76">
        <v>46.706050000000005</v>
      </c>
      <c r="G1728" s="73"/>
      <c r="H1728" s="76">
        <v>180.92095</v>
      </c>
      <c r="I1728" s="72"/>
      <c r="J1728" s="185">
        <v>0</v>
      </c>
      <c r="K1728" s="246"/>
      <c r="L1728" s="246"/>
      <c r="M1728" s="173"/>
      <c r="N1728" s="174"/>
      <c r="O1728" s="173"/>
      <c r="P1728" s="173"/>
    </row>
    <row r="1729" spans="1:16" ht="15" customHeight="1" x14ac:dyDescent="0.25">
      <c r="A1729" s="74" t="s">
        <v>1574</v>
      </c>
      <c r="B1729" s="66" t="s">
        <v>62</v>
      </c>
      <c r="C1729" s="78">
        <v>35.209540000000004</v>
      </c>
      <c r="D1729" s="184"/>
      <c r="E1729" s="76">
        <v>29.624400000000001</v>
      </c>
      <c r="F1729" s="76">
        <v>27.032349999999997</v>
      </c>
      <c r="G1729" s="73"/>
      <c r="H1729" s="76">
        <v>37.809449999999998</v>
      </c>
      <c r="I1729" s="72"/>
      <c r="J1729" s="185">
        <v>0</v>
      </c>
      <c r="K1729" s="246"/>
      <c r="L1729" s="246"/>
      <c r="M1729" s="173"/>
      <c r="N1729" s="174"/>
      <c r="O1729" s="173"/>
      <c r="P1729" s="173"/>
    </row>
    <row r="1730" spans="1:16" ht="15" customHeight="1" x14ac:dyDescent="0.25">
      <c r="A1730" s="74" t="s">
        <v>1575</v>
      </c>
      <c r="B1730" s="66" t="s">
        <v>62</v>
      </c>
      <c r="C1730" s="78">
        <v>193.33615</v>
      </c>
      <c r="D1730" s="184"/>
      <c r="E1730" s="76">
        <v>109.005</v>
      </c>
      <c r="F1730" s="76">
        <v>62.723550000000003</v>
      </c>
      <c r="G1730" s="73"/>
      <c r="H1730" s="76">
        <v>239.61760000000001</v>
      </c>
      <c r="I1730" s="72"/>
      <c r="J1730" s="185">
        <v>0</v>
      </c>
      <c r="K1730" s="246"/>
      <c r="L1730" s="246"/>
      <c r="M1730" s="173"/>
      <c r="N1730" s="175"/>
      <c r="O1730" s="173"/>
      <c r="P1730" s="173"/>
    </row>
    <row r="1731" spans="1:16" ht="15" customHeight="1" x14ac:dyDescent="0.25">
      <c r="A1731" s="74" t="s">
        <v>1576</v>
      </c>
      <c r="B1731" s="66" t="s">
        <v>62</v>
      </c>
      <c r="C1731" s="78">
        <v>39.784050000000001</v>
      </c>
      <c r="D1731" s="184"/>
      <c r="E1731" s="76">
        <v>69.0976</v>
      </c>
      <c r="F1731" s="76">
        <v>47.11515</v>
      </c>
      <c r="G1731" s="73"/>
      <c r="H1731" s="76">
        <v>61.766500000000001</v>
      </c>
      <c r="I1731" s="72"/>
      <c r="J1731" s="185">
        <v>0</v>
      </c>
      <c r="K1731" s="246"/>
      <c r="L1731" s="246"/>
      <c r="M1731" s="173"/>
      <c r="N1731" s="174"/>
      <c r="O1731" s="173"/>
      <c r="P1731" s="173"/>
    </row>
    <row r="1732" spans="1:16" ht="15" customHeight="1" x14ac:dyDescent="0.25">
      <c r="A1732" s="74" t="s">
        <v>1577</v>
      </c>
      <c r="B1732" s="66" t="s">
        <v>62</v>
      </c>
      <c r="C1732" s="78">
        <v>47.921949999999995</v>
      </c>
      <c r="D1732" s="184"/>
      <c r="E1732" s="76">
        <v>22.422400000000003</v>
      </c>
      <c r="F1732" s="76">
        <v>12.212350000000001</v>
      </c>
      <c r="G1732" s="73"/>
      <c r="H1732" s="76">
        <v>58.131999999999998</v>
      </c>
      <c r="I1732" s="72"/>
      <c r="J1732" s="185">
        <v>0</v>
      </c>
      <c r="K1732" s="246"/>
      <c r="L1732" s="246"/>
      <c r="M1732" s="173"/>
      <c r="N1732" s="174"/>
      <c r="O1732" s="173"/>
      <c r="P1732" s="173"/>
    </row>
    <row r="1733" spans="1:16" ht="15" customHeight="1" x14ac:dyDescent="0.25">
      <c r="A1733" s="74" t="s">
        <v>1578</v>
      </c>
      <c r="B1733" s="66" t="s">
        <v>62</v>
      </c>
      <c r="C1733" s="78">
        <v>36.497250000000001</v>
      </c>
      <c r="D1733" s="184"/>
      <c r="E1733" s="76">
        <v>21.481200000000001</v>
      </c>
      <c r="F1733" s="76">
        <v>27.571300000000001</v>
      </c>
      <c r="G1733" s="73"/>
      <c r="H1733" s="76">
        <v>30.407150000000001</v>
      </c>
      <c r="I1733" s="72"/>
      <c r="J1733" s="185">
        <v>0</v>
      </c>
      <c r="K1733" s="246"/>
      <c r="L1733" s="246"/>
      <c r="M1733" s="173"/>
      <c r="N1733" s="174"/>
      <c r="O1733" s="173"/>
      <c r="P1733" s="173"/>
    </row>
    <row r="1734" spans="1:16" ht="15" customHeight="1" x14ac:dyDescent="0.25">
      <c r="A1734" s="74" t="s">
        <v>1579</v>
      </c>
      <c r="B1734" s="66" t="s">
        <v>62</v>
      </c>
      <c r="C1734" s="78">
        <v>62.37135</v>
      </c>
      <c r="D1734" s="184"/>
      <c r="E1734" s="76">
        <v>37.346400000000003</v>
      </c>
      <c r="F1734" s="76">
        <v>38.319600000000001</v>
      </c>
      <c r="G1734" s="73"/>
      <c r="H1734" s="76">
        <v>61.398150000000001</v>
      </c>
      <c r="I1734" s="72"/>
      <c r="J1734" s="185">
        <v>0</v>
      </c>
      <c r="K1734" s="246"/>
      <c r="L1734" s="246"/>
      <c r="M1734" s="173"/>
      <c r="N1734" s="174"/>
      <c r="O1734" s="173"/>
      <c r="P1734" s="173"/>
    </row>
    <row r="1735" spans="1:16" ht="15" customHeight="1" x14ac:dyDescent="0.25">
      <c r="A1735" s="74" t="s">
        <v>3871</v>
      </c>
      <c r="B1735" s="66" t="s">
        <v>62</v>
      </c>
      <c r="C1735" s="78">
        <v>455.88943</v>
      </c>
      <c r="D1735" s="184"/>
      <c r="E1735" s="76">
        <v>525.18080000000009</v>
      </c>
      <c r="F1735" s="76">
        <v>431.62852000000004</v>
      </c>
      <c r="G1735" s="73"/>
      <c r="H1735" s="76">
        <v>549.24570999999992</v>
      </c>
      <c r="I1735" s="72"/>
      <c r="J1735" s="185">
        <v>0</v>
      </c>
      <c r="K1735" s="246"/>
      <c r="L1735" s="246"/>
      <c r="M1735" s="173"/>
      <c r="N1735" s="174"/>
      <c r="O1735" s="173"/>
      <c r="P1735" s="173"/>
    </row>
    <row r="1736" spans="1:16" ht="15" customHeight="1" x14ac:dyDescent="0.25">
      <c r="A1736" s="74" t="s">
        <v>3872</v>
      </c>
      <c r="B1736" s="66" t="s">
        <v>62</v>
      </c>
      <c r="C1736" s="78">
        <v>273.78591999999998</v>
      </c>
      <c r="D1736" s="184"/>
      <c r="E1736" s="76">
        <v>414.8261</v>
      </c>
      <c r="F1736" s="76">
        <v>352.37145000000004</v>
      </c>
      <c r="G1736" s="73"/>
      <c r="H1736" s="76">
        <v>338.53727000000003</v>
      </c>
      <c r="I1736" s="72"/>
      <c r="J1736" s="185">
        <v>0</v>
      </c>
      <c r="K1736" s="246"/>
      <c r="L1736" s="246"/>
      <c r="M1736" s="173"/>
      <c r="N1736" s="174"/>
      <c r="O1736" s="173"/>
      <c r="P1736" s="173"/>
    </row>
    <row r="1737" spans="1:16" ht="15" customHeight="1" x14ac:dyDescent="0.25">
      <c r="A1737" s="74" t="s">
        <v>3873</v>
      </c>
      <c r="B1737" s="66" t="s">
        <v>62</v>
      </c>
      <c r="C1737" s="78">
        <v>306.07021999999995</v>
      </c>
      <c r="D1737" s="184"/>
      <c r="E1737" s="76">
        <v>358.67909999999995</v>
      </c>
      <c r="F1737" s="76">
        <v>305.7432</v>
      </c>
      <c r="G1737" s="73"/>
      <c r="H1737" s="76">
        <v>359.76121999999998</v>
      </c>
      <c r="I1737" s="72"/>
      <c r="J1737" s="185">
        <v>0</v>
      </c>
      <c r="K1737" s="246"/>
      <c r="L1737" s="246"/>
      <c r="M1737" s="173"/>
      <c r="N1737" s="174"/>
      <c r="O1737" s="173"/>
      <c r="P1737" s="173"/>
    </row>
    <row r="1738" spans="1:16" ht="15" customHeight="1" x14ac:dyDescent="0.25">
      <c r="A1738" s="74" t="s">
        <v>3874</v>
      </c>
      <c r="B1738" s="66" t="s">
        <v>62</v>
      </c>
      <c r="C1738" s="78">
        <v>296.81142999999997</v>
      </c>
      <c r="D1738" s="184"/>
      <c r="E1738" s="76">
        <v>249.70140000000001</v>
      </c>
      <c r="F1738" s="76">
        <v>223.268</v>
      </c>
      <c r="G1738" s="73"/>
      <c r="H1738" s="76">
        <v>323.24483000000004</v>
      </c>
      <c r="I1738" s="72"/>
      <c r="J1738" s="185">
        <v>0</v>
      </c>
      <c r="K1738" s="246"/>
      <c r="L1738" s="246"/>
      <c r="M1738" s="173"/>
      <c r="N1738" s="174"/>
      <c r="O1738" s="173"/>
      <c r="P1738" s="173"/>
    </row>
    <row r="1739" spans="1:16" ht="15" customHeight="1" x14ac:dyDescent="0.25">
      <c r="A1739" s="74" t="s">
        <v>3875</v>
      </c>
      <c r="B1739" s="66" t="s">
        <v>62</v>
      </c>
      <c r="C1739" s="78">
        <v>320.53706</v>
      </c>
      <c r="D1739" s="184"/>
      <c r="E1739" s="76">
        <v>347.84640000000002</v>
      </c>
      <c r="F1739" s="76">
        <v>311.07414</v>
      </c>
      <c r="G1739" s="73"/>
      <c r="H1739" s="76">
        <v>357.06351000000001</v>
      </c>
      <c r="I1739" s="72"/>
      <c r="J1739" s="185">
        <v>0</v>
      </c>
      <c r="K1739" s="246"/>
      <c r="L1739" s="246"/>
      <c r="M1739" s="173"/>
      <c r="N1739" s="174"/>
      <c r="O1739" s="173"/>
      <c r="P1739" s="173"/>
    </row>
    <row r="1740" spans="1:16" ht="15" customHeight="1" x14ac:dyDescent="0.25">
      <c r="A1740" s="74" t="s">
        <v>1581</v>
      </c>
      <c r="B1740" s="66" t="s">
        <v>62</v>
      </c>
      <c r="C1740" s="78">
        <v>263.51835</v>
      </c>
      <c r="D1740" s="184"/>
      <c r="E1740" s="76">
        <v>421.6044</v>
      </c>
      <c r="F1740" s="76">
        <v>383.99799999999999</v>
      </c>
      <c r="G1740" s="73"/>
      <c r="H1740" s="76">
        <v>302.33274999999998</v>
      </c>
      <c r="I1740" s="72"/>
      <c r="J1740" s="185">
        <v>0</v>
      </c>
      <c r="K1740" s="246"/>
      <c r="L1740" s="246"/>
      <c r="M1740" s="173"/>
      <c r="N1740" s="174"/>
      <c r="O1740" s="173"/>
      <c r="P1740" s="173"/>
    </row>
    <row r="1741" spans="1:16" ht="15" customHeight="1" x14ac:dyDescent="0.25">
      <c r="A1741" s="74" t="s">
        <v>3876</v>
      </c>
      <c r="B1741" s="66" t="s">
        <v>62</v>
      </c>
      <c r="C1741" s="78">
        <v>181.05122</v>
      </c>
      <c r="D1741" s="184"/>
      <c r="E1741" s="76">
        <v>256.92419999999998</v>
      </c>
      <c r="F1741" s="76">
        <v>219.26719</v>
      </c>
      <c r="G1741" s="73"/>
      <c r="H1741" s="76">
        <v>218.72740999999999</v>
      </c>
      <c r="I1741" s="72"/>
      <c r="J1741" s="185">
        <v>0</v>
      </c>
      <c r="K1741" s="246"/>
      <c r="L1741" s="246"/>
      <c r="M1741" s="173"/>
      <c r="N1741" s="174"/>
      <c r="O1741" s="173"/>
      <c r="P1741" s="173"/>
    </row>
    <row r="1742" spans="1:16" ht="15" customHeight="1" x14ac:dyDescent="0.25">
      <c r="A1742" s="74" t="s">
        <v>1582</v>
      </c>
      <c r="B1742" s="66" t="s">
        <v>62</v>
      </c>
      <c r="C1742" s="78">
        <v>210.10374999999999</v>
      </c>
      <c r="D1742" s="184"/>
      <c r="E1742" s="76">
        <v>456.53120000000001</v>
      </c>
      <c r="F1742" s="76">
        <v>440.88120000000004</v>
      </c>
      <c r="G1742" s="73"/>
      <c r="H1742" s="76">
        <v>229.3124</v>
      </c>
      <c r="I1742" s="72"/>
      <c r="J1742" s="185">
        <v>0</v>
      </c>
      <c r="K1742" s="246"/>
      <c r="L1742" s="246"/>
      <c r="M1742" s="173"/>
      <c r="N1742" s="174"/>
      <c r="O1742" s="173"/>
      <c r="P1742" s="173"/>
    </row>
    <row r="1743" spans="1:16" ht="15" customHeight="1" x14ac:dyDescent="0.25">
      <c r="A1743" s="74" t="s">
        <v>3877</v>
      </c>
      <c r="B1743" s="66" t="s">
        <v>62</v>
      </c>
      <c r="C1743" s="78">
        <v>1710.27505</v>
      </c>
      <c r="D1743" s="184"/>
      <c r="E1743" s="76">
        <v>1553.1071999999999</v>
      </c>
      <c r="F1743" s="76">
        <v>1320.4553700000001</v>
      </c>
      <c r="G1743" s="73"/>
      <c r="H1743" s="76">
        <v>1943.09328</v>
      </c>
      <c r="I1743" s="72"/>
      <c r="J1743" s="185">
        <v>0</v>
      </c>
      <c r="K1743" s="246"/>
      <c r="L1743" s="246"/>
      <c r="M1743" s="173"/>
      <c r="N1743" s="174"/>
      <c r="O1743" s="173"/>
      <c r="P1743" s="173"/>
    </row>
    <row r="1744" spans="1:16" ht="15" customHeight="1" x14ac:dyDescent="0.25">
      <c r="A1744" s="74" t="s">
        <v>3878</v>
      </c>
      <c r="B1744" s="66" t="s">
        <v>62</v>
      </c>
      <c r="C1744" s="78">
        <v>608.45803999999998</v>
      </c>
      <c r="D1744" s="184"/>
      <c r="E1744" s="76">
        <v>391.22159999999997</v>
      </c>
      <c r="F1744" s="76">
        <v>285.57126</v>
      </c>
      <c r="G1744" s="73"/>
      <c r="H1744" s="76">
        <v>723.26578000000006</v>
      </c>
      <c r="I1744" s="72"/>
      <c r="J1744" s="185">
        <v>0</v>
      </c>
      <c r="K1744" s="246"/>
      <c r="L1744" s="246"/>
      <c r="M1744" s="173"/>
      <c r="N1744" s="174"/>
      <c r="O1744" s="173"/>
      <c r="P1744" s="173"/>
    </row>
    <row r="1745" spans="1:16" ht="15" customHeight="1" x14ac:dyDescent="0.25">
      <c r="A1745" s="74" t="s">
        <v>1583</v>
      </c>
      <c r="B1745" s="66" t="s">
        <v>62</v>
      </c>
      <c r="C1745" s="78">
        <v>673.2623000000001</v>
      </c>
      <c r="D1745" s="184"/>
      <c r="E1745" s="76">
        <v>1040.4372800000001</v>
      </c>
      <c r="F1745" s="76">
        <v>998.20925</v>
      </c>
      <c r="G1745" s="73"/>
      <c r="H1745" s="76">
        <v>675.46698000000004</v>
      </c>
      <c r="I1745" s="72"/>
      <c r="J1745" s="185">
        <v>0</v>
      </c>
      <c r="K1745" s="246"/>
      <c r="L1745" s="246"/>
      <c r="M1745" s="173"/>
      <c r="N1745" s="173"/>
      <c r="O1745" s="173"/>
      <c r="P1745" s="173"/>
    </row>
    <row r="1746" spans="1:16" ht="15" customHeight="1" x14ac:dyDescent="0.25">
      <c r="A1746" s="74" t="s">
        <v>3879</v>
      </c>
      <c r="B1746" s="66" t="s">
        <v>62</v>
      </c>
      <c r="C1746" s="78">
        <v>420.82410999999996</v>
      </c>
      <c r="D1746" s="184"/>
      <c r="E1746" s="76">
        <v>725.00760000000002</v>
      </c>
      <c r="F1746" s="76">
        <v>638.11822999999993</v>
      </c>
      <c r="G1746" s="73"/>
      <c r="H1746" s="76">
        <v>492.93708000000004</v>
      </c>
      <c r="I1746" s="72"/>
      <c r="J1746" s="185">
        <v>0</v>
      </c>
      <c r="K1746" s="246"/>
      <c r="L1746" s="246"/>
      <c r="M1746" s="173"/>
      <c r="N1746" s="174"/>
      <c r="O1746" s="173"/>
      <c r="P1746" s="173"/>
    </row>
    <row r="1747" spans="1:16" ht="15" customHeight="1" x14ac:dyDescent="0.25">
      <c r="A1747" s="74" t="s">
        <v>1584</v>
      </c>
      <c r="B1747" s="66" t="s">
        <v>62</v>
      </c>
      <c r="C1747" s="78">
        <v>299.37905000000001</v>
      </c>
      <c r="D1747" s="184"/>
      <c r="E1747" s="76">
        <v>332.08161999999999</v>
      </c>
      <c r="F1747" s="76">
        <v>334.65171000000004</v>
      </c>
      <c r="G1747" s="73"/>
      <c r="H1747" s="76">
        <v>306.22805999999997</v>
      </c>
      <c r="I1747" s="72"/>
      <c r="J1747" s="185">
        <v>0</v>
      </c>
      <c r="K1747" s="246"/>
      <c r="L1747" s="246"/>
      <c r="M1747" s="173"/>
      <c r="N1747" s="173"/>
      <c r="O1747" s="173"/>
      <c r="P1747" s="173"/>
    </row>
    <row r="1748" spans="1:16" ht="15" customHeight="1" x14ac:dyDescent="0.25">
      <c r="A1748" s="74" t="s">
        <v>1585</v>
      </c>
      <c r="B1748" s="66" t="s">
        <v>62</v>
      </c>
      <c r="C1748" s="78">
        <v>566.16274999999996</v>
      </c>
      <c r="D1748" s="184"/>
      <c r="E1748" s="76">
        <v>281.13734999999997</v>
      </c>
      <c r="F1748" s="76">
        <v>257.69499999999999</v>
      </c>
      <c r="G1748" s="73"/>
      <c r="H1748" s="76">
        <v>431.14959999999996</v>
      </c>
      <c r="I1748" s="72"/>
      <c r="J1748" s="185">
        <v>0</v>
      </c>
      <c r="K1748" s="246"/>
      <c r="L1748" s="246"/>
      <c r="M1748" s="173"/>
      <c r="N1748" s="173"/>
      <c r="O1748" s="173"/>
      <c r="P1748" s="173"/>
    </row>
    <row r="1749" spans="1:16" ht="15" customHeight="1" x14ac:dyDescent="0.25">
      <c r="A1749" s="74" t="s">
        <v>1586</v>
      </c>
      <c r="B1749" s="66" t="s">
        <v>62</v>
      </c>
      <c r="C1749" s="78">
        <v>234.71921</v>
      </c>
      <c r="D1749" s="184"/>
      <c r="E1749" s="76">
        <v>341.10309999999998</v>
      </c>
      <c r="F1749" s="76">
        <v>339.43718999999999</v>
      </c>
      <c r="G1749" s="73"/>
      <c r="H1749" s="76">
        <v>237.80782000000002</v>
      </c>
      <c r="I1749" s="72"/>
      <c r="J1749" s="185">
        <v>0</v>
      </c>
      <c r="K1749" s="246"/>
      <c r="L1749" s="246"/>
      <c r="M1749" s="173"/>
      <c r="N1749" s="174"/>
      <c r="O1749" s="173"/>
      <c r="P1749" s="173"/>
    </row>
    <row r="1750" spans="1:16" ht="15" customHeight="1" x14ac:dyDescent="0.25">
      <c r="A1750" s="74" t="s">
        <v>3880</v>
      </c>
      <c r="B1750" s="66" t="s">
        <v>62</v>
      </c>
      <c r="C1750" s="78">
        <v>241.25659999999999</v>
      </c>
      <c r="D1750" s="184"/>
      <c r="E1750" s="76">
        <v>252.2208</v>
      </c>
      <c r="F1750" s="76">
        <v>227.7621</v>
      </c>
      <c r="G1750" s="73"/>
      <c r="H1750" s="76">
        <v>265.71530000000001</v>
      </c>
      <c r="I1750" s="72"/>
      <c r="J1750" s="185">
        <v>0</v>
      </c>
      <c r="K1750" s="246"/>
      <c r="L1750" s="246"/>
      <c r="M1750" s="173"/>
      <c r="N1750" s="174"/>
      <c r="O1750" s="173"/>
      <c r="P1750" s="173"/>
    </row>
    <row r="1751" spans="1:16" ht="15" customHeight="1" x14ac:dyDescent="0.25">
      <c r="A1751" s="74" t="s">
        <v>3881</v>
      </c>
      <c r="B1751" s="66" t="s">
        <v>62</v>
      </c>
      <c r="C1751" s="78">
        <v>291.21600000000001</v>
      </c>
      <c r="D1751" s="184"/>
      <c r="E1751" s="76">
        <v>360.84359999999998</v>
      </c>
      <c r="F1751" s="76">
        <v>284.60480000000001</v>
      </c>
      <c r="G1751" s="73"/>
      <c r="H1751" s="76">
        <v>367.45479999999998</v>
      </c>
      <c r="I1751" s="72"/>
      <c r="J1751" s="185">
        <v>0</v>
      </c>
      <c r="K1751" s="246"/>
      <c r="L1751" s="246"/>
      <c r="M1751" s="173"/>
      <c r="N1751" s="174"/>
      <c r="O1751" s="173"/>
      <c r="P1751" s="173"/>
    </row>
    <row r="1752" spans="1:16" ht="15" customHeight="1" x14ac:dyDescent="0.25">
      <c r="A1752" s="74" t="s">
        <v>3882</v>
      </c>
      <c r="B1752" s="66" t="s">
        <v>62</v>
      </c>
      <c r="C1752" s="78">
        <v>356.84737000000001</v>
      </c>
      <c r="D1752" s="184"/>
      <c r="E1752" s="76">
        <v>359.6814</v>
      </c>
      <c r="F1752" s="76">
        <v>284.23230000000001</v>
      </c>
      <c r="G1752" s="73"/>
      <c r="H1752" s="76">
        <v>412.82227</v>
      </c>
      <c r="I1752" s="72"/>
      <c r="J1752" s="185">
        <v>0</v>
      </c>
      <c r="K1752" s="246"/>
      <c r="L1752" s="246"/>
      <c r="M1752" s="173"/>
      <c r="N1752" s="174"/>
      <c r="O1752" s="173"/>
      <c r="P1752" s="173"/>
    </row>
    <row r="1753" spans="1:16" ht="15" customHeight="1" x14ac:dyDescent="0.25">
      <c r="A1753" s="74" t="s">
        <v>3883</v>
      </c>
      <c r="B1753" s="66" t="s">
        <v>62</v>
      </c>
      <c r="C1753" s="78">
        <v>505.19290999999998</v>
      </c>
      <c r="D1753" s="184"/>
      <c r="E1753" s="76">
        <v>489.24768</v>
      </c>
      <c r="F1753" s="76">
        <v>594.42134999999996</v>
      </c>
      <c r="G1753" s="73"/>
      <c r="H1753" s="76">
        <v>389.65484000000004</v>
      </c>
      <c r="I1753" s="72"/>
      <c r="J1753" s="185">
        <v>0</v>
      </c>
      <c r="K1753" s="246"/>
      <c r="L1753" s="246"/>
      <c r="M1753" s="173"/>
      <c r="N1753" s="173"/>
      <c r="O1753" s="173"/>
      <c r="P1753" s="173"/>
    </row>
    <row r="1754" spans="1:16" ht="15" customHeight="1" x14ac:dyDescent="0.25">
      <c r="A1754" s="74" t="s">
        <v>3884</v>
      </c>
      <c r="B1754" s="66" t="s">
        <v>62</v>
      </c>
      <c r="C1754" s="78">
        <v>254.52279999999999</v>
      </c>
      <c r="D1754" s="184"/>
      <c r="E1754" s="76">
        <v>313.6354</v>
      </c>
      <c r="F1754" s="76">
        <v>271.72185999999999</v>
      </c>
      <c r="G1754" s="73"/>
      <c r="H1754" s="76">
        <v>296.34073999999998</v>
      </c>
      <c r="I1754" s="72"/>
      <c r="J1754" s="185">
        <v>0</v>
      </c>
      <c r="K1754" s="246"/>
      <c r="L1754" s="246"/>
      <c r="M1754" s="173"/>
      <c r="N1754" s="174"/>
      <c r="O1754" s="173"/>
      <c r="P1754" s="173"/>
    </row>
    <row r="1755" spans="1:16" ht="15" customHeight="1" x14ac:dyDescent="0.25">
      <c r="A1755" s="74" t="s">
        <v>3885</v>
      </c>
      <c r="B1755" s="66" t="s">
        <v>62</v>
      </c>
      <c r="C1755" s="78">
        <v>114.64209</v>
      </c>
      <c r="D1755" s="184"/>
      <c r="E1755" s="76">
        <v>231.465</v>
      </c>
      <c r="F1755" s="76">
        <v>207.94004999999999</v>
      </c>
      <c r="G1755" s="73"/>
      <c r="H1755" s="76">
        <v>138.17657</v>
      </c>
      <c r="I1755" s="72"/>
      <c r="J1755" s="185">
        <v>0</v>
      </c>
      <c r="K1755" s="246"/>
      <c r="L1755" s="246"/>
      <c r="M1755" s="173"/>
      <c r="N1755" s="175"/>
      <c r="O1755" s="173"/>
      <c r="P1755" s="173"/>
    </row>
    <row r="1756" spans="1:16" ht="15" customHeight="1" x14ac:dyDescent="0.25">
      <c r="A1756" s="74" t="s">
        <v>3886</v>
      </c>
      <c r="B1756" s="66" t="s">
        <v>62</v>
      </c>
      <c r="C1756" s="78">
        <v>288.94400000000002</v>
      </c>
      <c r="D1756" s="184"/>
      <c r="E1756" s="76">
        <v>254.94300000000001</v>
      </c>
      <c r="F1756" s="76">
        <v>205.98439999999999</v>
      </c>
      <c r="G1756" s="73"/>
      <c r="H1756" s="76">
        <v>320.44839000000002</v>
      </c>
      <c r="I1756" s="72"/>
      <c r="J1756" s="185">
        <v>0</v>
      </c>
      <c r="K1756" s="246"/>
      <c r="L1756" s="246"/>
      <c r="M1756" s="173"/>
      <c r="N1756" s="175"/>
      <c r="O1756" s="173"/>
      <c r="P1756" s="173"/>
    </row>
    <row r="1757" spans="1:16" ht="15" customHeight="1" x14ac:dyDescent="0.25">
      <c r="A1757" s="74" t="s">
        <v>3887</v>
      </c>
      <c r="B1757" s="66" t="s">
        <v>62</v>
      </c>
      <c r="C1757" s="78">
        <v>208.26175000000001</v>
      </c>
      <c r="D1757" s="184"/>
      <c r="E1757" s="76">
        <v>77.524199999999993</v>
      </c>
      <c r="F1757" s="76">
        <v>51.602699999999999</v>
      </c>
      <c r="G1757" s="73"/>
      <c r="H1757" s="76">
        <v>234.18324999999999</v>
      </c>
      <c r="I1757" s="72"/>
      <c r="J1757" s="185">
        <v>0</v>
      </c>
      <c r="K1757" s="246"/>
      <c r="L1757" s="246"/>
      <c r="M1757" s="173"/>
      <c r="N1757" s="174"/>
      <c r="O1757" s="173"/>
      <c r="P1757" s="173"/>
    </row>
    <row r="1758" spans="1:16" ht="15" customHeight="1" x14ac:dyDescent="0.25">
      <c r="A1758" s="74" t="s">
        <v>3888</v>
      </c>
      <c r="B1758" s="66" t="s">
        <v>62</v>
      </c>
      <c r="C1758" s="78">
        <v>382.38562999999999</v>
      </c>
      <c r="D1758" s="184"/>
      <c r="E1758" s="76">
        <v>325.57069999999999</v>
      </c>
      <c r="F1758" s="76">
        <v>279.87020000000001</v>
      </c>
      <c r="G1758" s="73"/>
      <c r="H1758" s="76">
        <v>433.02699999999999</v>
      </c>
      <c r="I1758" s="72"/>
      <c r="J1758" s="185">
        <v>0</v>
      </c>
      <c r="K1758" s="246"/>
      <c r="L1758" s="246"/>
      <c r="M1758" s="173"/>
      <c r="N1758" s="174"/>
      <c r="O1758" s="173"/>
      <c r="P1758" s="173"/>
    </row>
    <row r="1759" spans="1:16" ht="15" customHeight="1" x14ac:dyDescent="0.25">
      <c r="A1759" s="74" t="s">
        <v>1587</v>
      </c>
      <c r="B1759" s="66" t="s">
        <v>62</v>
      </c>
      <c r="C1759" s="78">
        <v>243.53773000000001</v>
      </c>
      <c r="D1759" s="184"/>
      <c r="E1759" s="76">
        <v>348.13479999999998</v>
      </c>
      <c r="F1759" s="76">
        <v>313.81034999999997</v>
      </c>
      <c r="G1759" s="73"/>
      <c r="H1759" s="76">
        <v>277.86217999999997</v>
      </c>
      <c r="I1759" s="72"/>
      <c r="J1759" s="185">
        <v>0</v>
      </c>
      <c r="K1759" s="246"/>
      <c r="L1759" s="246"/>
      <c r="M1759" s="173"/>
      <c r="N1759" s="174"/>
      <c r="O1759" s="173"/>
      <c r="P1759" s="173"/>
    </row>
    <row r="1760" spans="1:16" ht="15" customHeight="1" x14ac:dyDescent="0.25">
      <c r="A1760" s="74" t="s">
        <v>1588</v>
      </c>
      <c r="B1760" s="66" t="s">
        <v>62</v>
      </c>
      <c r="C1760" s="78">
        <v>63.440750000000001</v>
      </c>
      <c r="D1760" s="184"/>
      <c r="E1760" s="76">
        <v>196.2714</v>
      </c>
      <c r="F1760" s="76">
        <v>174.6994</v>
      </c>
      <c r="G1760" s="73"/>
      <c r="H1760" s="76">
        <v>85.012749999999997</v>
      </c>
      <c r="I1760" s="72"/>
      <c r="J1760" s="185">
        <v>0</v>
      </c>
      <c r="K1760" s="246"/>
      <c r="L1760" s="246"/>
      <c r="M1760" s="173"/>
      <c r="N1760" s="174"/>
      <c r="O1760" s="173"/>
      <c r="P1760" s="173"/>
    </row>
    <row r="1761" spans="1:16" ht="15" customHeight="1" x14ac:dyDescent="0.25">
      <c r="A1761" s="74" t="s">
        <v>3889</v>
      </c>
      <c r="B1761" s="66" t="s">
        <v>62</v>
      </c>
      <c r="C1761" s="78">
        <v>292.11498999999998</v>
      </c>
      <c r="D1761" s="184"/>
      <c r="E1761" s="76">
        <v>369.28280000000001</v>
      </c>
      <c r="F1761" s="76">
        <v>295.92347999999998</v>
      </c>
      <c r="G1761" s="73"/>
      <c r="H1761" s="76">
        <v>365.74941999999999</v>
      </c>
      <c r="I1761" s="72"/>
      <c r="J1761" s="185">
        <v>0</v>
      </c>
      <c r="K1761" s="246"/>
      <c r="L1761" s="246"/>
      <c r="M1761" s="173"/>
      <c r="N1761" s="174"/>
      <c r="O1761" s="173"/>
      <c r="P1761" s="173"/>
    </row>
    <row r="1762" spans="1:16" ht="15" customHeight="1" x14ac:dyDescent="0.25">
      <c r="A1762" s="74" t="s">
        <v>1589</v>
      </c>
      <c r="B1762" s="66" t="s">
        <v>62</v>
      </c>
      <c r="C1762" s="78">
        <v>145.73743999999999</v>
      </c>
      <c r="D1762" s="184"/>
      <c r="E1762" s="76">
        <v>10.09125</v>
      </c>
      <c r="F1762" s="76">
        <v>2.24105</v>
      </c>
      <c r="G1762" s="73"/>
      <c r="H1762" s="76">
        <v>153.58764000000002</v>
      </c>
      <c r="I1762" s="72"/>
      <c r="J1762" s="185">
        <v>0</v>
      </c>
      <c r="K1762" s="246"/>
      <c r="L1762" s="246"/>
      <c r="M1762" s="173"/>
      <c r="N1762" s="173"/>
      <c r="O1762" s="173"/>
      <c r="P1762" s="173"/>
    </row>
    <row r="1763" spans="1:16" ht="15" customHeight="1" x14ac:dyDescent="0.25">
      <c r="A1763" s="74" t="s">
        <v>1590</v>
      </c>
      <c r="B1763" s="66" t="s">
        <v>62</v>
      </c>
      <c r="C1763" s="78">
        <v>93.683750000000003</v>
      </c>
      <c r="D1763" s="184"/>
      <c r="E1763" s="76">
        <v>49.7211</v>
      </c>
      <c r="F1763" s="76">
        <v>31.852450000000001</v>
      </c>
      <c r="G1763" s="73"/>
      <c r="H1763" s="76">
        <v>111.55239999999999</v>
      </c>
      <c r="I1763" s="72"/>
      <c r="J1763" s="185">
        <v>0</v>
      </c>
      <c r="K1763" s="246"/>
      <c r="L1763" s="246"/>
      <c r="M1763" s="173"/>
      <c r="N1763" s="174"/>
      <c r="O1763" s="173"/>
      <c r="P1763" s="173"/>
    </row>
    <row r="1764" spans="1:16" ht="15" customHeight="1" x14ac:dyDescent="0.25">
      <c r="A1764" s="74" t="s">
        <v>1591</v>
      </c>
      <c r="B1764" s="66" t="s">
        <v>62</v>
      </c>
      <c r="C1764" s="78">
        <v>146.6343</v>
      </c>
      <c r="D1764" s="184"/>
      <c r="E1764" s="76">
        <v>196.99679999999998</v>
      </c>
      <c r="F1764" s="76">
        <v>182.24420000000001</v>
      </c>
      <c r="G1764" s="73"/>
      <c r="H1764" s="76">
        <v>125.27160000000001</v>
      </c>
      <c r="I1764" s="72"/>
      <c r="J1764" s="185">
        <v>0</v>
      </c>
      <c r="K1764" s="246"/>
      <c r="L1764" s="246"/>
      <c r="M1764" s="173"/>
      <c r="N1764" s="174"/>
      <c r="O1764" s="173"/>
      <c r="P1764" s="173"/>
    </row>
    <row r="1765" spans="1:16" ht="15" customHeight="1" x14ac:dyDescent="0.25">
      <c r="A1765" s="74" t="s">
        <v>1592</v>
      </c>
      <c r="B1765" s="66" t="s">
        <v>62</v>
      </c>
      <c r="C1765" s="78">
        <v>179.60705999999999</v>
      </c>
      <c r="D1765" s="184"/>
      <c r="E1765" s="76">
        <v>153.93039999999999</v>
      </c>
      <c r="F1765" s="76">
        <v>115.2054</v>
      </c>
      <c r="G1765" s="73"/>
      <c r="H1765" s="76">
        <v>218.33205999999998</v>
      </c>
      <c r="I1765" s="72"/>
      <c r="J1765" s="185">
        <v>0</v>
      </c>
      <c r="K1765" s="246"/>
      <c r="L1765" s="246"/>
      <c r="M1765" s="173"/>
      <c r="N1765" s="174"/>
      <c r="O1765" s="173"/>
      <c r="P1765" s="173"/>
    </row>
    <row r="1766" spans="1:16" ht="15" customHeight="1" x14ac:dyDescent="0.25">
      <c r="A1766" s="74" t="s">
        <v>1593</v>
      </c>
      <c r="B1766" s="66" t="s">
        <v>62</v>
      </c>
      <c r="C1766" s="78">
        <v>639.01206000000002</v>
      </c>
      <c r="D1766" s="184"/>
      <c r="E1766" s="76">
        <v>1236.8383999999999</v>
      </c>
      <c r="F1766" s="76">
        <v>1142.46732</v>
      </c>
      <c r="G1766" s="73"/>
      <c r="H1766" s="76">
        <v>734.23493999999994</v>
      </c>
      <c r="I1766" s="72"/>
      <c r="J1766" s="185">
        <v>0</v>
      </c>
      <c r="K1766" s="246"/>
      <c r="L1766" s="246"/>
      <c r="M1766" s="173"/>
      <c r="N1766" s="174"/>
      <c r="O1766" s="173"/>
      <c r="P1766" s="173"/>
    </row>
    <row r="1767" spans="1:16" ht="15" customHeight="1" x14ac:dyDescent="0.25">
      <c r="A1767" s="74" t="s">
        <v>3890</v>
      </c>
      <c r="B1767" s="66" t="s">
        <v>62</v>
      </c>
      <c r="C1767" s="78">
        <v>713.79638</v>
      </c>
      <c r="D1767" s="184"/>
      <c r="E1767" s="76">
        <v>947.63184000000001</v>
      </c>
      <c r="F1767" s="76">
        <v>899.08406000000002</v>
      </c>
      <c r="G1767" s="73"/>
      <c r="H1767" s="76">
        <v>762.38756000000001</v>
      </c>
      <c r="I1767" s="72"/>
      <c r="J1767" s="185">
        <v>0</v>
      </c>
      <c r="K1767" s="246"/>
      <c r="L1767" s="246"/>
      <c r="M1767" s="173"/>
      <c r="N1767" s="173"/>
      <c r="O1767" s="173"/>
      <c r="P1767" s="173"/>
    </row>
    <row r="1768" spans="1:16" ht="15" customHeight="1" x14ac:dyDescent="0.25">
      <c r="A1768" s="74" t="s">
        <v>3891</v>
      </c>
      <c r="B1768" s="66" t="s">
        <v>62</v>
      </c>
      <c r="C1768" s="78">
        <v>386.28440000000001</v>
      </c>
      <c r="D1768" s="184"/>
      <c r="E1768" s="76">
        <v>663.45440000000008</v>
      </c>
      <c r="F1768" s="76">
        <v>549.15530000000001</v>
      </c>
      <c r="G1768" s="73"/>
      <c r="H1768" s="76">
        <v>501.08709999999996</v>
      </c>
      <c r="I1768" s="72"/>
      <c r="J1768" s="185">
        <v>0</v>
      </c>
      <c r="K1768" s="246"/>
      <c r="L1768" s="246"/>
      <c r="M1768" s="173"/>
      <c r="N1768" s="174"/>
      <c r="O1768" s="173"/>
      <c r="P1768" s="173"/>
    </row>
    <row r="1769" spans="1:16" ht="15" customHeight="1" x14ac:dyDescent="0.25">
      <c r="A1769" s="74" t="s">
        <v>3892</v>
      </c>
      <c r="B1769" s="66" t="s">
        <v>62</v>
      </c>
      <c r="C1769" s="78">
        <v>395.37238000000002</v>
      </c>
      <c r="D1769" s="184"/>
      <c r="E1769" s="76">
        <v>480.77279999999996</v>
      </c>
      <c r="F1769" s="76">
        <v>423.24180000000001</v>
      </c>
      <c r="G1769" s="73"/>
      <c r="H1769" s="76">
        <v>452.90338000000003</v>
      </c>
      <c r="I1769" s="72"/>
      <c r="J1769" s="185">
        <v>0</v>
      </c>
      <c r="K1769" s="246"/>
      <c r="L1769" s="246"/>
      <c r="M1769" s="173"/>
      <c r="N1769" s="174"/>
      <c r="O1769" s="173"/>
      <c r="P1769" s="173"/>
    </row>
    <row r="1770" spans="1:16" ht="15" customHeight="1" x14ac:dyDescent="0.25">
      <c r="A1770" s="74" t="s">
        <v>3893</v>
      </c>
      <c r="B1770" s="66" t="s">
        <v>62</v>
      </c>
      <c r="C1770" s="78">
        <v>412.50583</v>
      </c>
      <c r="D1770" s="184"/>
      <c r="E1770" s="76">
        <v>418.64940000000001</v>
      </c>
      <c r="F1770" s="76">
        <v>330.44081</v>
      </c>
      <c r="G1770" s="73"/>
      <c r="H1770" s="76">
        <v>485.46701999999999</v>
      </c>
      <c r="I1770" s="72"/>
      <c r="J1770" s="185">
        <v>0</v>
      </c>
      <c r="K1770" s="246"/>
      <c r="L1770" s="246"/>
      <c r="M1770" s="173"/>
      <c r="N1770" s="174"/>
      <c r="O1770" s="173"/>
      <c r="P1770" s="173"/>
    </row>
    <row r="1771" spans="1:16" ht="15" customHeight="1" x14ac:dyDescent="0.25">
      <c r="A1771" s="74" t="s">
        <v>1594</v>
      </c>
      <c r="B1771" s="66" t="s">
        <v>62</v>
      </c>
      <c r="C1771" s="78">
        <v>28.551200000000001</v>
      </c>
      <c r="D1771" s="184"/>
      <c r="E1771" s="76">
        <v>14.500200000000001</v>
      </c>
      <c r="F1771" s="76">
        <v>7.0733000000000006</v>
      </c>
      <c r="G1771" s="73"/>
      <c r="H1771" s="76">
        <v>35.978099999999998</v>
      </c>
      <c r="I1771" s="72"/>
      <c r="J1771" s="185">
        <v>0</v>
      </c>
      <c r="K1771" s="246"/>
      <c r="L1771" s="246"/>
      <c r="M1771" s="173"/>
      <c r="N1771" s="174"/>
      <c r="O1771" s="173"/>
      <c r="P1771" s="173"/>
    </row>
    <row r="1772" spans="1:16" ht="15" customHeight="1" x14ac:dyDescent="0.25">
      <c r="A1772" s="74" t="s">
        <v>3894</v>
      </c>
      <c r="B1772" s="66" t="s">
        <v>62</v>
      </c>
      <c r="C1772" s="78">
        <v>252.11051</v>
      </c>
      <c r="D1772" s="184"/>
      <c r="E1772" s="76">
        <v>493.78879999999998</v>
      </c>
      <c r="F1772" s="76">
        <v>395.14049</v>
      </c>
      <c r="G1772" s="73"/>
      <c r="H1772" s="76">
        <v>353.74081999999999</v>
      </c>
      <c r="I1772" s="72"/>
      <c r="J1772" s="185">
        <v>0</v>
      </c>
      <c r="K1772" s="246"/>
      <c r="L1772" s="246"/>
      <c r="M1772" s="173"/>
      <c r="N1772" s="174"/>
      <c r="O1772" s="173"/>
      <c r="P1772" s="173"/>
    </row>
    <row r="1773" spans="1:16" ht="15" customHeight="1" x14ac:dyDescent="0.25">
      <c r="A1773" s="74" t="s">
        <v>3895</v>
      </c>
      <c r="B1773" s="66" t="s">
        <v>62</v>
      </c>
      <c r="C1773" s="78">
        <v>435.66239000000002</v>
      </c>
      <c r="D1773" s="184"/>
      <c r="E1773" s="76">
        <v>540.11504000000002</v>
      </c>
      <c r="F1773" s="76">
        <v>512.10865999999999</v>
      </c>
      <c r="G1773" s="73"/>
      <c r="H1773" s="76">
        <v>465.27257000000003</v>
      </c>
      <c r="I1773" s="72"/>
      <c r="J1773" s="185">
        <v>0</v>
      </c>
      <c r="K1773" s="246"/>
      <c r="L1773" s="246"/>
      <c r="M1773" s="173"/>
      <c r="N1773" s="173"/>
      <c r="O1773" s="173"/>
      <c r="P1773" s="173"/>
    </row>
    <row r="1774" spans="1:16" ht="15" customHeight="1" x14ac:dyDescent="0.25">
      <c r="A1774" s="74" t="s">
        <v>1595</v>
      </c>
      <c r="B1774" s="66" t="s">
        <v>62</v>
      </c>
      <c r="C1774" s="78">
        <v>268.67487</v>
      </c>
      <c r="D1774" s="184"/>
      <c r="E1774" s="76">
        <v>546.59519999999998</v>
      </c>
      <c r="F1774" s="76">
        <v>520.90549999999996</v>
      </c>
      <c r="G1774" s="73"/>
      <c r="H1774" s="76">
        <v>293.59336999999999</v>
      </c>
      <c r="I1774" s="72"/>
      <c r="J1774" s="185">
        <v>0</v>
      </c>
      <c r="K1774" s="246"/>
      <c r="L1774" s="246"/>
      <c r="M1774" s="173"/>
      <c r="N1774" s="174"/>
      <c r="O1774" s="173"/>
      <c r="P1774" s="173"/>
    </row>
    <row r="1775" spans="1:16" ht="15" customHeight="1" x14ac:dyDescent="0.25">
      <c r="A1775" s="74" t="s">
        <v>1596</v>
      </c>
      <c r="B1775" s="66" t="s">
        <v>62</v>
      </c>
      <c r="C1775" s="78">
        <v>513.34084999999993</v>
      </c>
      <c r="D1775" s="184"/>
      <c r="E1775" s="76">
        <v>553.19759999999997</v>
      </c>
      <c r="F1775" s="76">
        <v>509.47020000000003</v>
      </c>
      <c r="G1775" s="73"/>
      <c r="H1775" s="76">
        <v>556.64559999999994</v>
      </c>
      <c r="I1775" s="72"/>
      <c r="J1775" s="185">
        <v>0</v>
      </c>
      <c r="K1775" s="246"/>
      <c r="L1775" s="246"/>
      <c r="M1775" s="173"/>
      <c r="N1775" s="174"/>
      <c r="O1775" s="173"/>
      <c r="P1775" s="173"/>
    </row>
    <row r="1776" spans="1:16" x14ac:dyDescent="0.25">
      <c r="A1776" s="74" t="s">
        <v>1597</v>
      </c>
      <c r="B1776" s="66" t="s">
        <v>62</v>
      </c>
      <c r="C1776" s="78">
        <v>139.16017000000002</v>
      </c>
      <c r="D1776" s="184"/>
      <c r="E1776" s="76">
        <v>265.9264</v>
      </c>
      <c r="F1776" s="76">
        <v>243.46761999999998</v>
      </c>
      <c r="G1776" s="73"/>
      <c r="H1776" s="76">
        <v>160.65355</v>
      </c>
      <c r="I1776" s="72"/>
      <c r="J1776" s="185">
        <v>0</v>
      </c>
      <c r="K1776" s="246"/>
      <c r="L1776" s="246"/>
      <c r="M1776" s="173"/>
      <c r="N1776" s="174"/>
      <c r="O1776" s="173"/>
      <c r="P1776" s="173"/>
    </row>
    <row r="1777" spans="1:16" ht="15" customHeight="1" x14ac:dyDescent="0.25">
      <c r="A1777" s="74" t="s">
        <v>3896</v>
      </c>
      <c r="B1777" s="66" t="s">
        <v>62</v>
      </c>
      <c r="C1777" s="78">
        <v>1001.4340999999999</v>
      </c>
      <c r="D1777" s="184"/>
      <c r="E1777" s="76">
        <v>1130.9983999999999</v>
      </c>
      <c r="F1777" s="76">
        <v>1017.3958699999999</v>
      </c>
      <c r="G1777" s="73"/>
      <c r="H1777" s="76">
        <v>1055.33203</v>
      </c>
      <c r="I1777" s="72"/>
      <c r="J1777" s="185">
        <v>0</v>
      </c>
      <c r="K1777" s="246"/>
      <c r="L1777" s="246"/>
      <c r="M1777" s="173"/>
      <c r="N1777" s="174"/>
      <c r="O1777" s="173"/>
      <c r="P1777" s="173"/>
    </row>
    <row r="1778" spans="1:16" ht="15" customHeight="1" x14ac:dyDescent="0.25">
      <c r="A1778" s="74" t="s">
        <v>1598</v>
      </c>
      <c r="B1778" s="66" t="s">
        <v>62</v>
      </c>
      <c r="C1778" s="78">
        <v>218.72586999999999</v>
      </c>
      <c r="D1778" s="184"/>
      <c r="E1778" s="76">
        <v>309.28640000000001</v>
      </c>
      <c r="F1778" s="76">
        <v>262.75934999999998</v>
      </c>
      <c r="G1778" s="73"/>
      <c r="H1778" s="76">
        <v>265.16131999999999</v>
      </c>
      <c r="I1778" s="72"/>
      <c r="J1778" s="185">
        <v>0</v>
      </c>
      <c r="K1778" s="246"/>
      <c r="L1778" s="246"/>
      <c r="M1778" s="173"/>
      <c r="N1778" s="174"/>
      <c r="O1778" s="173"/>
      <c r="P1778" s="173"/>
    </row>
    <row r="1779" spans="1:16" ht="15" customHeight="1" x14ac:dyDescent="0.25">
      <c r="A1779" s="74" t="s">
        <v>1599</v>
      </c>
      <c r="B1779" s="66" t="s">
        <v>62</v>
      </c>
      <c r="C1779" s="78">
        <v>325.05815999999999</v>
      </c>
      <c r="D1779" s="184"/>
      <c r="E1779" s="76">
        <v>322.62620000000004</v>
      </c>
      <c r="F1779" s="76">
        <v>250.55646999999999</v>
      </c>
      <c r="G1779" s="73"/>
      <c r="H1779" s="76">
        <v>396.78924000000001</v>
      </c>
      <c r="I1779" s="72"/>
      <c r="J1779" s="185">
        <v>0</v>
      </c>
      <c r="K1779" s="246"/>
      <c r="L1779" s="246"/>
      <c r="M1779" s="173"/>
      <c r="N1779" s="174"/>
      <c r="O1779" s="173"/>
      <c r="P1779" s="173"/>
    </row>
    <row r="1780" spans="1:16" ht="15" customHeight="1" x14ac:dyDescent="0.25">
      <c r="A1780" s="74" t="s">
        <v>3897</v>
      </c>
      <c r="B1780" s="66" t="s">
        <v>62</v>
      </c>
      <c r="C1780" s="78">
        <v>226.46329999999998</v>
      </c>
      <c r="D1780" s="184"/>
      <c r="E1780" s="76">
        <v>322.28820000000002</v>
      </c>
      <c r="F1780" s="76">
        <v>240.35278</v>
      </c>
      <c r="G1780" s="73"/>
      <c r="H1780" s="76">
        <v>327.35352</v>
      </c>
      <c r="I1780" s="72"/>
      <c r="J1780" s="185">
        <v>0</v>
      </c>
      <c r="K1780" s="246"/>
      <c r="L1780" s="246"/>
      <c r="M1780" s="173"/>
      <c r="N1780" s="174"/>
      <c r="O1780" s="173"/>
      <c r="P1780" s="173"/>
    </row>
    <row r="1781" spans="1:16" ht="15" customHeight="1" x14ac:dyDescent="0.25">
      <c r="A1781" s="74" t="s">
        <v>3898</v>
      </c>
      <c r="B1781" s="66" t="s">
        <v>62</v>
      </c>
      <c r="C1781" s="78">
        <v>192.38923</v>
      </c>
      <c r="D1781" s="184"/>
      <c r="E1781" s="76">
        <v>341.49180000000001</v>
      </c>
      <c r="F1781" s="76">
        <v>275.32815000000005</v>
      </c>
      <c r="G1781" s="73"/>
      <c r="H1781" s="76">
        <v>258.55288000000002</v>
      </c>
      <c r="I1781" s="72"/>
      <c r="J1781" s="185">
        <v>0</v>
      </c>
      <c r="K1781" s="246"/>
      <c r="L1781" s="246"/>
      <c r="M1781" s="173"/>
      <c r="N1781" s="174"/>
      <c r="O1781" s="173"/>
      <c r="P1781" s="173"/>
    </row>
    <row r="1782" spans="1:16" ht="15" customHeight="1" x14ac:dyDescent="0.25">
      <c r="A1782" s="74" t="s">
        <v>3899</v>
      </c>
      <c r="B1782" s="66" t="s">
        <v>62</v>
      </c>
      <c r="C1782" s="78">
        <v>293.93617</v>
      </c>
      <c r="D1782" s="184"/>
      <c r="E1782" s="76">
        <v>255.73665</v>
      </c>
      <c r="F1782" s="76">
        <v>213.97020000000001</v>
      </c>
      <c r="G1782" s="73"/>
      <c r="H1782" s="76">
        <v>336.24253000000004</v>
      </c>
      <c r="I1782" s="72"/>
      <c r="J1782" s="185">
        <v>0</v>
      </c>
      <c r="K1782" s="246"/>
      <c r="L1782" s="246"/>
      <c r="M1782" s="173"/>
      <c r="N1782" s="173"/>
      <c r="O1782" s="173"/>
      <c r="P1782" s="173"/>
    </row>
    <row r="1783" spans="1:16" ht="15" customHeight="1" x14ac:dyDescent="0.25">
      <c r="A1783" s="74" t="s">
        <v>3900</v>
      </c>
      <c r="B1783" s="66" t="s">
        <v>62</v>
      </c>
      <c r="C1783" s="78">
        <v>550.76468999999997</v>
      </c>
      <c r="D1783" s="184"/>
      <c r="E1783" s="76">
        <v>712.49739999999997</v>
      </c>
      <c r="F1783" s="76">
        <v>658.08637999999996</v>
      </c>
      <c r="G1783" s="73"/>
      <c r="H1783" s="76">
        <v>591.85650999999996</v>
      </c>
      <c r="I1783" s="72"/>
      <c r="J1783" s="185">
        <v>0</v>
      </c>
      <c r="K1783" s="246"/>
      <c r="L1783" s="246"/>
      <c r="M1783" s="173"/>
      <c r="N1783" s="174"/>
      <c r="O1783" s="173"/>
      <c r="P1783" s="173"/>
    </row>
    <row r="1784" spans="1:16" ht="15" customHeight="1" x14ac:dyDescent="0.25">
      <c r="A1784" s="74" t="s">
        <v>3901</v>
      </c>
      <c r="B1784" s="66" t="s">
        <v>62</v>
      </c>
      <c r="C1784" s="78">
        <v>798.28218000000004</v>
      </c>
      <c r="D1784" s="184"/>
      <c r="E1784" s="76">
        <v>1384.2936000000002</v>
      </c>
      <c r="F1784" s="76">
        <v>1180.81206</v>
      </c>
      <c r="G1784" s="73"/>
      <c r="H1784" s="76">
        <v>1003.2112</v>
      </c>
      <c r="I1784" s="72"/>
      <c r="J1784" s="185">
        <v>0</v>
      </c>
      <c r="K1784" s="246"/>
      <c r="L1784" s="246"/>
      <c r="M1784" s="173"/>
      <c r="N1784" s="174"/>
      <c r="O1784" s="173"/>
      <c r="P1784" s="173"/>
    </row>
    <row r="1785" spans="1:16" ht="15" customHeight="1" x14ac:dyDescent="0.25">
      <c r="A1785" s="74" t="s">
        <v>1600</v>
      </c>
      <c r="B1785" s="66" t="s">
        <v>62</v>
      </c>
      <c r="C1785" s="78">
        <v>161.08335</v>
      </c>
      <c r="D1785" s="184"/>
      <c r="E1785" s="76">
        <v>437.50979999999998</v>
      </c>
      <c r="F1785" s="76">
        <v>373.05083000000002</v>
      </c>
      <c r="G1785" s="73"/>
      <c r="H1785" s="76">
        <v>225.62101999999999</v>
      </c>
      <c r="I1785" s="72"/>
      <c r="J1785" s="185">
        <v>0</v>
      </c>
      <c r="K1785" s="246"/>
      <c r="L1785" s="246"/>
      <c r="M1785" s="173"/>
      <c r="N1785" s="174"/>
      <c r="O1785" s="173"/>
      <c r="P1785" s="173"/>
    </row>
    <row r="1786" spans="1:16" ht="15" customHeight="1" x14ac:dyDescent="0.25">
      <c r="A1786" s="74" t="s">
        <v>1601</v>
      </c>
      <c r="B1786" s="66" t="s">
        <v>62</v>
      </c>
      <c r="C1786" s="78">
        <v>29.686799999999998</v>
      </c>
      <c r="D1786" s="184"/>
      <c r="E1786" s="76">
        <v>1.6029</v>
      </c>
      <c r="F1786" s="76">
        <v>0</v>
      </c>
      <c r="G1786" s="73"/>
      <c r="H1786" s="76">
        <v>31.2897</v>
      </c>
      <c r="I1786" s="72"/>
      <c r="J1786" s="185">
        <v>0</v>
      </c>
      <c r="K1786" s="246"/>
      <c r="L1786" s="246"/>
      <c r="M1786" s="173"/>
      <c r="N1786" s="174"/>
      <c r="O1786" s="176"/>
      <c r="P1786" s="173"/>
    </row>
    <row r="1787" spans="1:16" ht="15" customHeight="1" x14ac:dyDescent="0.25">
      <c r="A1787" s="74" t="s">
        <v>1602</v>
      </c>
      <c r="B1787" s="66" t="s">
        <v>62</v>
      </c>
      <c r="C1787" s="78">
        <v>234.86440999999999</v>
      </c>
      <c r="D1787" s="184"/>
      <c r="E1787" s="76">
        <v>313.52562999999998</v>
      </c>
      <c r="F1787" s="76">
        <v>291.00882000000001</v>
      </c>
      <c r="G1787" s="73"/>
      <c r="H1787" s="76">
        <v>257.38121999999998</v>
      </c>
      <c r="I1787" s="72"/>
      <c r="J1787" s="185">
        <v>0</v>
      </c>
      <c r="K1787" s="246"/>
      <c r="L1787" s="246"/>
      <c r="M1787" s="173"/>
      <c r="N1787" s="173"/>
      <c r="O1787" s="173"/>
      <c r="P1787" s="173"/>
    </row>
    <row r="1788" spans="1:16" ht="15" customHeight="1" x14ac:dyDescent="0.25">
      <c r="A1788" s="74" t="s">
        <v>1603</v>
      </c>
      <c r="B1788" s="66" t="s">
        <v>62</v>
      </c>
      <c r="C1788" s="78">
        <v>69.952289999999991</v>
      </c>
      <c r="D1788" s="184"/>
      <c r="E1788" s="76">
        <v>47.392800000000001</v>
      </c>
      <c r="F1788" s="76">
        <v>20.174349999999997</v>
      </c>
      <c r="G1788" s="73"/>
      <c r="H1788" s="76">
        <v>101.54653999999999</v>
      </c>
      <c r="I1788" s="72"/>
      <c r="J1788" s="185">
        <v>0</v>
      </c>
      <c r="K1788" s="246"/>
      <c r="L1788" s="246"/>
      <c r="M1788" s="173"/>
      <c r="N1788" s="174"/>
      <c r="O1788" s="173"/>
      <c r="P1788" s="173"/>
    </row>
    <row r="1789" spans="1:16" ht="15" customHeight="1" x14ac:dyDescent="0.25">
      <c r="A1789" s="74" t="s">
        <v>1604</v>
      </c>
      <c r="B1789" s="66" t="s">
        <v>62</v>
      </c>
      <c r="C1789" s="78">
        <v>83.253950000000003</v>
      </c>
      <c r="D1789" s="184"/>
      <c r="E1789" s="76">
        <v>44.229900000000001</v>
      </c>
      <c r="F1789" s="76">
        <v>16.552700000000002</v>
      </c>
      <c r="G1789" s="73"/>
      <c r="H1789" s="76">
        <v>110.93114999999999</v>
      </c>
      <c r="I1789" s="72"/>
      <c r="J1789" s="185">
        <v>0</v>
      </c>
      <c r="K1789" s="246"/>
      <c r="L1789" s="246"/>
      <c r="M1789" s="173"/>
      <c r="N1789" s="174"/>
      <c r="O1789" s="173"/>
      <c r="P1789" s="173"/>
    </row>
    <row r="1790" spans="1:16" ht="15" customHeight="1" x14ac:dyDescent="0.25">
      <c r="A1790" s="74" t="s">
        <v>1605</v>
      </c>
      <c r="B1790" s="66" t="s">
        <v>62</v>
      </c>
      <c r="C1790" s="78">
        <v>115.26339999999999</v>
      </c>
      <c r="D1790" s="184"/>
      <c r="E1790" s="76">
        <v>35.3431</v>
      </c>
      <c r="F1790" s="76">
        <v>32.965650000000004</v>
      </c>
      <c r="G1790" s="73"/>
      <c r="H1790" s="76">
        <v>126.78185000000001</v>
      </c>
      <c r="I1790" s="72"/>
      <c r="J1790" s="185">
        <v>0</v>
      </c>
      <c r="K1790" s="246"/>
      <c r="L1790" s="246"/>
      <c r="M1790" s="173"/>
      <c r="N1790" s="174"/>
      <c r="O1790" s="173"/>
      <c r="P1790" s="173"/>
    </row>
    <row r="1791" spans="1:16" ht="15" customHeight="1" x14ac:dyDescent="0.25">
      <c r="A1791" s="74" t="s">
        <v>3902</v>
      </c>
      <c r="B1791" s="66" t="s">
        <v>62</v>
      </c>
      <c r="C1791" s="78">
        <v>555.45303999999999</v>
      </c>
      <c r="D1791" s="184"/>
      <c r="E1791" s="76">
        <v>319.55440000000004</v>
      </c>
      <c r="F1791" s="76">
        <v>243.65525</v>
      </c>
      <c r="G1791" s="73"/>
      <c r="H1791" s="76">
        <v>630.51638000000003</v>
      </c>
      <c r="I1791" s="72"/>
      <c r="J1791" s="185">
        <v>0</v>
      </c>
      <c r="K1791" s="246"/>
      <c r="L1791" s="246"/>
      <c r="M1791" s="173"/>
      <c r="N1791" s="174"/>
      <c r="O1791" s="173"/>
      <c r="P1791" s="173"/>
    </row>
    <row r="1792" spans="1:16" ht="15" customHeight="1" x14ac:dyDescent="0.25">
      <c r="A1792" s="74" t="s">
        <v>1606</v>
      </c>
      <c r="B1792" s="66" t="s">
        <v>62</v>
      </c>
      <c r="C1792" s="78">
        <v>81.701850000000007</v>
      </c>
      <c r="D1792" s="184"/>
      <c r="E1792" s="76">
        <v>215.76729999999998</v>
      </c>
      <c r="F1792" s="76">
        <v>184.19225</v>
      </c>
      <c r="G1792" s="73"/>
      <c r="H1792" s="76">
        <v>802.52380000000005</v>
      </c>
      <c r="I1792" s="72"/>
      <c r="J1792" s="185">
        <v>0</v>
      </c>
      <c r="K1792" s="246"/>
      <c r="L1792" s="246"/>
      <c r="M1792" s="173"/>
      <c r="N1792" s="174"/>
      <c r="O1792" s="173"/>
      <c r="P1792" s="173"/>
    </row>
    <row r="1793" spans="1:16" ht="15" customHeight="1" x14ac:dyDescent="0.25">
      <c r="A1793" s="74" t="s">
        <v>1607</v>
      </c>
      <c r="B1793" s="66" t="s">
        <v>62</v>
      </c>
      <c r="C1793" s="78">
        <v>173.0034</v>
      </c>
      <c r="D1793" s="184"/>
      <c r="E1793" s="76">
        <v>150.72353000000001</v>
      </c>
      <c r="F1793" s="76">
        <v>223.05578</v>
      </c>
      <c r="G1793" s="73"/>
      <c r="H1793" s="76">
        <v>136.85114999999999</v>
      </c>
      <c r="I1793" s="72"/>
      <c r="J1793" s="185">
        <v>0</v>
      </c>
      <c r="K1793" s="246"/>
      <c r="L1793" s="246"/>
      <c r="M1793" s="173"/>
      <c r="N1793" s="173"/>
      <c r="O1793" s="173"/>
      <c r="P1793" s="173"/>
    </row>
    <row r="1794" spans="1:16" ht="15" customHeight="1" x14ac:dyDescent="0.25">
      <c r="A1794" s="74" t="s">
        <v>1608</v>
      </c>
      <c r="B1794" s="66" t="s">
        <v>62</v>
      </c>
      <c r="C1794" s="78">
        <v>312.57580000000002</v>
      </c>
      <c r="D1794" s="184"/>
      <c r="E1794" s="76">
        <v>65.925600000000003</v>
      </c>
      <c r="F1794" s="76">
        <v>0.53949999999999998</v>
      </c>
      <c r="G1794" s="73"/>
      <c r="H1794" s="76">
        <v>377.96190000000001</v>
      </c>
      <c r="I1794" s="72"/>
      <c r="J1794" s="185">
        <v>0</v>
      </c>
      <c r="K1794" s="246"/>
      <c r="L1794" s="246"/>
      <c r="M1794" s="173"/>
      <c r="N1794" s="174"/>
      <c r="O1794" s="177"/>
      <c r="P1794" s="173"/>
    </row>
    <row r="1795" spans="1:16" ht="15" customHeight="1" x14ac:dyDescent="0.25">
      <c r="A1795" s="74" t="s">
        <v>1609</v>
      </c>
      <c r="B1795" s="66" t="s">
        <v>62</v>
      </c>
      <c r="C1795" s="78">
        <v>276.57135999999997</v>
      </c>
      <c r="D1795" s="184"/>
      <c r="E1795" s="76">
        <v>357.27359999999999</v>
      </c>
      <c r="F1795" s="76">
        <v>333.85669999999999</v>
      </c>
      <c r="G1795" s="73"/>
      <c r="H1795" s="76">
        <v>299.98826000000003</v>
      </c>
      <c r="I1795" s="72"/>
      <c r="J1795" s="185">
        <v>0</v>
      </c>
      <c r="K1795" s="246"/>
      <c r="L1795" s="246"/>
      <c r="M1795" s="173"/>
      <c r="N1795" s="174"/>
      <c r="O1795" s="173"/>
      <c r="P1795" s="173"/>
    </row>
    <row r="1796" spans="1:16" ht="15" customHeight="1" x14ac:dyDescent="0.25">
      <c r="A1796" s="74" t="s">
        <v>1610</v>
      </c>
      <c r="B1796" s="66" t="s">
        <v>62</v>
      </c>
      <c r="C1796" s="78">
        <v>441.76299999999998</v>
      </c>
      <c r="D1796" s="184"/>
      <c r="E1796" s="76">
        <v>283.06559999999996</v>
      </c>
      <c r="F1796" s="76">
        <v>231.17535000000001</v>
      </c>
      <c r="G1796" s="73"/>
      <c r="H1796" s="76">
        <v>492.62504999999999</v>
      </c>
      <c r="I1796" s="72"/>
      <c r="J1796" s="185">
        <v>0</v>
      </c>
      <c r="K1796" s="246"/>
      <c r="L1796" s="246"/>
      <c r="M1796" s="173"/>
      <c r="N1796" s="174"/>
      <c r="O1796" s="173"/>
      <c r="P1796" s="173"/>
    </row>
    <row r="1797" spans="1:16" ht="15" customHeight="1" x14ac:dyDescent="0.25">
      <c r="A1797" s="74" t="s">
        <v>1611</v>
      </c>
      <c r="B1797" s="66" t="s">
        <v>62</v>
      </c>
      <c r="C1797" s="78">
        <v>486.66944999999998</v>
      </c>
      <c r="D1797" s="184"/>
      <c r="E1797" s="76">
        <v>279.69600000000003</v>
      </c>
      <c r="F1797" s="76">
        <v>331.54139000000004</v>
      </c>
      <c r="G1797" s="73"/>
      <c r="H1797" s="76">
        <v>402.72626000000002</v>
      </c>
      <c r="I1797" s="72"/>
      <c r="J1797" s="185">
        <v>0</v>
      </c>
      <c r="K1797" s="246"/>
      <c r="L1797" s="246"/>
      <c r="M1797" s="173"/>
      <c r="N1797" s="175"/>
      <c r="O1797" s="173"/>
      <c r="P1797" s="173"/>
    </row>
    <row r="1798" spans="1:16" ht="15" customHeight="1" x14ac:dyDescent="0.25">
      <c r="A1798" s="74" t="s">
        <v>1612</v>
      </c>
      <c r="B1798" s="66" t="s">
        <v>62</v>
      </c>
      <c r="C1798" s="78">
        <v>1671.0325600000001</v>
      </c>
      <c r="D1798" s="184"/>
      <c r="E1798" s="76">
        <v>717.72480000000007</v>
      </c>
      <c r="F1798" s="76">
        <v>870.1739</v>
      </c>
      <c r="G1798" s="73"/>
      <c r="H1798" s="76">
        <v>1518.5834600000001</v>
      </c>
      <c r="I1798" s="72"/>
      <c r="J1798" s="185">
        <v>0</v>
      </c>
      <c r="K1798" s="246"/>
      <c r="L1798" s="246"/>
      <c r="M1798" s="173"/>
      <c r="N1798" s="174"/>
      <c r="O1798" s="173"/>
      <c r="P1798" s="173"/>
    </row>
    <row r="1799" spans="1:16" ht="15" customHeight="1" x14ac:dyDescent="0.25">
      <c r="A1799" s="74" t="s">
        <v>1613</v>
      </c>
      <c r="B1799" s="66" t="s">
        <v>62</v>
      </c>
      <c r="C1799" s="78">
        <v>269.45320000000004</v>
      </c>
      <c r="D1799" s="184"/>
      <c r="E1799" s="76">
        <v>293.18858</v>
      </c>
      <c r="F1799" s="76">
        <v>342.92834999999997</v>
      </c>
      <c r="G1799" s="73"/>
      <c r="H1799" s="76">
        <v>220.18620000000001</v>
      </c>
      <c r="I1799" s="72"/>
      <c r="J1799" s="185">
        <v>0</v>
      </c>
      <c r="K1799" s="246"/>
      <c r="L1799" s="246"/>
      <c r="M1799" s="173"/>
      <c r="N1799" s="173"/>
      <c r="O1799" s="173"/>
      <c r="P1799" s="173"/>
    </row>
    <row r="1800" spans="1:16" ht="15" customHeight="1" x14ac:dyDescent="0.25">
      <c r="A1800" s="74" t="s">
        <v>1614</v>
      </c>
      <c r="B1800" s="66" t="s">
        <v>62</v>
      </c>
      <c r="C1800" s="78">
        <v>209.47614999999999</v>
      </c>
      <c r="D1800" s="184"/>
      <c r="E1800" s="76">
        <v>232.8066</v>
      </c>
      <c r="F1800" s="76">
        <v>222.94149999999999</v>
      </c>
      <c r="G1800" s="73"/>
      <c r="H1800" s="76">
        <v>220.20695000000001</v>
      </c>
      <c r="I1800" s="72"/>
      <c r="J1800" s="185">
        <v>0</v>
      </c>
      <c r="K1800" s="246"/>
      <c r="L1800" s="246"/>
      <c r="M1800" s="173"/>
      <c r="N1800" s="174"/>
      <c r="O1800" s="173"/>
      <c r="P1800" s="173"/>
    </row>
    <row r="1801" spans="1:16" ht="15" customHeight="1" x14ac:dyDescent="0.25">
      <c r="A1801" s="74" t="s">
        <v>1615</v>
      </c>
      <c r="B1801" s="66" t="s">
        <v>62</v>
      </c>
      <c r="C1801" s="78">
        <v>50.28105</v>
      </c>
      <c r="D1801" s="184"/>
      <c r="E1801" s="76">
        <v>30.849</v>
      </c>
      <c r="F1801" s="76">
        <v>23.696249999999999</v>
      </c>
      <c r="G1801" s="73"/>
      <c r="H1801" s="76">
        <v>57.440899999999999</v>
      </c>
      <c r="I1801" s="72"/>
      <c r="J1801" s="185">
        <v>0</v>
      </c>
      <c r="K1801" s="246"/>
      <c r="L1801" s="246"/>
      <c r="M1801" s="173"/>
      <c r="N1801" s="175"/>
      <c r="O1801" s="173"/>
      <c r="P1801" s="173"/>
    </row>
    <row r="1802" spans="1:16" ht="15" customHeight="1" x14ac:dyDescent="0.25">
      <c r="A1802" s="74" t="s">
        <v>1616</v>
      </c>
      <c r="B1802" s="66" t="s">
        <v>62</v>
      </c>
      <c r="C1802" s="78">
        <v>181.87764999999999</v>
      </c>
      <c r="D1802" s="184"/>
      <c r="E1802" s="76">
        <v>385.38200000000001</v>
      </c>
      <c r="F1802" s="76">
        <v>348.16895</v>
      </c>
      <c r="G1802" s="73"/>
      <c r="H1802" s="76">
        <v>219.25790000000001</v>
      </c>
      <c r="I1802" s="72"/>
      <c r="J1802" s="185">
        <v>0</v>
      </c>
      <c r="K1802" s="246"/>
      <c r="L1802" s="246"/>
      <c r="M1802" s="173"/>
      <c r="N1802" s="175"/>
      <c r="O1802" s="173"/>
      <c r="P1802" s="173"/>
    </row>
    <row r="1803" spans="1:16" x14ac:dyDescent="0.25">
      <c r="A1803" s="74" t="s">
        <v>3903</v>
      </c>
      <c r="B1803" s="66" t="s">
        <v>62</v>
      </c>
      <c r="C1803" s="78">
        <v>41.1496</v>
      </c>
      <c r="D1803" s="184"/>
      <c r="E1803" s="76">
        <v>49.818599999999996</v>
      </c>
      <c r="F1803" s="76">
        <v>32.985900000000001</v>
      </c>
      <c r="G1803" s="73"/>
      <c r="H1803" s="76">
        <v>58.356300000000005</v>
      </c>
      <c r="I1803" s="72"/>
      <c r="J1803" s="185">
        <v>0</v>
      </c>
      <c r="K1803" s="246"/>
      <c r="L1803" s="246"/>
      <c r="M1803" s="173"/>
      <c r="N1803" s="174"/>
      <c r="O1803" s="173"/>
      <c r="P1803" s="173"/>
    </row>
    <row r="1804" spans="1:16" ht="15" customHeight="1" x14ac:dyDescent="0.25">
      <c r="A1804" s="74" t="s">
        <v>1617</v>
      </c>
      <c r="B1804" s="66" t="s">
        <v>62</v>
      </c>
      <c r="C1804" s="78">
        <v>168.45316</v>
      </c>
      <c r="D1804" s="184"/>
      <c r="E1804" s="76">
        <v>200.0154</v>
      </c>
      <c r="F1804" s="76">
        <v>157.22073</v>
      </c>
      <c r="G1804" s="73"/>
      <c r="H1804" s="76">
        <v>211.33043000000001</v>
      </c>
      <c r="I1804" s="72"/>
      <c r="J1804" s="185">
        <v>0</v>
      </c>
      <c r="K1804" s="246"/>
      <c r="L1804" s="246"/>
      <c r="M1804" s="173"/>
      <c r="N1804" s="174"/>
      <c r="O1804" s="173"/>
      <c r="P1804" s="173"/>
    </row>
    <row r="1805" spans="1:16" ht="15" customHeight="1" x14ac:dyDescent="0.25">
      <c r="A1805" s="74" t="s">
        <v>1618</v>
      </c>
      <c r="B1805" s="66" t="s">
        <v>62</v>
      </c>
      <c r="C1805" s="78">
        <v>59.272359999999999</v>
      </c>
      <c r="D1805" s="184"/>
      <c r="E1805" s="76">
        <v>45.844499999999996</v>
      </c>
      <c r="F1805" s="76">
        <v>37.848150000000004</v>
      </c>
      <c r="G1805" s="73"/>
      <c r="H1805" s="76">
        <v>67.268710000000013</v>
      </c>
      <c r="I1805" s="72"/>
      <c r="J1805" s="185">
        <v>0</v>
      </c>
      <c r="K1805" s="246"/>
      <c r="L1805" s="246"/>
      <c r="M1805" s="173"/>
      <c r="N1805" s="174"/>
      <c r="O1805" s="173"/>
      <c r="P1805" s="173"/>
    </row>
    <row r="1806" spans="1:16" ht="15" customHeight="1" x14ac:dyDescent="0.25">
      <c r="A1806" s="74" t="s">
        <v>1619</v>
      </c>
      <c r="B1806" s="66" t="s">
        <v>62</v>
      </c>
      <c r="C1806" s="78">
        <v>58.850199999999994</v>
      </c>
      <c r="D1806" s="184"/>
      <c r="E1806" s="76">
        <v>70.966350000000006</v>
      </c>
      <c r="F1806" s="76">
        <v>90.113950000000003</v>
      </c>
      <c r="G1806" s="73"/>
      <c r="H1806" s="76">
        <v>39.702599999999997</v>
      </c>
      <c r="I1806" s="72"/>
      <c r="J1806" s="185">
        <v>0</v>
      </c>
      <c r="K1806" s="246"/>
      <c r="L1806" s="246"/>
      <c r="M1806" s="173"/>
      <c r="N1806" s="173"/>
      <c r="O1806" s="173"/>
      <c r="P1806" s="173"/>
    </row>
    <row r="1807" spans="1:16" ht="15" customHeight="1" x14ac:dyDescent="0.25">
      <c r="A1807" s="74" t="s">
        <v>3904</v>
      </c>
      <c r="B1807" s="66" t="s">
        <v>62</v>
      </c>
      <c r="C1807" s="78">
        <v>255.71615</v>
      </c>
      <c r="D1807" s="184"/>
      <c r="E1807" s="76">
        <v>457.23404999999997</v>
      </c>
      <c r="F1807" s="76">
        <v>446.58790999999997</v>
      </c>
      <c r="G1807" s="73"/>
      <c r="H1807" s="76">
        <v>266.36228999999997</v>
      </c>
      <c r="I1807" s="72"/>
      <c r="J1807" s="185">
        <v>0</v>
      </c>
      <c r="K1807" s="246"/>
      <c r="L1807" s="246"/>
      <c r="M1807" s="173"/>
      <c r="N1807" s="173"/>
      <c r="O1807" s="173"/>
      <c r="P1807" s="173"/>
    </row>
    <row r="1808" spans="1:16" ht="15" customHeight="1" x14ac:dyDescent="0.25">
      <c r="A1808" s="74" t="s">
        <v>3905</v>
      </c>
      <c r="B1808" s="66" t="s">
        <v>62</v>
      </c>
      <c r="C1808" s="78">
        <v>29.880800000000001</v>
      </c>
      <c r="D1808" s="184"/>
      <c r="E1808" s="76">
        <v>4.3966000000000003</v>
      </c>
      <c r="F1808" s="76">
        <v>0</v>
      </c>
      <c r="G1808" s="73"/>
      <c r="H1808" s="76">
        <v>25.8932</v>
      </c>
      <c r="I1808" s="72"/>
      <c r="J1808" s="185">
        <v>0</v>
      </c>
      <c r="K1808" s="246"/>
      <c r="L1808" s="246"/>
      <c r="M1808" s="173"/>
      <c r="N1808" s="174"/>
      <c r="O1808" s="176"/>
      <c r="P1808" s="173"/>
    </row>
    <row r="1809" spans="1:16" ht="15" customHeight="1" x14ac:dyDescent="0.25">
      <c r="A1809" s="74" t="s">
        <v>1621</v>
      </c>
      <c r="B1809" s="66" t="s">
        <v>62</v>
      </c>
      <c r="C1809" s="78">
        <v>20.126549999999998</v>
      </c>
      <c r="D1809" s="184"/>
      <c r="E1809" s="76">
        <v>48.991800000000005</v>
      </c>
      <c r="F1809" s="76">
        <v>48.73556</v>
      </c>
      <c r="G1809" s="73"/>
      <c r="H1809" s="76">
        <v>20.38279</v>
      </c>
      <c r="I1809" s="72"/>
      <c r="J1809" s="185">
        <v>0</v>
      </c>
      <c r="K1809" s="246"/>
      <c r="L1809" s="246"/>
      <c r="M1809" s="173"/>
      <c r="N1809" s="174"/>
      <c r="O1809" s="173"/>
      <c r="P1809" s="173"/>
    </row>
    <row r="1810" spans="1:16" ht="15" customHeight="1" x14ac:dyDescent="0.25">
      <c r="A1810" s="74" t="s">
        <v>1622</v>
      </c>
      <c r="B1810" s="66" t="s">
        <v>62</v>
      </c>
      <c r="C1810" s="78">
        <v>22.787050000000001</v>
      </c>
      <c r="D1810" s="184"/>
      <c r="E1810" s="76">
        <v>43.958849999999998</v>
      </c>
      <c r="F1810" s="76">
        <v>39.372949999999996</v>
      </c>
      <c r="G1810" s="73"/>
      <c r="H1810" s="76">
        <v>27.372949999999999</v>
      </c>
      <c r="I1810" s="72"/>
      <c r="J1810" s="185">
        <v>0</v>
      </c>
      <c r="K1810" s="246"/>
      <c r="L1810" s="246"/>
      <c r="M1810" s="173"/>
      <c r="N1810" s="173"/>
      <c r="O1810" s="173"/>
      <c r="P1810" s="173"/>
    </row>
    <row r="1811" spans="1:16" ht="15" customHeight="1" x14ac:dyDescent="0.25">
      <c r="A1811" s="74" t="s">
        <v>1623</v>
      </c>
      <c r="B1811" s="66" t="s">
        <v>62</v>
      </c>
      <c r="C1811" s="78">
        <v>29.2486</v>
      </c>
      <c r="D1811" s="184"/>
      <c r="E1811" s="76">
        <v>48.547199999999997</v>
      </c>
      <c r="F1811" s="76">
        <v>50.732620000000004</v>
      </c>
      <c r="G1811" s="73"/>
      <c r="H1811" s="76">
        <v>27.063179999999999</v>
      </c>
      <c r="I1811" s="72"/>
      <c r="J1811" s="185">
        <v>0</v>
      </c>
      <c r="K1811" s="246"/>
      <c r="L1811" s="246"/>
      <c r="M1811" s="173"/>
      <c r="N1811" s="174"/>
      <c r="O1811" s="173"/>
      <c r="P1811" s="173"/>
    </row>
    <row r="1812" spans="1:16" ht="15" customHeight="1" x14ac:dyDescent="0.25">
      <c r="A1812" s="74" t="s">
        <v>1624</v>
      </c>
      <c r="B1812" s="66" t="s">
        <v>62</v>
      </c>
      <c r="C1812" s="78">
        <v>71.764049999999997</v>
      </c>
      <c r="D1812" s="184"/>
      <c r="E1812" s="76">
        <v>47.774999999999999</v>
      </c>
      <c r="F1812" s="76">
        <v>43.862850000000002</v>
      </c>
      <c r="G1812" s="73"/>
      <c r="H1812" s="76">
        <v>75.676199999999994</v>
      </c>
      <c r="I1812" s="72"/>
      <c r="J1812" s="185">
        <v>0</v>
      </c>
      <c r="K1812" s="246"/>
      <c r="L1812" s="246"/>
      <c r="M1812" s="173"/>
      <c r="N1812" s="175"/>
      <c r="O1812" s="173"/>
      <c r="P1812" s="173"/>
    </row>
    <row r="1813" spans="1:16" ht="15" customHeight="1" x14ac:dyDescent="0.25">
      <c r="A1813" s="74" t="s">
        <v>1625</v>
      </c>
      <c r="B1813" s="66" t="s">
        <v>62</v>
      </c>
      <c r="C1813" s="78">
        <v>23.200800000000001</v>
      </c>
      <c r="D1813" s="184"/>
      <c r="E1813" s="76">
        <v>45.4818</v>
      </c>
      <c r="F1813" s="76">
        <v>41.080800000000004</v>
      </c>
      <c r="G1813" s="73"/>
      <c r="H1813" s="76">
        <v>27.601800000000001</v>
      </c>
      <c r="I1813" s="72"/>
      <c r="J1813" s="185">
        <v>0</v>
      </c>
      <c r="K1813" s="246"/>
      <c r="L1813" s="246"/>
      <c r="M1813" s="173"/>
      <c r="N1813" s="174"/>
      <c r="O1813" s="173"/>
      <c r="P1813" s="173"/>
    </row>
    <row r="1814" spans="1:16" ht="15" customHeight="1" x14ac:dyDescent="0.25">
      <c r="A1814" s="74" t="s">
        <v>1626</v>
      </c>
      <c r="B1814" s="66" t="s">
        <v>62</v>
      </c>
      <c r="C1814" s="78">
        <v>74.282250000000005</v>
      </c>
      <c r="D1814" s="184"/>
      <c r="E1814" s="76">
        <v>49.912199999999999</v>
      </c>
      <c r="F1814" s="76">
        <v>54.23395</v>
      </c>
      <c r="G1814" s="73"/>
      <c r="H1814" s="76">
        <v>69.960499999999996</v>
      </c>
      <c r="I1814" s="72"/>
      <c r="J1814" s="185">
        <v>0</v>
      </c>
      <c r="K1814" s="246"/>
      <c r="L1814" s="246"/>
      <c r="M1814" s="173"/>
      <c r="N1814" s="174"/>
      <c r="O1814" s="173"/>
      <c r="P1814" s="173"/>
    </row>
    <row r="1815" spans="1:16" ht="15" customHeight="1" x14ac:dyDescent="0.25">
      <c r="A1815" s="74" t="s">
        <v>1627</v>
      </c>
      <c r="B1815" s="66" t="s">
        <v>62</v>
      </c>
      <c r="C1815" s="78">
        <v>79.505250000000004</v>
      </c>
      <c r="D1815" s="184"/>
      <c r="E1815" s="76">
        <v>53.188199999999995</v>
      </c>
      <c r="F1815" s="76">
        <v>40.037320000000001</v>
      </c>
      <c r="G1815" s="73"/>
      <c r="H1815" s="76">
        <v>92.656130000000005</v>
      </c>
      <c r="I1815" s="72"/>
      <c r="J1815" s="185">
        <v>0</v>
      </c>
      <c r="K1815" s="246"/>
      <c r="L1815" s="246"/>
      <c r="M1815" s="173"/>
      <c r="N1815" s="174"/>
      <c r="O1815" s="173"/>
      <c r="P1815" s="173"/>
    </row>
    <row r="1816" spans="1:16" ht="15" customHeight="1" x14ac:dyDescent="0.25">
      <c r="A1816" s="74" t="s">
        <v>1628</v>
      </c>
      <c r="B1816" s="66" t="s">
        <v>62</v>
      </c>
      <c r="C1816" s="78">
        <v>72.506399999999999</v>
      </c>
      <c r="D1816" s="184"/>
      <c r="E1816" s="76">
        <v>49.974599999999995</v>
      </c>
      <c r="F1816" s="76">
        <v>28.457349999999998</v>
      </c>
      <c r="G1816" s="73"/>
      <c r="H1816" s="76">
        <v>94.023649999999989</v>
      </c>
      <c r="I1816" s="72"/>
      <c r="J1816" s="185">
        <v>0</v>
      </c>
      <c r="K1816" s="246"/>
      <c r="L1816" s="246"/>
      <c r="M1816" s="173"/>
      <c r="N1816" s="174"/>
      <c r="O1816" s="173"/>
      <c r="P1816" s="173"/>
    </row>
    <row r="1817" spans="1:16" ht="15" customHeight="1" x14ac:dyDescent="0.25">
      <c r="A1817" s="74" t="s">
        <v>1629</v>
      </c>
      <c r="B1817" s="66" t="s">
        <v>62</v>
      </c>
      <c r="C1817" s="78">
        <v>21.831150000000001</v>
      </c>
      <c r="D1817" s="184"/>
      <c r="E1817" s="76">
        <v>45.6768</v>
      </c>
      <c r="F1817" s="76">
        <v>33.6389</v>
      </c>
      <c r="G1817" s="73"/>
      <c r="H1817" s="76">
        <v>33.869050000000001</v>
      </c>
      <c r="I1817" s="72"/>
      <c r="J1817" s="185">
        <v>0</v>
      </c>
      <c r="K1817" s="246"/>
      <c r="L1817" s="246"/>
      <c r="M1817" s="173"/>
      <c r="N1817" s="174"/>
      <c r="O1817" s="173"/>
      <c r="P1817" s="173"/>
    </row>
    <row r="1818" spans="1:16" ht="15" customHeight="1" x14ac:dyDescent="0.25">
      <c r="A1818" s="74" t="s">
        <v>1630</v>
      </c>
      <c r="B1818" s="66" t="s">
        <v>62</v>
      </c>
      <c r="C1818" s="78">
        <v>38.201720000000002</v>
      </c>
      <c r="D1818" s="184"/>
      <c r="E1818" s="76">
        <v>48.870899999999999</v>
      </c>
      <c r="F1818" s="76">
        <v>34.666249999999998</v>
      </c>
      <c r="G1818" s="73"/>
      <c r="H1818" s="76">
        <v>52.48507</v>
      </c>
      <c r="I1818" s="72"/>
      <c r="J1818" s="185">
        <v>0</v>
      </c>
      <c r="K1818" s="246"/>
      <c r="L1818" s="246"/>
      <c r="M1818" s="173"/>
      <c r="N1818" s="174"/>
      <c r="O1818" s="173"/>
      <c r="P1818" s="173"/>
    </row>
    <row r="1819" spans="1:16" ht="15" customHeight="1" x14ac:dyDescent="0.25">
      <c r="A1819" s="74" t="s">
        <v>1631</v>
      </c>
      <c r="B1819" s="66" t="s">
        <v>62</v>
      </c>
      <c r="C1819" s="78">
        <v>34.000550000000004</v>
      </c>
      <c r="D1819" s="184"/>
      <c r="E1819" s="76">
        <v>49.051859999999998</v>
      </c>
      <c r="F1819" s="76">
        <v>46.950580000000002</v>
      </c>
      <c r="G1819" s="73"/>
      <c r="H1819" s="76">
        <v>37.658830000000002</v>
      </c>
      <c r="I1819" s="72"/>
      <c r="J1819" s="185">
        <v>0</v>
      </c>
      <c r="K1819" s="246"/>
      <c r="L1819" s="246"/>
      <c r="M1819" s="173"/>
      <c r="N1819" s="173"/>
      <c r="O1819" s="173"/>
      <c r="P1819" s="173"/>
    </row>
    <row r="1820" spans="1:16" ht="15" customHeight="1" x14ac:dyDescent="0.25">
      <c r="A1820" s="74" t="s">
        <v>1632</v>
      </c>
      <c r="B1820" s="66" t="s">
        <v>62</v>
      </c>
      <c r="C1820" s="78">
        <v>29.83785</v>
      </c>
      <c r="D1820" s="184"/>
      <c r="E1820" s="76">
        <v>48.241050000000001</v>
      </c>
      <c r="F1820" s="76">
        <v>36.299849999999999</v>
      </c>
      <c r="G1820" s="73"/>
      <c r="H1820" s="76">
        <v>41.779050000000005</v>
      </c>
      <c r="I1820" s="72"/>
      <c r="J1820" s="185">
        <v>0</v>
      </c>
      <c r="K1820" s="246"/>
      <c r="L1820" s="246"/>
      <c r="M1820" s="173"/>
      <c r="N1820" s="173"/>
      <c r="O1820" s="173"/>
      <c r="P1820" s="173"/>
    </row>
    <row r="1821" spans="1:16" ht="15.75" customHeight="1" x14ac:dyDescent="0.25">
      <c r="A1821" s="74" t="s">
        <v>1633</v>
      </c>
      <c r="B1821" s="66" t="s">
        <v>62</v>
      </c>
      <c r="C1821" s="78">
        <v>31.181639999999998</v>
      </c>
      <c r="D1821" s="184"/>
      <c r="E1821" s="76">
        <v>47.537750000000003</v>
      </c>
      <c r="F1821" s="76">
        <v>34.265250000000002</v>
      </c>
      <c r="G1821" s="73"/>
      <c r="H1821" s="76">
        <v>44.673639999999999</v>
      </c>
      <c r="I1821" s="72"/>
      <c r="J1821" s="185">
        <v>0</v>
      </c>
      <c r="K1821" s="246"/>
      <c r="L1821" s="246"/>
      <c r="M1821" s="173"/>
      <c r="N1821" s="173"/>
      <c r="O1821" s="173"/>
      <c r="P1821" s="173"/>
    </row>
    <row r="1822" spans="1:16" ht="15" customHeight="1" x14ac:dyDescent="0.25">
      <c r="A1822" s="74" t="s">
        <v>1634</v>
      </c>
      <c r="B1822" s="66" t="s">
        <v>62</v>
      </c>
      <c r="C1822" s="78">
        <v>36.085000000000001</v>
      </c>
      <c r="D1822" s="184"/>
      <c r="E1822" s="76">
        <v>50.776050000000005</v>
      </c>
      <c r="F1822" s="76">
        <v>58.732199999999999</v>
      </c>
      <c r="G1822" s="73"/>
      <c r="H1822" s="76">
        <v>28.085599999999999</v>
      </c>
      <c r="I1822" s="72"/>
      <c r="J1822" s="185">
        <v>0</v>
      </c>
      <c r="K1822" s="246"/>
      <c r="L1822" s="246"/>
      <c r="M1822" s="173"/>
      <c r="N1822" s="173"/>
      <c r="O1822" s="173"/>
      <c r="P1822" s="173"/>
    </row>
    <row r="1823" spans="1:16" ht="15" customHeight="1" x14ac:dyDescent="0.25">
      <c r="A1823" s="74" t="s">
        <v>1635</v>
      </c>
      <c r="B1823" s="66" t="s">
        <v>62</v>
      </c>
      <c r="C1823" s="78">
        <v>8.0693000000000001</v>
      </c>
      <c r="D1823" s="184"/>
      <c r="E1823" s="76">
        <v>53.102400000000003</v>
      </c>
      <c r="F1823" s="76">
        <v>46.284349999999996</v>
      </c>
      <c r="G1823" s="73"/>
      <c r="H1823" s="76">
        <v>14.88735</v>
      </c>
      <c r="I1823" s="72"/>
      <c r="J1823" s="185">
        <v>0</v>
      </c>
      <c r="K1823" s="246"/>
      <c r="L1823" s="246"/>
      <c r="M1823" s="173"/>
      <c r="N1823" s="174"/>
      <c r="O1823" s="173"/>
      <c r="P1823" s="173"/>
    </row>
    <row r="1824" spans="1:16" ht="15" customHeight="1" x14ac:dyDescent="0.25">
      <c r="A1824" s="74" t="s">
        <v>1636</v>
      </c>
      <c r="B1824" s="66" t="s">
        <v>62</v>
      </c>
      <c r="C1824" s="78">
        <v>98.592699999999994</v>
      </c>
      <c r="D1824" s="184"/>
      <c r="E1824" s="76">
        <v>197.24054999999998</v>
      </c>
      <c r="F1824" s="76">
        <v>170.10979999999998</v>
      </c>
      <c r="G1824" s="73"/>
      <c r="H1824" s="76">
        <v>125.72345</v>
      </c>
      <c r="I1824" s="72"/>
      <c r="J1824" s="185">
        <v>0</v>
      </c>
      <c r="K1824" s="246"/>
      <c r="L1824" s="246"/>
      <c r="M1824" s="173"/>
      <c r="N1824" s="173"/>
      <c r="O1824" s="173"/>
      <c r="P1824" s="173"/>
    </row>
    <row r="1825" spans="1:16" ht="15" customHeight="1" x14ac:dyDescent="0.25">
      <c r="A1825" s="74" t="s">
        <v>1637</v>
      </c>
      <c r="B1825" s="66" t="s">
        <v>62</v>
      </c>
      <c r="C1825" s="78">
        <v>119.97635000000001</v>
      </c>
      <c r="D1825" s="184"/>
      <c r="E1825" s="76">
        <v>402.23755</v>
      </c>
      <c r="F1825" s="76">
        <v>410.16079999999999</v>
      </c>
      <c r="G1825" s="73"/>
      <c r="H1825" s="76">
        <v>113.6613</v>
      </c>
      <c r="I1825" s="72"/>
      <c r="J1825" s="185">
        <v>0</v>
      </c>
      <c r="K1825" s="246"/>
      <c r="L1825" s="246"/>
      <c r="M1825" s="173"/>
      <c r="N1825" s="173"/>
      <c r="O1825" s="173"/>
      <c r="P1825" s="173"/>
    </row>
    <row r="1826" spans="1:16" ht="15" customHeight="1" x14ac:dyDescent="0.25">
      <c r="A1826" s="74" t="s">
        <v>1638</v>
      </c>
      <c r="B1826" s="66" t="s">
        <v>62</v>
      </c>
      <c r="C1826" s="78">
        <v>227.76551999999998</v>
      </c>
      <c r="D1826" s="184"/>
      <c r="E1826" s="76">
        <v>324.66784999999999</v>
      </c>
      <c r="F1826" s="76">
        <v>273.26709999999997</v>
      </c>
      <c r="G1826" s="73"/>
      <c r="H1826" s="76">
        <v>279.36627000000004</v>
      </c>
      <c r="I1826" s="72"/>
      <c r="J1826" s="185">
        <v>0</v>
      </c>
      <c r="K1826" s="246"/>
      <c r="L1826" s="246"/>
      <c r="M1826" s="173"/>
      <c r="N1826" s="173"/>
      <c r="O1826" s="173"/>
      <c r="P1826" s="173"/>
    </row>
    <row r="1827" spans="1:16" ht="15" customHeight="1" x14ac:dyDescent="0.25">
      <c r="A1827" s="74" t="s">
        <v>1639</v>
      </c>
      <c r="B1827" s="66" t="s">
        <v>62</v>
      </c>
      <c r="C1827" s="78">
        <v>301.23615999999998</v>
      </c>
      <c r="D1827" s="184"/>
      <c r="E1827" s="76">
        <v>182.72156000000001</v>
      </c>
      <c r="F1827" s="76">
        <v>120.20583000000001</v>
      </c>
      <c r="G1827" s="73"/>
      <c r="H1827" s="76">
        <v>375.52229</v>
      </c>
      <c r="I1827" s="72"/>
      <c r="J1827" s="185">
        <v>0</v>
      </c>
      <c r="K1827" s="246"/>
      <c r="L1827" s="246"/>
      <c r="M1827" s="173"/>
      <c r="N1827" s="173"/>
      <c r="O1827" s="173"/>
      <c r="P1827" s="173"/>
    </row>
    <row r="1828" spans="1:16" ht="15" customHeight="1" x14ac:dyDescent="0.25">
      <c r="A1828" s="74" t="s">
        <v>1640</v>
      </c>
      <c r="B1828" s="66" t="s">
        <v>62</v>
      </c>
      <c r="C1828" s="78">
        <v>436.78552000000002</v>
      </c>
      <c r="D1828" s="184"/>
      <c r="E1828" s="76">
        <v>552.20490000000007</v>
      </c>
      <c r="F1828" s="76">
        <v>479.72068999999999</v>
      </c>
      <c r="G1828" s="73"/>
      <c r="H1828" s="76">
        <v>465.46595000000002</v>
      </c>
      <c r="I1828" s="72"/>
      <c r="J1828" s="185">
        <v>0</v>
      </c>
      <c r="K1828" s="246"/>
      <c r="L1828" s="246"/>
      <c r="M1828" s="173"/>
      <c r="N1828" s="174"/>
      <c r="O1828" s="173"/>
      <c r="P1828" s="173"/>
    </row>
    <row r="1829" spans="1:16" ht="15" customHeight="1" x14ac:dyDescent="0.25">
      <c r="A1829" s="74" t="s">
        <v>1642</v>
      </c>
      <c r="B1829" s="66" t="s">
        <v>62</v>
      </c>
      <c r="C1829" s="78">
        <v>88.792860000000005</v>
      </c>
      <c r="D1829" s="184"/>
      <c r="E1829" s="76">
        <v>81.627520000000004</v>
      </c>
      <c r="F1829" s="76">
        <v>69.058019999999999</v>
      </c>
      <c r="G1829" s="73"/>
      <c r="H1829" s="76">
        <v>74.860960000000006</v>
      </c>
      <c r="I1829" s="72"/>
      <c r="J1829" s="185">
        <v>0</v>
      </c>
      <c r="K1829" s="246"/>
      <c r="L1829" s="246"/>
      <c r="M1829" s="173"/>
      <c r="N1829" s="173"/>
      <c r="O1829" s="173"/>
      <c r="P1829" s="173"/>
    </row>
    <row r="1830" spans="1:16" ht="15" customHeight="1" x14ac:dyDescent="0.25">
      <c r="A1830" s="74" t="s">
        <v>1643</v>
      </c>
      <c r="B1830" s="66" t="s">
        <v>62</v>
      </c>
      <c r="C1830" s="78">
        <v>95.416149999999988</v>
      </c>
      <c r="D1830" s="184"/>
      <c r="E1830" s="76">
        <v>77.196600000000004</v>
      </c>
      <c r="F1830" s="76">
        <v>52.011400000000002</v>
      </c>
      <c r="G1830" s="73"/>
      <c r="H1830" s="76">
        <v>120.60135000000001</v>
      </c>
      <c r="I1830" s="72"/>
      <c r="J1830" s="185">
        <v>0</v>
      </c>
      <c r="K1830" s="246"/>
      <c r="L1830" s="246"/>
      <c r="M1830" s="173"/>
      <c r="N1830" s="174"/>
      <c r="O1830" s="173"/>
      <c r="P1830" s="173"/>
    </row>
    <row r="1831" spans="1:16" ht="15" customHeight="1" x14ac:dyDescent="0.25">
      <c r="A1831" s="74" t="s">
        <v>1644</v>
      </c>
      <c r="B1831" s="66" t="s">
        <v>62</v>
      </c>
      <c r="C1831" s="78">
        <v>126.85037</v>
      </c>
      <c r="D1831" s="184"/>
      <c r="E1831" s="76">
        <v>163.36385000000001</v>
      </c>
      <c r="F1831" s="76">
        <v>138.59899999999999</v>
      </c>
      <c r="G1831" s="73"/>
      <c r="H1831" s="76">
        <v>152.20642000000001</v>
      </c>
      <c r="I1831" s="72"/>
      <c r="J1831" s="185">
        <v>0</v>
      </c>
      <c r="K1831" s="246"/>
      <c r="L1831" s="246"/>
      <c r="M1831" s="173"/>
      <c r="N1831" s="173"/>
      <c r="O1831" s="173"/>
      <c r="P1831" s="173"/>
    </row>
    <row r="1832" spans="1:16" ht="15" customHeight="1" x14ac:dyDescent="0.25">
      <c r="A1832" s="74" t="s">
        <v>1645</v>
      </c>
      <c r="B1832" s="66" t="s">
        <v>62</v>
      </c>
      <c r="C1832" s="78">
        <v>112.1734</v>
      </c>
      <c r="D1832" s="184"/>
      <c r="E1832" s="76">
        <v>155.12054999999998</v>
      </c>
      <c r="F1832" s="76">
        <v>142.28874999999999</v>
      </c>
      <c r="G1832" s="73"/>
      <c r="H1832" s="76">
        <v>125.52064999999999</v>
      </c>
      <c r="I1832" s="72"/>
      <c r="J1832" s="185">
        <v>0</v>
      </c>
      <c r="K1832" s="246"/>
      <c r="L1832" s="246"/>
      <c r="M1832" s="173"/>
      <c r="N1832" s="173"/>
      <c r="O1832" s="173"/>
      <c r="P1832" s="173"/>
    </row>
    <row r="1833" spans="1:16" ht="15" customHeight="1" x14ac:dyDescent="0.25">
      <c r="A1833" s="74" t="s">
        <v>1646</v>
      </c>
      <c r="B1833" s="66" t="s">
        <v>62</v>
      </c>
      <c r="C1833" s="78">
        <v>0.19109999999999999</v>
      </c>
      <c r="D1833" s="184"/>
      <c r="E1833" s="76">
        <v>47.080800000000004</v>
      </c>
      <c r="F1833" s="76">
        <v>56.84355</v>
      </c>
      <c r="G1833" s="73"/>
      <c r="H1833" s="76">
        <v>329.50344999999999</v>
      </c>
      <c r="I1833" s="72"/>
      <c r="J1833" s="185">
        <v>0</v>
      </c>
      <c r="K1833" s="246"/>
      <c r="L1833" s="246"/>
      <c r="M1833" s="177"/>
      <c r="N1833" s="174"/>
      <c r="O1833" s="173"/>
      <c r="P1833" s="173"/>
    </row>
    <row r="1834" spans="1:16" ht="15" customHeight="1" x14ac:dyDescent="0.25">
      <c r="A1834" s="74" t="s">
        <v>1647</v>
      </c>
      <c r="B1834" s="66" t="s">
        <v>62</v>
      </c>
      <c r="C1834" s="78">
        <v>128.06792999999999</v>
      </c>
      <c r="D1834" s="184"/>
      <c r="E1834" s="76">
        <v>132.33759000000001</v>
      </c>
      <c r="F1834" s="76">
        <v>126.30404</v>
      </c>
      <c r="G1834" s="73"/>
      <c r="H1834" s="76">
        <v>97.392130000000009</v>
      </c>
      <c r="I1834" s="72"/>
      <c r="J1834" s="185">
        <v>0</v>
      </c>
      <c r="K1834" s="246"/>
      <c r="L1834" s="246"/>
      <c r="M1834" s="173"/>
      <c r="N1834" s="173"/>
      <c r="O1834" s="173"/>
      <c r="P1834" s="173"/>
    </row>
    <row r="1835" spans="1:16" ht="15" customHeight="1" x14ac:dyDescent="0.25">
      <c r="A1835" s="74" t="s">
        <v>1648</v>
      </c>
      <c r="B1835" s="66" t="s">
        <v>62</v>
      </c>
      <c r="C1835" s="78">
        <v>5.7066000000000008</v>
      </c>
      <c r="D1835" s="184"/>
      <c r="E1835" s="76">
        <v>21.5748</v>
      </c>
      <c r="F1835" s="76">
        <v>18.111499999999999</v>
      </c>
      <c r="G1835" s="73"/>
      <c r="H1835" s="76">
        <v>9.1699000000000002</v>
      </c>
      <c r="I1835" s="72"/>
      <c r="J1835" s="185">
        <v>0</v>
      </c>
      <c r="K1835" s="246"/>
      <c r="L1835" s="246"/>
      <c r="M1835" s="173"/>
      <c r="N1835" s="174"/>
      <c r="O1835" s="173"/>
      <c r="P1835" s="173"/>
    </row>
    <row r="1836" spans="1:16" ht="15" customHeight="1" x14ac:dyDescent="0.25">
      <c r="A1836" s="74" t="s">
        <v>637</v>
      </c>
      <c r="B1836" s="66" t="s">
        <v>62</v>
      </c>
      <c r="C1836" s="78">
        <v>702.33902999999998</v>
      </c>
      <c r="D1836" s="184"/>
      <c r="E1836" s="76">
        <v>979.96960000000001</v>
      </c>
      <c r="F1836" s="76">
        <v>847.08571999999992</v>
      </c>
      <c r="G1836" s="73"/>
      <c r="H1836" s="76">
        <v>838.34795999999994</v>
      </c>
      <c r="I1836" s="72"/>
      <c r="J1836" s="185">
        <v>0</v>
      </c>
      <c r="K1836" s="246"/>
      <c r="L1836" s="246"/>
      <c r="M1836" s="173"/>
      <c r="N1836" s="174"/>
      <c r="O1836" s="173"/>
      <c r="P1836" s="173"/>
    </row>
    <row r="1837" spans="1:16" ht="15" customHeight="1" x14ac:dyDescent="0.25">
      <c r="A1837" s="74" t="s">
        <v>3906</v>
      </c>
      <c r="B1837" s="66" t="s">
        <v>62</v>
      </c>
      <c r="C1837" s="78">
        <v>302.95028000000002</v>
      </c>
      <c r="D1837" s="184"/>
      <c r="E1837" s="76">
        <v>281.72832</v>
      </c>
      <c r="F1837" s="76">
        <v>191.84645999999998</v>
      </c>
      <c r="G1837" s="73"/>
      <c r="H1837" s="76">
        <v>392.60269</v>
      </c>
      <c r="I1837" s="72"/>
      <c r="J1837" s="185">
        <v>0</v>
      </c>
      <c r="K1837" s="246"/>
      <c r="L1837" s="246"/>
      <c r="M1837" s="173"/>
      <c r="N1837" s="173"/>
      <c r="O1837" s="173"/>
      <c r="P1837" s="173"/>
    </row>
    <row r="1838" spans="1:16" ht="15" customHeight="1" x14ac:dyDescent="0.25">
      <c r="A1838" s="74" t="s">
        <v>3907</v>
      </c>
      <c r="B1838" s="66" t="s">
        <v>62</v>
      </c>
      <c r="C1838" s="78">
        <v>110.65665</v>
      </c>
      <c r="D1838" s="184"/>
      <c r="E1838" s="76">
        <v>142.96620000000001</v>
      </c>
      <c r="F1838" s="76">
        <v>116.19488</v>
      </c>
      <c r="G1838" s="73"/>
      <c r="H1838" s="76">
        <v>137.42796999999999</v>
      </c>
      <c r="I1838" s="72"/>
      <c r="J1838" s="185">
        <v>0</v>
      </c>
      <c r="K1838" s="246"/>
      <c r="L1838" s="246"/>
      <c r="M1838" s="173"/>
      <c r="N1838" s="174"/>
      <c r="O1838" s="173"/>
      <c r="P1838" s="173"/>
    </row>
    <row r="1839" spans="1:16" ht="15" customHeight="1" x14ac:dyDescent="0.25">
      <c r="A1839" s="74" t="s">
        <v>1650</v>
      </c>
      <c r="B1839" s="66" t="s">
        <v>62</v>
      </c>
      <c r="C1839" s="78">
        <v>145.96809999999999</v>
      </c>
      <c r="D1839" s="184"/>
      <c r="E1839" s="76">
        <v>138.35445000000001</v>
      </c>
      <c r="F1839" s="76">
        <v>138.24845000000002</v>
      </c>
      <c r="G1839" s="73"/>
      <c r="H1839" s="76">
        <v>146.07410000000002</v>
      </c>
      <c r="I1839" s="72"/>
      <c r="J1839" s="185">
        <v>0</v>
      </c>
      <c r="K1839" s="246"/>
      <c r="L1839" s="246"/>
      <c r="M1839" s="173"/>
      <c r="N1839" s="173"/>
      <c r="O1839" s="173"/>
      <c r="P1839" s="173"/>
    </row>
    <row r="1840" spans="1:16" ht="15" customHeight="1" x14ac:dyDescent="0.25">
      <c r="A1840" s="74" t="s">
        <v>3908</v>
      </c>
      <c r="B1840" s="66" t="s">
        <v>62</v>
      </c>
      <c r="C1840" s="78">
        <v>225.34751</v>
      </c>
      <c r="D1840" s="184"/>
      <c r="E1840" s="76">
        <v>158.80799999999999</v>
      </c>
      <c r="F1840" s="76">
        <v>131.82301999999999</v>
      </c>
      <c r="G1840" s="73"/>
      <c r="H1840" s="76">
        <v>252.33248999999998</v>
      </c>
      <c r="I1840" s="72"/>
      <c r="J1840" s="185">
        <v>0</v>
      </c>
      <c r="K1840" s="246"/>
      <c r="L1840" s="246"/>
      <c r="M1840" s="173"/>
      <c r="N1840" s="175"/>
      <c r="O1840" s="173"/>
      <c r="P1840" s="173"/>
    </row>
    <row r="1841" spans="1:16" ht="15" customHeight="1" x14ac:dyDescent="0.25">
      <c r="A1841" s="74" t="s">
        <v>1651</v>
      </c>
      <c r="B1841" s="66" t="s">
        <v>62</v>
      </c>
      <c r="C1841" s="78">
        <v>39.326300000000003</v>
      </c>
      <c r="D1841" s="184"/>
      <c r="E1841" s="76">
        <v>29.086200000000002</v>
      </c>
      <c r="F1841" s="76">
        <v>46.432749999999999</v>
      </c>
      <c r="G1841" s="73"/>
      <c r="H1841" s="76">
        <v>21.979749999999999</v>
      </c>
      <c r="I1841" s="72"/>
      <c r="J1841" s="185">
        <v>0</v>
      </c>
      <c r="K1841" s="246"/>
      <c r="L1841" s="246"/>
      <c r="M1841" s="173"/>
      <c r="N1841" s="174"/>
      <c r="O1841" s="173"/>
      <c r="P1841" s="173"/>
    </row>
    <row r="1842" spans="1:16" ht="15" customHeight="1" x14ac:dyDescent="0.25">
      <c r="A1842" s="74" t="s">
        <v>1652</v>
      </c>
      <c r="B1842" s="66" t="s">
        <v>62</v>
      </c>
      <c r="C1842" s="78">
        <v>127.32407000000001</v>
      </c>
      <c r="D1842" s="184"/>
      <c r="E1842" s="76">
        <v>62.220599999999997</v>
      </c>
      <c r="F1842" s="76">
        <v>37.930599999999998</v>
      </c>
      <c r="G1842" s="73"/>
      <c r="H1842" s="76">
        <v>151.61407</v>
      </c>
      <c r="I1842" s="72"/>
      <c r="J1842" s="185">
        <v>0</v>
      </c>
      <c r="K1842" s="246"/>
      <c r="L1842" s="246"/>
      <c r="M1842" s="173"/>
      <c r="N1842" s="174"/>
      <c r="O1842" s="173"/>
      <c r="P1842" s="173"/>
    </row>
    <row r="1843" spans="1:16" ht="15" customHeight="1" x14ac:dyDescent="0.25">
      <c r="A1843" s="74" t="s">
        <v>1653</v>
      </c>
      <c r="B1843" s="66" t="s">
        <v>62</v>
      </c>
      <c r="C1843" s="78">
        <v>45.063449999999996</v>
      </c>
      <c r="D1843" s="184"/>
      <c r="E1843" s="76">
        <v>28.665650000000003</v>
      </c>
      <c r="F1843" s="76">
        <v>18.413799999999998</v>
      </c>
      <c r="G1843" s="73"/>
      <c r="H1843" s="76">
        <v>55.021650000000001</v>
      </c>
      <c r="I1843" s="72"/>
      <c r="J1843" s="185">
        <v>0</v>
      </c>
      <c r="K1843" s="246"/>
      <c r="L1843" s="246"/>
      <c r="M1843" s="173"/>
      <c r="N1843" s="173"/>
      <c r="O1843" s="173"/>
      <c r="P1843" s="173"/>
    </row>
    <row r="1844" spans="1:16" ht="15" customHeight="1" x14ac:dyDescent="0.25">
      <c r="A1844" s="74" t="s">
        <v>1654</v>
      </c>
      <c r="B1844" s="66" t="s">
        <v>62</v>
      </c>
      <c r="C1844" s="78">
        <v>2.8846999999999996</v>
      </c>
      <c r="D1844" s="184"/>
      <c r="E1844" s="76">
        <v>28.8522</v>
      </c>
      <c r="F1844" s="76">
        <v>24.836299999999998</v>
      </c>
      <c r="G1844" s="73"/>
      <c r="H1844" s="76">
        <v>6.9006000000000007</v>
      </c>
      <c r="I1844" s="72"/>
      <c r="J1844" s="185">
        <v>0</v>
      </c>
      <c r="K1844" s="246"/>
      <c r="L1844" s="246"/>
      <c r="M1844" s="173"/>
      <c r="N1844" s="174"/>
      <c r="O1844" s="173"/>
      <c r="P1844" s="173"/>
    </row>
    <row r="1845" spans="1:16" ht="15" customHeight="1" x14ac:dyDescent="0.25">
      <c r="A1845" s="74" t="s">
        <v>1655</v>
      </c>
      <c r="B1845" s="66" t="s">
        <v>62</v>
      </c>
      <c r="C1845" s="78">
        <v>321.49336</v>
      </c>
      <c r="D1845" s="184"/>
      <c r="E1845" s="76">
        <v>68.382600000000011</v>
      </c>
      <c r="F1845" s="76">
        <v>5.1246</v>
      </c>
      <c r="G1845" s="73"/>
      <c r="H1845" s="76">
        <v>384.75135999999998</v>
      </c>
      <c r="I1845" s="72"/>
      <c r="J1845" s="185">
        <v>0</v>
      </c>
      <c r="K1845" s="246"/>
      <c r="L1845" s="246"/>
      <c r="M1845" s="173"/>
      <c r="N1845" s="174"/>
      <c r="O1845" s="173"/>
      <c r="P1845" s="173"/>
    </row>
    <row r="1846" spans="1:16" ht="15" customHeight="1" x14ac:dyDescent="0.25">
      <c r="A1846" s="74" t="s">
        <v>1656</v>
      </c>
      <c r="B1846" s="66" t="s">
        <v>62</v>
      </c>
      <c r="C1846" s="78">
        <v>76.030229999999989</v>
      </c>
      <c r="D1846" s="184"/>
      <c r="E1846" s="76">
        <v>66.615250000000003</v>
      </c>
      <c r="F1846" s="76">
        <v>63.196640000000002</v>
      </c>
      <c r="G1846" s="73"/>
      <c r="H1846" s="76">
        <v>80.514440000000008</v>
      </c>
      <c r="I1846" s="72"/>
      <c r="J1846" s="185">
        <v>0</v>
      </c>
      <c r="K1846" s="246"/>
      <c r="L1846" s="246"/>
      <c r="M1846" s="173"/>
      <c r="N1846" s="173"/>
      <c r="O1846" s="173"/>
      <c r="P1846" s="173"/>
    </row>
    <row r="1847" spans="1:16" ht="15" customHeight="1" x14ac:dyDescent="0.25">
      <c r="A1847" s="74" t="s">
        <v>3909</v>
      </c>
      <c r="B1847" s="66" t="s">
        <v>62</v>
      </c>
      <c r="C1847" s="78">
        <v>40.036499999999997</v>
      </c>
      <c r="D1847" s="184"/>
      <c r="E1847" s="76">
        <v>8.4629999999999992</v>
      </c>
      <c r="F1847" s="76">
        <v>0</v>
      </c>
      <c r="G1847" s="73"/>
      <c r="H1847" s="76">
        <v>48.499499999999998</v>
      </c>
      <c r="I1847" s="72"/>
      <c r="J1847" s="185">
        <v>0</v>
      </c>
      <c r="K1847" s="246"/>
      <c r="L1847" s="246"/>
      <c r="M1847" s="173"/>
      <c r="N1847" s="175"/>
      <c r="O1847" s="176"/>
      <c r="P1847" s="173"/>
    </row>
    <row r="1848" spans="1:16" ht="15" customHeight="1" x14ac:dyDescent="0.25">
      <c r="A1848" s="74" t="s">
        <v>3910</v>
      </c>
      <c r="B1848" s="66" t="s">
        <v>62</v>
      </c>
      <c r="C1848" s="78">
        <v>225.18759</v>
      </c>
      <c r="D1848" s="184"/>
      <c r="E1848" s="76">
        <v>358.423</v>
      </c>
      <c r="F1848" s="76">
        <v>294.03674999999998</v>
      </c>
      <c r="G1848" s="73"/>
      <c r="H1848" s="76">
        <v>244.55843999999999</v>
      </c>
      <c r="I1848" s="72"/>
      <c r="J1848" s="185">
        <v>0</v>
      </c>
      <c r="K1848" s="246"/>
      <c r="L1848" s="246"/>
      <c r="M1848" s="173"/>
      <c r="N1848" s="175"/>
      <c r="O1848" s="173"/>
      <c r="P1848" s="173"/>
    </row>
    <row r="1849" spans="1:16" ht="15" customHeight="1" x14ac:dyDescent="0.25">
      <c r="A1849" s="74" t="s">
        <v>1657</v>
      </c>
      <c r="B1849" s="66" t="s">
        <v>62</v>
      </c>
      <c r="C1849" s="78"/>
      <c r="D1849" s="184"/>
      <c r="E1849" s="76">
        <v>265.36947999999995</v>
      </c>
      <c r="F1849" s="76">
        <v>205.91698000000002</v>
      </c>
      <c r="G1849" s="73"/>
      <c r="H1849" s="76">
        <v>61.026900000000005</v>
      </c>
      <c r="I1849" s="72"/>
      <c r="J1849" s="185">
        <v>0</v>
      </c>
      <c r="K1849" s="246"/>
      <c r="L1849" s="246"/>
      <c r="M1849" s="178"/>
      <c r="N1849" s="173"/>
      <c r="O1849" s="173"/>
      <c r="P1849" s="173"/>
    </row>
    <row r="1850" spans="1:16" ht="15" customHeight="1" x14ac:dyDescent="0.25">
      <c r="A1850" s="74" t="s">
        <v>1658</v>
      </c>
      <c r="B1850" s="66" t="s">
        <v>62</v>
      </c>
      <c r="C1850" s="78">
        <v>129.46729999999999</v>
      </c>
      <c r="D1850" s="184"/>
      <c r="E1850" s="76">
        <v>202.40414999999999</v>
      </c>
      <c r="F1850" s="76">
        <v>195.21626000000001</v>
      </c>
      <c r="G1850" s="73"/>
      <c r="H1850" s="76">
        <v>136.65519</v>
      </c>
      <c r="I1850" s="72"/>
      <c r="J1850" s="185">
        <v>0</v>
      </c>
      <c r="K1850" s="246"/>
      <c r="L1850" s="246"/>
      <c r="M1850" s="173"/>
      <c r="N1850" s="173"/>
      <c r="O1850" s="173"/>
      <c r="P1850" s="173"/>
    </row>
    <row r="1851" spans="1:16" ht="15" customHeight="1" x14ac:dyDescent="0.25">
      <c r="A1851" s="74" t="s">
        <v>1659</v>
      </c>
      <c r="B1851" s="66" t="s">
        <v>62</v>
      </c>
      <c r="C1851" s="78">
        <v>278.71994000000001</v>
      </c>
      <c r="D1851" s="184"/>
      <c r="E1851" s="76">
        <v>375.96571999999998</v>
      </c>
      <c r="F1851" s="76">
        <v>369.27611999999999</v>
      </c>
      <c r="G1851" s="73"/>
      <c r="H1851" s="76">
        <v>292.09134</v>
      </c>
      <c r="I1851" s="72"/>
      <c r="J1851" s="185">
        <v>0</v>
      </c>
      <c r="K1851" s="246"/>
      <c r="L1851" s="246"/>
      <c r="M1851" s="173"/>
      <c r="N1851" s="173"/>
      <c r="O1851" s="173"/>
      <c r="P1851" s="173"/>
    </row>
    <row r="1852" spans="1:16" ht="15" customHeight="1" x14ac:dyDescent="0.25">
      <c r="A1852" s="74" t="s">
        <v>1660</v>
      </c>
      <c r="B1852" s="66" t="s">
        <v>62</v>
      </c>
      <c r="C1852" s="78">
        <v>191.13175000000001</v>
      </c>
      <c r="D1852" s="184"/>
      <c r="E1852" s="76">
        <v>49.256349999999998</v>
      </c>
      <c r="F1852" s="76">
        <v>3.7908000000000004</v>
      </c>
      <c r="G1852" s="73"/>
      <c r="H1852" s="76">
        <v>133.52010000000001</v>
      </c>
      <c r="I1852" s="72"/>
      <c r="J1852" s="185">
        <v>0</v>
      </c>
      <c r="K1852" s="246"/>
      <c r="L1852" s="246"/>
      <c r="M1852" s="173"/>
      <c r="N1852" s="173"/>
      <c r="O1852" s="173"/>
      <c r="P1852" s="173"/>
    </row>
    <row r="1853" spans="1:16" ht="15" customHeight="1" x14ac:dyDescent="0.25">
      <c r="A1853" s="74" t="s">
        <v>1661</v>
      </c>
      <c r="B1853" s="66" t="s">
        <v>62</v>
      </c>
      <c r="C1853" s="78">
        <v>41.197849999999995</v>
      </c>
      <c r="D1853" s="184"/>
      <c r="E1853" s="76">
        <v>52.302900000000001</v>
      </c>
      <c r="F1853" s="76">
        <v>34.369199999999999</v>
      </c>
      <c r="G1853" s="73"/>
      <c r="H1853" s="76">
        <v>59.131550000000004</v>
      </c>
      <c r="I1853" s="72"/>
      <c r="J1853" s="185">
        <v>0</v>
      </c>
      <c r="K1853" s="246"/>
      <c r="L1853" s="246"/>
      <c r="M1853" s="173"/>
      <c r="N1853" s="174"/>
      <c r="O1853" s="173"/>
      <c r="P1853" s="173"/>
    </row>
    <row r="1854" spans="1:16" ht="15" customHeight="1" x14ac:dyDescent="0.25">
      <c r="A1854" s="74" t="s">
        <v>1662</v>
      </c>
      <c r="B1854" s="66" t="s">
        <v>62</v>
      </c>
      <c r="C1854" s="78">
        <v>16.9968</v>
      </c>
      <c r="D1854" s="184"/>
      <c r="E1854" s="76">
        <v>29.031599999999997</v>
      </c>
      <c r="F1854" s="76">
        <v>42.792400000000001</v>
      </c>
      <c r="G1854" s="73"/>
      <c r="H1854" s="76">
        <v>3.2360000000000002</v>
      </c>
      <c r="I1854" s="72"/>
      <c r="J1854" s="185">
        <v>0</v>
      </c>
      <c r="K1854" s="246"/>
      <c r="L1854" s="246"/>
      <c r="M1854" s="173"/>
      <c r="N1854" s="174"/>
      <c r="O1854" s="173"/>
      <c r="P1854" s="173"/>
    </row>
    <row r="1855" spans="1:16" ht="15" customHeight="1" x14ac:dyDescent="0.25">
      <c r="A1855" s="74" t="s">
        <v>1663</v>
      </c>
      <c r="B1855" s="66" t="s">
        <v>62</v>
      </c>
      <c r="C1855" s="78">
        <v>5.3666</v>
      </c>
      <c r="D1855" s="184"/>
      <c r="E1855" s="76">
        <v>57.684899999999999</v>
      </c>
      <c r="F1855" s="76">
        <v>47.079920000000001</v>
      </c>
      <c r="G1855" s="73"/>
      <c r="H1855" s="76">
        <v>15.971579999999999</v>
      </c>
      <c r="I1855" s="72"/>
      <c r="J1855" s="185">
        <v>0</v>
      </c>
      <c r="K1855" s="246"/>
      <c r="L1855" s="246"/>
      <c r="M1855" s="173"/>
      <c r="N1855" s="174"/>
      <c r="O1855" s="173"/>
      <c r="P1855" s="173"/>
    </row>
    <row r="1856" spans="1:16" ht="15" customHeight="1" x14ac:dyDescent="0.25">
      <c r="A1856" s="74" t="s">
        <v>1664</v>
      </c>
      <c r="B1856" s="66" t="s">
        <v>62</v>
      </c>
      <c r="C1856" s="78">
        <v>92.409600000000012</v>
      </c>
      <c r="D1856" s="184"/>
      <c r="E1856" s="76">
        <v>30.014400000000002</v>
      </c>
      <c r="F1856" s="76">
        <v>7.7610000000000001</v>
      </c>
      <c r="G1856" s="73"/>
      <c r="H1856" s="76">
        <v>114.663</v>
      </c>
      <c r="I1856" s="72"/>
      <c r="J1856" s="185">
        <v>0</v>
      </c>
      <c r="K1856" s="246"/>
      <c r="L1856" s="246"/>
      <c r="M1856" s="173"/>
      <c r="N1856" s="174"/>
      <c r="O1856" s="173"/>
      <c r="P1856" s="173"/>
    </row>
    <row r="1857" spans="1:16" ht="15" customHeight="1" x14ac:dyDescent="0.25">
      <c r="A1857" s="74" t="s">
        <v>1665</v>
      </c>
      <c r="B1857" s="66" t="s">
        <v>62</v>
      </c>
      <c r="C1857" s="78">
        <v>48.970829999999999</v>
      </c>
      <c r="D1857" s="184"/>
      <c r="E1857" s="76">
        <v>62.559899999999999</v>
      </c>
      <c r="F1857" s="76">
        <v>56.133699999999997</v>
      </c>
      <c r="G1857" s="73"/>
      <c r="H1857" s="76">
        <v>55.397030000000001</v>
      </c>
      <c r="I1857" s="72"/>
      <c r="J1857" s="185">
        <v>0</v>
      </c>
      <c r="K1857" s="246"/>
      <c r="L1857" s="246"/>
      <c r="M1857" s="173"/>
      <c r="N1857" s="174"/>
      <c r="O1857" s="173"/>
      <c r="P1857" s="173"/>
    </row>
    <row r="1858" spans="1:16" ht="15" customHeight="1" x14ac:dyDescent="0.25">
      <c r="A1858" s="74" t="s">
        <v>1666</v>
      </c>
      <c r="B1858" s="66" t="s">
        <v>62</v>
      </c>
      <c r="C1858" s="78">
        <v>66.644109999999998</v>
      </c>
      <c r="D1858" s="184"/>
      <c r="E1858" s="76">
        <v>69.443399999999997</v>
      </c>
      <c r="F1858" s="76">
        <v>46.936099999999996</v>
      </c>
      <c r="G1858" s="73"/>
      <c r="H1858" s="76">
        <v>89.151409999999998</v>
      </c>
      <c r="I1858" s="72"/>
      <c r="J1858" s="185">
        <v>0</v>
      </c>
      <c r="K1858" s="246"/>
      <c r="L1858" s="246"/>
      <c r="M1858" s="173"/>
      <c r="N1858" s="174"/>
      <c r="O1858" s="173"/>
      <c r="P1858" s="173"/>
    </row>
    <row r="1859" spans="1:16" ht="15" customHeight="1" x14ac:dyDescent="0.25">
      <c r="A1859" s="74" t="s">
        <v>1667</v>
      </c>
      <c r="B1859" s="66" t="s">
        <v>62</v>
      </c>
      <c r="C1859" s="78">
        <v>70.37885</v>
      </c>
      <c r="D1859" s="184"/>
      <c r="E1859" s="76">
        <v>65.044200000000004</v>
      </c>
      <c r="F1859" s="76">
        <v>48.602050000000006</v>
      </c>
      <c r="G1859" s="73"/>
      <c r="H1859" s="76">
        <v>86.820999999999998</v>
      </c>
      <c r="I1859" s="72"/>
      <c r="J1859" s="185">
        <v>0</v>
      </c>
      <c r="K1859" s="246"/>
      <c r="L1859" s="246"/>
      <c r="M1859" s="173"/>
      <c r="N1859" s="174"/>
      <c r="O1859" s="173"/>
      <c r="P1859" s="173"/>
    </row>
    <row r="1860" spans="1:16" ht="15" customHeight="1" x14ac:dyDescent="0.25">
      <c r="A1860" s="74" t="s">
        <v>1668</v>
      </c>
      <c r="B1860" s="66" t="s">
        <v>62</v>
      </c>
      <c r="C1860" s="78">
        <v>81.496800000000007</v>
      </c>
      <c r="D1860" s="184"/>
      <c r="E1860" s="76">
        <v>20.396999999999998</v>
      </c>
      <c r="F1860" s="76">
        <v>11.932600000000001</v>
      </c>
      <c r="G1860" s="73"/>
      <c r="H1860" s="76">
        <v>89.961199999999991</v>
      </c>
      <c r="I1860" s="72"/>
      <c r="J1860" s="185">
        <v>0</v>
      </c>
      <c r="K1860" s="246"/>
      <c r="L1860" s="246"/>
      <c r="M1860" s="173"/>
      <c r="N1860" s="175"/>
      <c r="O1860" s="173"/>
      <c r="P1860" s="173"/>
    </row>
    <row r="1861" spans="1:16" ht="15" customHeight="1" x14ac:dyDescent="0.25">
      <c r="A1861" s="74" t="s">
        <v>1669</v>
      </c>
      <c r="B1861" s="66" t="s">
        <v>62</v>
      </c>
      <c r="C1861" s="78">
        <v>52.079599999999999</v>
      </c>
      <c r="D1861" s="184"/>
      <c r="E1861" s="76">
        <v>3.5320999999999998</v>
      </c>
      <c r="F1861" s="76">
        <v>3.9143000000000003</v>
      </c>
      <c r="G1861" s="73"/>
      <c r="H1861" s="76">
        <v>55.921900000000001</v>
      </c>
      <c r="I1861" s="72"/>
      <c r="J1861" s="185">
        <v>0</v>
      </c>
      <c r="K1861" s="246"/>
      <c r="L1861" s="246"/>
      <c r="M1861" s="173"/>
      <c r="N1861" s="174"/>
      <c r="O1861" s="173"/>
      <c r="P1861" s="173"/>
    </row>
    <row r="1862" spans="1:16" ht="15" customHeight="1" x14ac:dyDescent="0.25">
      <c r="A1862" s="74" t="s">
        <v>1670</v>
      </c>
      <c r="B1862" s="66" t="s">
        <v>62</v>
      </c>
      <c r="C1862" s="78">
        <v>80.063479999999998</v>
      </c>
      <c r="D1862" s="184"/>
      <c r="E1862" s="76">
        <v>4.2198000000000002</v>
      </c>
      <c r="F1862" s="76">
        <v>0.71565000000000001</v>
      </c>
      <c r="G1862" s="73"/>
      <c r="H1862" s="76">
        <v>83.525050000000007</v>
      </c>
      <c r="I1862" s="72"/>
      <c r="J1862" s="185">
        <v>0</v>
      </c>
      <c r="K1862" s="246"/>
      <c r="L1862" s="246"/>
      <c r="M1862" s="173"/>
      <c r="N1862" s="174"/>
      <c r="O1862" s="177"/>
      <c r="P1862" s="173"/>
    </row>
    <row r="1863" spans="1:16" ht="15" customHeight="1" x14ac:dyDescent="0.25">
      <c r="A1863" s="74" t="s">
        <v>1671</v>
      </c>
      <c r="B1863" s="66" t="s">
        <v>62</v>
      </c>
      <c r="C1863" s="78">
        <v>31.3459</v>
      </c>
      <c r="D1863" s="184"/>
      <c r="E1863" s="76">
        <v>2.1313499999999999</v>
      </c>
      <c r="F1863" s="76">
        <v>2.2401</v>
      </c>
      <c r="G1863" s="73"/>
      <c r="H1863" s="76">
        <v>31.23715</v>
      </c>
      <c r="I1863" s="72"/>
      <c r="J1863" s="185">
        <v>0</v>
      </c>
      <c r="K1863" s="246"/>
      <c r="L1863" s="246"/>
      <c r="M1863" s="173"/>
      <c r="N1863" s="173"/>
      <c r="O1863" s="173"/>
      <c r="P1863" s="173"/>
    </row>
    <row r="1864" spans="1:16" ht="15" customHeight="1" x14ac:dyDescent="0.25">
      <c r="A1864" s="74" t="s">
        <v>1672</v>
      </c>
      <c r="B1864" s="66" t="s">
        <v>62</v>
      </c>
      <c r="C1864" s="78">
        <v>63.518300000000004</v>
      </c>
      <c r="D1864" s="184"/>
      <c r="E1864" s="76">
        <v>25.334400000000002</v>
      </c>
      <c r="F1864" s="76">
        <v>13.3698</v>
      </c>
      <c r="G1864" s="73"/>
      <c r="H1864" s="76">
        <v>75.482900000000001</v>
      </c>
      <c r="I1864" s="72"/>
      <c r="J1864" s="185">
        <v>0</v>
      </c>
      <c r="K1864" s="246"/>
      <c r="L1864" s="246"/>
      <c r="M1864" s="173"/>
      <c r="N1864" s="174"/>
      <c r="O1864" s="173"/>
      <c r="P1864" s="173"/>
    </row>
    <row r="1865" spans="1:16" ht="15" customHeight="1" x14ac:dyDescent="0.25">
      <c r="A1865" s="74" t="s">
        <v>1673</v>
      </c>
      <c r="B1865" s="66" t="s">
        <v>62</v>
      </c>
      <c r="C1865" s="78">
        <v>58.212849999999996</v>
      </c>
      <c r="D1865" s="184"/>
      <c r="E1865" s="76">
        <v>1.77905</v>
      </c>
      <c r="F1865" s="76">
        <v>0.61750000000000005</v>
      </c>
      <c r="G1865" s="73"/>
      <c r="H1865" s="76">
        <v>59.297249999999998</v>
      </c>
      <c r="I1865" s="72"/>
      <c r="J1865" s="185">
        <v>0</v>
      </c>
      <c r="K1865" s="246"/>
      <c r="L1865" s="246"/>
      <c r="M1865" s="173"/>
      <c r="N1865" s="173"/>
      <c r="O1865" s="177"/>
      <c r="P1865" s="173"/>
    </row>
    <row r="1866" spans="1:16" ht="15" customHeight="1" x14ac:dyDescent="0.25">
      <c r="A1866" s="74" t="s">
        <v>1674</v>
      </c>
      <c r="B1866" s="66" t="s">
        <v>62</v>
      </c>
      <c r="C1866" s="78">
        <v>6.28925</v>
      </c>
      <c r="D1866" s="184"/>
      <c r="E1866" s="76">
        <v>54.163199999999996</v>
      </c>
      <c r="F1866" s="76">
        <v>49.7851</v>
      </c>
      <c r="G1866" s="73"/>
      <c r="H1866" s="76">
        <v>10.667350000000001</v>
      </c>
      <c r="I1866" s="72"/>
      <c r="J1866" s="185">
        <v>0</v>
      </c>
      <c r="K1866" s="246"/>
      <c r="L1866" s="246"/>
      <c r="M1866" s="173"/>
      <c r="N1866" s="174"/>
      <c r="O1866" s="173"/>
      <c r="P1866" s="173"/>
    </row>
    <row r="1867" spans="1:16" ht="15" customHeight="1" x14ac:dyDescent="0.25">
      <c r="A1867" s="74" t="s">
        <v>1675</v>
      </c>
      <c r="B1867" s="66" t="s">
        <v>62</v>
      </c>
      <c r="C1867" s="78">
        <v>32.900150000000004</v>
      </c>
      <c r="D1867" s="184"/>
      <c r="E1867" s="76">
        <v>66.253199999999993</v>
      </c>
      <c r="F1867" s="76">
        <v>63.367040000000003</v>
      </c>
      <c r="G1867" s="73"/>
      <c r="H1867" s="76">
        <v>35.78631</v>
      </c>
      <c r="I1867" s="72"/>
      <c r="J1867" s="185">
        <v>0</v>
      </c>
      <c r="K1867" s="246"/>
      <c r="L1867" s="246"/>
      <c r="M1867" s="173"/>
      <c r="N1867" s="174"/>
      <c r="O1867" s="173"/>
      <c r="P1867" s="173"/>
    </row>
    <row r="1868" spans="1:16" ht="15" customHeight="1" x14ac:dyDescent="0.25">
      <c r="A1868" s="74" t="s">
        <v>1676</v>
      </c>
      <c r="B1868" s="66" t="s">
        <v>62</v>
      </c>
      <c r="C1868" s="78">
        <v>64.489900000000006</v>
      </c>
      <c r="D1868" s="184"/>
      <c r="E1868" s="76">
        <v>64.669800000000009</v>
      </c>
      <c r="F1868" s="76">
        <v>59.16328</v>
      </c>
      <c r="G1868" s="73"/>
      <c r="H1868" s="76">
        <v>69.996420000000001</v>
      </c>
      <c r="I1868" s="72"/>
      <c r="J1868" s="185">
        <v>0</v>
      </c>
      <c r="K1868" s="246"/>
      <c r="L1868" s="246"/>
      <c r="M1868" s="173"/>
      <c r="N1868" s="174"/>
      <c r="O1868" s="173"/>
      <c r="P1868" s="173"/>
    </row>
    <row r="1869" spans="1:16" ht="15" customHeight="1" x14ac:dyDescent="0.25">
      <c r="A1869" s="74" t="s">
        <v>1677</v>
      </c>
      <c r="B1869" s="66" t="s">
        <v>62</v>
      </c>
      <c r="C1869" s="78">
        <v>38.775860000000002</v>
      </c>
      <c r="D1869" s="184"/>
      <c r="E1869" s="76">
        <v>57.259800000000006</v>
      </c>
      <c r="F1869" s="76">
        <v>46.3887</v>
      </c>
      <c r="G1869" s="73"/>
      <c r="H1869" s="76">
        <v>49.64696</v>
      </c>
      <c r="I1869" s="72"/>
      <c r="J1869" s="185">
        <v>0</v>
      </c>
      <c r="K1869" s="246"/>
      <c r="L1869" s="246"/>
      <c r="M1869" s="173"/>
      <c r="N1869" s="174"/>
      <c r="O1869" s="173"/>
      <c r="P1869" s="173"/>
    </row>
    <row r="1870" spans="1:16" ht="15" customHeight="1" x14ac:dyDescent="0.25">
      <c r="A1870" s="74" t="s">
        <v>3911</v>
      </c>
      <c r="B1870" s="66" t="s">
        <v>62</v>
      </c>
      <c r="C1870" s="78">
        <v>398.35674</v>
      </c>
      <c r="D1870" s="184"/>
      <c r="E1870" s="76">
        <v>217.07535000000001</v>
      </c>
      <c r="F1870" s="76">
        <v>111.12519999999999</v>
      </c>
      <c r="G1870" s="73"/>
      <c r="H1870" s="76">
        <v>510.54917</v>
      </c>
      <c r="I1870" s="72"/>
      <c r="J1870" s="185">
        <v>0</v>
      </c>
      <c r="K1870" s="246"/>
      <c r="L1870" s="246"/>
      <c r="M1870" s="173"/>
      <c r="N1870" s="173"/>
      <c r="O1870" s="173"/>
      <c r="P1870" s="173"/>
    </row>
    <row r="1871" spans="1:16" ht="15" customHeight="1" x14ac:dyDescent="0.25">
      <c r="A1871" s="74" t="s">
        <v>1678</v>
      </c>
      <c r="B1871" s="66" t="s">
        <v>62</v>
      </c>
      <c r="C1871" s="78">
        <v>17.335900000000002</v>
      </c>
      <c r="D1871" s="184"/>
      <c r="E1871" s="76">
        <v>28.9068</v>
      </c>
      <c r="F1871" s="76">
        <v>24.725330000000003</v>
      </c>
      <c r="G1871" s="73"/>
      <c r="H1871" s="76">
        <v>21.51737</v>
      </c>
      <c r="I1871" s="72"/>
      <c r="J1871" s="185">
        <v>0</v>
      </c>
      <c r="K1871" s="246"/>
      <c r="L1871" s="246"/>
      <c r="M1871" s="173"/>
      <c r="N1871" s="174"/>
      <c r="O1871" s="173"/>
      <c r="P1871" s="173"/>
    </row>
    <row r="1872" spans="1:16" ht="15" customHeight="1" x14ac:dyDescent="0.25">
      <c r="A1872" s="74" t="s">
        <v>1679</v>
      </c>
      <c r="B1872" s="66" t="s">
        <v>62</v>
      </c>
      <c r="C1872" s="78">
        <v>103.7565</v>
      </c>
      <c r="D1872" s="184"/>
      <c r="E1872" s="76">
        <v>31.948799999999999</v>
      </c>
      <c r="F1872" s="76">
        <v>17.19585</v>
      </c>
      <c r="G1872" s="73"/>
      <c r="H1872" s="76">
        <v>118.50945</v>
      </c>
      <c r="I1872" s="72"/>
      <c r="J1872" s="185">
        <v>0</v>
      </c>
      <c r="K1872" s="246"/>
      <c r="L1872" s="246"/>
      <c r="M1872" s="173"/>
      <c r="N1872" s="174"/>
      <c r="O1872" s="173"/>
      <c r="P1872" s="173"/>
    </row>
    <row r="1873" spans="1:16" ht="15" customHeight="1" x14ac:dyDescent="0.25">
      <c r="A1873" s="74" t="s">
        <v>1680</v>
      </c>
      <c r="B1873" s="66" t="s">
        <v>62</v>
      </c>
      <c r="C1873" s="78">
        <v>62.808669999999999</v>
      </c>
      <c r="D1873" s="184"/>
      <c r="E1873" s="76">
        <v>29.460599999999999</v>
      </c>
      <c r="F1873" s="76">
        <v>15.7715</v>
      </c>
      <c r="G1873" s="73"/>
      <c r="H1873" s="76">
        <v>76.497770000000003</v>
      </c>
      <c r="I1873" s="72"/>
      <c r="J1873" s="185">
        <v>0</v>
      </c>
      <c r="K1873" s="246"/>
      <c r="L1873" s="246"/>
      <c r="M1873" s="173"/>
      <c r="N1873" s="174"/>
      <c r="O1873" s="173"/>
      <c r="P1873" s="173"/>
    </row>
    <row r="1874" spans="1:16" ht="15" customHeight="1" x14ac:dyDescent="0.25">
      <c r="A1874" s="74" t="s">
        <v>3912</v>
      </c>
      <c r="B1874" s="66" t="s">
        <v>62</v>
      </c>
      <c r="C1874" s="78">
        <v>253.04771</v>
      </c>
      <c r="D1874" s="184"/>
      <c r="E1874" s="76">
        <v>150.0694</v>
      </c>
      <c r="F1874" s="76">
        <v>86.393830000000008</v>
      </c>
      <c r="G1874" s="73"/>
      <c r="H1874" s="76">
        <v>310.69558000000001</v>
      </c>
      <c r="I1874" s="72"/>
      <c r="J1874" s="185">
        <v>0</v>
      </c>
      <c r="K1874" s="246"/>
      <c r="L1874" s="246"/>
      <c r="M1874" s="173"/>
      <c r="N1874" s="174"/>
      <c r="O1874" s="173"/>
      <c r="P1874" s="173"/>
    </row>
    <row r="1875" spans="1:16" ht="15" customHeight="1" x14ac:dyDescent="0.25">
      <c r="A1875" s="74" t="s">
        <v>1681</v>
      </c>
      <c r="B1875" s="66" t="s">
        <v>62</v>
      </c>
      <c r="C1875" s="78">
        <v>184.24360000000001</v>
      </c>
      <c r="D1875" s="184"/>
      <c r="E1875" s="76">
        <v>163.96510000000001</v>
      </c>
      <c r="F1875" s="76">
        <v>153.57939999999999</v>
      </c>
      <c r="G1875" s="73"/>
      <c r="H1875" s="76">
        <v>196.85795000000002</v>
      </c>
      <c r="I1875" s="72"/>
      <c r="J1875" s="185">
        <v>0</v>
      </c>
      <c r="K1875" s="246"/>
      <c r="L1875" s="246"/>
      <c r="M1875" s="173"/>
      <c r="N1875" s="174"/>
      <c r="O1875" s="173"/>
      <c r="P1875" s="173"/>
    </row>
    <row r="1876" spans="1:16" ht="15" customHeight="1" x14ac:dyDescent="0.25">
      <c r="A1876" s="74" t="s">
        <v>3913</v>
      </c>
      <c r="B1876" s="66" t="s">
        <v>62</v>
      </c>
      <c r="C1876" s="78">
        <v>159.17591000000002</v>
      </c>
      <c r="D1876" s="184"/>
      <c r="E1876" s="76">
        <v>167.1696</v>
      </c>
      <c r="F1876" s="76">
        <v>123.43145</v>
      </c>
      <c r="G1876" s="73"/>
      <c r="H1876" s="76">
        <v>202.91406000000001</v>
      </c>
      <c r="I1876" s="72"/>
      <c r="J1876" s="185">
        <v>0</v>
      </c>
      <c r="K1876" s="246"/>
      <c r="L1876" s="246"/>
      <c r="M1876" s="173"/>
      <c r="N1876" s="174"/>
      <c r="O1876" s="173"/>
      <c r="P1876" s="173"/>
    </row>
    <row r="1877" spans="1:16" ht="15" customHeight="1" x14ac:dyDescent="0.25">
      <c r="A1877" s="74" t="s">
        <v>1682</v>
      </c>
      <c r="B1877" s="66" t="s">
        <v>62</v>
      </c>
      <c r="C1877" s="78">
        <v>176.93960000000001</v>
      </c>
      <c r="D1877" s="184"/>
      <c r="E1877" s="76">
        <v>102.2346</v>
      </c>
      <c r="F1877" s="76">
        <v>92.710309999999993</v>
      </c>
      <c r="G1877" s="73"/>
      <c r="H1877" s="76">
        <v>192.33024</v>
      </c>
      <c r="I1877" s="72"/>
      <c r="J1877" s="185">
        <v>0</v>
      </c>
      <c r="K1877" s="246"/>
      <c r="L1877" s="246"/>
      <c r="M1877" s="173"/>
      <c r="N1877" s="174"/>
      <c r="O1877" s="173"/>
      <c r="P1877" s="173"/>
    </row>
    <row r="1878" spans="1:16" ht="15" customHeight="1" x14ac:dyDescent="0.25">
      <c r="A1878" s="74" t="s">
        <v>3914</v>
      </c>
      <c r="B1878" s="66" t="s">
        <v>62</v>
      </c>
      <c r="C1878" s="78">
        <v>396.10172999999998</v>
      </c>
      <c r="D1878" s="184"/>
      <c r="E1878" s="76">
        <v>323.10784999999998</v>
      </c>
      <c r="F1878" s="76">
        <v>210.41104000000001</v>
      </c>
      <c r="G1878" s="73"/>
      <c r="H1878" s="76">
        <v>490.83548999999999</v>
      </c>
      <c r="I1878" s="72"/>
      <c r="J1878" s="185">
        <v>0</v>
      </c>
      <c r="K1878" s="246"/>
      <c r="L1878" s="246"/>
      <c r="M1878" s="173"/>
      <c r="N1878" s="173"/>
      <c r="O1878" s="173"/>
      <c r="P1878" s="173"/>
    </row>
    <row r="1879" spans="1:16" ht="15" customHeight="1" x14ac:dyDescent="0.25">
      <c r="A1879" s="74" t="s">
        <v>1683</v>
      </c>
      <c r="B1879" s="66" t="s">
        <v>62</v>
      </c>
      <c r="C1879" s="78">
        <v>322.86815000000001</v>
      </c>
      <c r="D1879" s="184"/>
      <c r="E1879" s="76">
        <v>145.02539999999999</v>
      </c>
      <c r="F1879" s="76">
        <v>74.065350000000009</v>
      </c>
      <c r="G1879" s="73"/>
      <c r="H1879" s="76">
        <v>393.82820000000004</v>
      </c>
      <c r="I1879" s="72"/>
      <c r="J1879" s="185">
        <v>0</v>
      </c>
      <c r="K1879" s="246"/>
      <c r="L1879" s="246"/>
      <c r="M1879" s="173"/>
      <c r="N1879" s="174"/>
      <c r="O1879" s="173"/>
      <c r="P1879" s="173"/>
    </row>
    <row r="1880" spans="1:16" ht="15" customHeight="1" x14ac:dyDescent="0.25">
      <c r="A1880" s="74" t="s">
        <v>1684</v>
      </c>
      <c r="B1880" s="66" t="s">
        <v>62</v>
      </c>
      <c r="C1880" s="78">
        <v>244.11479</v>
      </c>
      <c r="D1880" s="184"/>
      <c r="E1880" s="76">
        <v>174.20714999999998</v>
      </c>
      <c r="F1880" s="76">
        <v>132.95545000000001</v>
      </c>
      <c r="G1880" s="73"/>
      <c r="H1880" s="76">
        <v>285.58274</v>
      </c>
      <c r="I1880" s="72"/>
      <c r="J1880" s="185">
        <v>0</v>
      </c>
      <c r="K1880" s="246"/>
      <c r="L1880" s="246"/>
      <c r="M1880" s="173"/>
      <c r="N1880" s="173"/>
      <c r="O1880" s="173"/>
      <c r="P1880" s="173"/>
    </row>
    <row r="1881" spans="1:16" ht="15" customHeight="1" x14ac:dyDescent="0.25">
      <c r="A1881" s="74" t="s">
        <v>1685</v>
      </c>
      <c r="B1881" s="66" t="s">
        <v>62</v>
      </c>
      <c r="C1881" s="78">
        <v>385.37609999999995</v>
      </c>
      <c r="D1881" s="184"/>
      <c r="E1881" s="76">
        <v>331.19125000000003</v>
      </c>
      <c r="F1881" s="76">
        <v>292.97314</v>
      </c>
      <c r="G1881" s="73"/>
      <c r="H1881" s="76">
        <v>423.87826000000001</v>
      </c>
      <c r="I1881" s="72"/>
      <c r="J1881" s="185">
        <v>0</v>
      </c>
      <c r="K1881" s="246"/>
      <c r="L1881" s="246"/>
      <c r="M1881" s="173"/>
      <c r="N1881" s="173"/>
      <c r="O1881" s="173"/>
      <c r="P1881" s="173"/>
    </row>
    <row r="1882" spans="1:16" ht="15" customHeight="1" x14ac:dyDescent="0.25">
      <c r="A1882" s="74" t="s">
        <v>796</v>
      </c>
      <c r="B1882" s="66" t="s">
        <v>62</v>
      </c>
      <c r="C1882" s="78">
        <v>415.59197999999998</v>
      </c>
      <c r="D1882" s="184"/>
      <c r="E1882" s="76">
        <v>428.23559999999998</v>
      </c>
      <c r="F1882" s="76">
        <v>390.25434999999999</v>
      </c>
      <c r="G1882" s="73"/>
      <c r="H1882" s="76">
        <v>453.57322999999997</v>
      </c>
      <c r="I1882" s="72"/>
      <c r="J1882" s="185">
        <v>0</v>
      </c>
      <c r="K1882" s="246"/>
      <c r="L1882" s="246"/>
      <c r="M1882" s="173"/>
      <c r="N1882" s="174"/>
      <c r="O1882" s="173"/>
      <c r="P1882" s="173"/>
    </row>
    <row r="1883" spans="1:16" ht="15" customHeight="1" x14ac:dyDescent="0.25">
      <c r="A1883" s="74" t="s">
        <v>1687</v>
      </c>
      <c r="B1883" s="66" t="s">
        <v>62</v>
      </c>
      <c r="C1883" s="78">
        <v>249.16708</v>
      </c>
      <c r="D1883" s="184"/>
      <c r="E1883" s="76">
        <v>252.00239999999999</v>
      </c>
      <c r="F1883" s="76">
        <v>198.95246</v>
      </c>
      <c r="G1883" s="73"/>
      <c r="H1883" s="76">
        <v>302.21701999999999</v>
      </c>
      <c r="I1883" s="72"/>
      <c r="J1883" s="185">
        <v>0</v>
      </c>
      <c r="K1883" s="246"/>
      <c r="L1883" s="246"/>
      <c r="M1883" s="173"/>
      <c r="N1883" s="174"/>
      <c r="O1883" s="173"/>
      <c r="P1883" s="173"/>
    </row>
    <row r="1884" spans="1:16" ht="15" customHeight="1" x14ac:dyDescent="0.25">
      <c r="A1884" s="74" t="s">
        <v>3915</v>
      </c>
      <c r="B1884" s="66" t="s">
        <v>62</v>
      </c>
      <c r="C1884" s="78">
        <v>253.50561999999999</v>
      </c>
      <c r="D1884" s="184"/>
      <c r="E1884" s="76">
        <v>253.73400000000001</v>
      </c>
      <c r="F1884" s="76">
        <v>165.85214999999999</v>
      </c>
      <c r="G1884" s="73"/>
      <c r="H1884" s="76">
        <v>341.38746999999995</v>
      </c>
      <c r="I1884" s="72"/>
      <c r="J1884" s="185">
        <v>0</v>
      </c>
      <c r="K1884" s="246"/>
      <c r="L1884" s="246"/>
      <c r="M1884" s="173"/>
      <c r="N1884" s="175"/>
      <c r="O1884" s="173"/>
      <c r="P1884" s="173"/>
    </row>
    <row r="1885" spans="1:16" ht="15" customHeight="1" x14ac:dyDescent="0.25">
      <c r="A1885" s="74" t="s">
        <v>1688</v>
      </c>
      <c r="B1885" s="66" t="s">
        <v>62</v>
      </c>
      <c r="C1885" s="78">
        <v>36.313449999999996</v>
      </c>
      <c r="D1885" s="184"/>
      <c r="E1885" s="76">
        <v>16.772599999999997</v>
      </c>
      <c r="F1885" s="76">
        <v>5.0439999999999996</v>
      </c>
      <c r="G1885" s="73"/>
      <c r="H1885" s="76">
        <v>143.55125000000001</v>
      </c>
      <c r="I1885" s="72"/>
      <c r="J1885" s="185">
        <v>0</v>
      </c>
      <c r="K1885" s="246"/>
      <c r="L1885" s="246"/>
      <c r="M1885" s="173"/>
      <c r="N1885" s="174"/>
      <c r="O1885" s="173"/>
      <c r="P1885" s="173"/>
    </row>
    <row r="1886" spans="1:16" ht="15" customHeight="1" x14ac:dyDescent="0.25">
      <c r="A1886" s="74" t="s">
        <v>3916</v>
      </c>
      <c r="B1886" s="66" t="s">
        <v>62</v>
      </c>
      <c r="C1886" s="78">
        <v>671.44971999999996</v>
      </c>
      <c r="D1886" s="184"/>
      <c r="E1886" s="76">
        <v>806.75119999999993</v>
      </c>
      <c r="F1886" s="76">
        <v>601.94283999999993</v>
      </c>
      <c r="G1886" s="73"/>
      <c r="H1886" s="76">
        <v>873.79968000000008</v>
      </c>
      <c r="I1886" s="72"/>
      <c r="J1886" s="185">
        <v>0</v>
      </c>
      <c r="K1886" s="246"/>
      <c r="L1886" s="246"/>
      <c r="M1886" s="173"/>
      <c r="N1886" s="174"/>
      <c r="O1886" s="173"/>
      <c r="P1886" s="173"/>
    </row>
    <row r="1887" spans="1:16" ht="15" customHeight="1" x14ac:dyDescent="0.25">
      <c r="A1887" s="74" t="s">
        <v>3917</v>
      </c>
      <c r="B1887" s="66" t="s">
        <v>62</v>
      </c>
      <c r="C1887" s="78">
        <v>2173.5135499999997</v>
      </c>
      <c r="D1887" s="184"/>
      <c r="E1887" s="76">
        <v>1482.0576000000001</v>
      </c>
      <c r="F1887" s="76">
        <v>1962.05827</v>
      </c>
      <c r="G1887" s="73"/>
      <c r="H1887" s="76">
        <v>1696.9885900000002</v>
      </c>
      <c r="I1887" s="72"/>
      <c r="J1887" s="185">
        <v>0</v>
      </c>
      <c r="K1887" s="246"/>
      <c r="L1887" s="246"/>
      <c r="M1887" s="173"/>
      <c r="N1887" s="174"/>
      <c r="O1887" s="173"/>
      <c r="P1887" s="173"/>
    </row>
    <row r="1888" spans="1:16" ht="15" customHeight="1" x14ac:dyDescent="0.25">
      <c r="A1888" s="74" t="s">
        <v>3918</v>
      </c>
      <c r="B1888" s="66" t="s">
        <v>62</v>
      </c>
      <c r="C1888" s="78">
        <v>98.597619999999992</v>
      </c>
      <c r="D1888" s="184"/>
      <c r="E1888" s="76">
        <v>185.328</v>
      </c>
      <c r="F1888" s="76">
        <v>174.42439999999999</v>
      </c>
      <c r="G1888" s="73"/>
      <c r="H1888" s="76">
        <v>109.47561999999999</v>
      </c>
      <c r="I1888" s="72"/>
      <c r="J1888" s="185">
        <v>0</v>
      </c>
      <c r="K1888" s="246"/>
      <c r="L1888" s="246"/>
      <c r="M1888" s="173"/>
      <c r="N1888" s="175"/>
      <c r="O1888" s="173"/>
      <c r="P1888" s="173"/>
    </row>
    <row r="1889" spans="1:16" ht="15" customHeight="1" x14ac:dyDescent="0.25">
      <c r="A1889" s="74" t="s">
        <v>1689</v>
      </c>
      <c r="B1889" s="66" t="s">
        <v>62</v>
      </c>
      <c r="C1889" s="78">
        <v>102.54025</v>
      </c>
      <c r="D1889" s="184"/>
      <c r="E1889" s="76">
        <v>182.3064</v>
      </c>
      <c r="F1889" s="76">
        <v>194.02563000000001</v>
      </c>
      <c r="G1889" s="73"/>
      <c r="H1889" s="76">
        <v>90.609619999999993</v>
      </c>
      <c r="I1889" s="72"/>
      <c r="J1889" s="185">
        <v>0</v>
      </c>
      <c r="K1889" s="246"/>
      <c r="L1889" s="246"/>
      <c r="M1889" s="173"/>
      <c r="N1889" s="174"/>
      <c r="O1889" s="173"/>
      <c r="P1889" s="173"/>
    </row>
    <row r="1890" spans="1:16" ht="15" customHeight="1" x14ac:dyDescent="0.25">
      <c r="A1890" s="74" t="s">
        <v>3919</v>
      </c>
      <c r="B1890" s="66" t="s">
        <v>62</v>
      </c>
      <c r="C1890" s="78">
        <v>139.49042</v>
      </c>
      <c r="D1890" s="184"/>
      <c r="E1890" s="76">
        <v>161.27279999999999</v>
      </c>
      <c r="F1890" s="76">
        <v>111.91359</v>
      </c>
      <c r="G1890" s="73"/>
      <c r="H1890" s="76">
        <v>188.84962999999999</v>
      </c>
      <c r="I1890" s="72"/>
      <c r="J1890" s="185">
        <v>0</v>
      </c>
      <c r="K1890" s="246"/>
      <c r="L1890" s="246"/>
      <c r="M1890" s="173"/>
      <c r="N1890" s="174"/>
      <c r="O1890" s="173"/>
      <c r="P1890" s="173"/>
    </row>
    <row r="1891" spans="1:16" ht="15" customHeight="1" x14ac:dyDescent="0.25">
      <c r="A1891" s="74" t="s">
        <v>1708</v>
      </c>
      <c r="B1891" s="66" t="s">
        <v>62</v>
      </c>
      <c r="C1891" s="78">
        <v>171.71720000000002</v>
      </c>
      <c r="D1891" s="184"/>
      <c r="E1891" s="76">
        <v>241.96120000000002</v>
      </c>
      <c r="F1891" s="76">
        <v>262.34944000000002</v>
      </c>
      <c r="G1891" s="73"/>
      <c r="H1891" s="76">
        <v>153.10552999999999</v>
      </c>
      <c r="I1891" s="72"/>
      <c r="J1891" s="185">
        <v>0</v>
      </c>
      <c r="K1891" s="246"/>
      <c r="L1891" s="246"/>
      <c r="M1891" s="173"/>
      <c r="N1891" s="174"/>
      <c r="O1891" s="173"/>
      <c r="P1891" s="173"/>
    </row>
    <row r="1892" spans="1:16" ht="15" customHeight="1" x14ac:dyDescent="0.25">
      <c r="A1892" s="74" t="s">
        <v>1709</v>
      </c>
      <c r="B1892" s="66" t="s">
        <v>62</v>
      </c>
      <c r="C1892" s="78">
        <v>292.29609000000005</v>
      </c>
      <c r="D1892" s="184"/>
      <c r="E1892" s="76">
        <v>246.79070000000002</v>
      </c>
      <c r="F1892" s="76">
        <v>201.70358999999999</v>
      </c>
      <c r="G1892" s="73"/>
      <c r="H1892" s="76">
        <v>338.51095000000004</v>
      </c>
      <c r="I1892" s="72"/>
      <c r="J1892" s="185">
        <v>0</v>
      </c>
      <c r="K1892" s="246"/>
      <c r="L1892" s="246"/>
      <c r="M1892" s="173"/>
      <c r="N1892" s="174"/>
      <c r="O1892" s="173"/>
      <c r="P1892" s="173"/>
    </row>
    <row r="1893" spans="1:16" ht="15" customHeight="1" x14ac:dyDescent="0.25">
      <c r="A1893" s="74" t="s">
        <v>1710</v>
      </c>
      <c r="B1893" s="66" t="s">
        <v>62</v>
      </c>
      <c r="C1893" s="78">
        <v>227.07899</v>
      </c>
      <c r="D1893" s="184"/>
      <c r="E1893" s="76">
        <v>163.15129999999999</v>
      </c>
      <c r="F1893" s="76">
        <v>131.56783999999999</v>
      </c>
      <c r="G1893" s="73"/>
      <c r="H1893" s="76">
        <v>260.41374999999999</v>
      </c>
      <c r="I1893" s="72"/>
      <c r="J1893" s="185">
        <v>0</v>
      </c>
      <c r="K1893" s="246"/>
      <c r="L1893" s="246"/>
      <c r="M1893" s="173"/>
      <c r="N1893" s="174"/>
      <c r="O1893" s="173"/>
      <c r="P1893" s="173"/>
    </row>
    <row r="1894" spans="1:16" ht="15" customHeight="1" x14ac:dyDescent="0.25">
      <c r="A1894" s="74" t="s">
        <v>1711</v>
      </c>
      <c r="B1894" s="66" t="s">
        <v>62</v>
      </c>
      <c r="C1894" s="78">
        <v>305.29103999999995</v>
      </c>
      <c r="D1894" s="184"/>
      <c r="E1894" s="76">
        <v>296.3818</v>
      </c>
      <c r="F1894" s="76">
        <v>242.44241</v>
      </c>
      <c r="G1894" s="73"/>
      <c r="H1894" s="76">
        <v>361.83303000000001</v>
      </c>
      <c r="I1894" s="72"/>
      <c r="J1894" s="185">
        <v>0</v>
      </c>
      <c r="K1894" s="246"/>
      <c r="L1894" s="246"/>
      <c r="M1894" s="173"/>
      <c r="N1894" s="174"/>
      <c r="O1894" s="173"/>
      <c r="P1894" s="173"/>
    </row>
    <row r="1895" spans="1:16" ht="15" customHeight="1" x14ac:dyDescent="0.25">
      <c r="A1895" s="74" t="s">
        <v>1712</v>
      </c>
      <c r="B1895" s="66" t="s">
        <v>62</v>
      </c>
      <c r="C1895" s="78">
        <v>295.77729999999997</v>
      </c>
      <c r="D1895" s="184"/>
      <c r="E1895" s="76">
        <v>291.81815</v>
      </c>
      <c r="F1895" s="76">
        <v>275.98271</v>
      </c>
      <c r="G1895" s="73"/>
      <c r="H1895" s="76">
        <v>311.92459000000002</v>
      </c>
      <c r="I1895" s="72"/>
      <c r="J1895" s="185">
        <v>0</v>
      </c>
      <c r="K1895" s="246"/>
      <c r="L1895" s="246"/>
      <c r="M1895" s="173"/>
      <c r="N1895" s="173"/>
      <c r="O1895" s="173"/>
      <c r="P1895" s="173"/>
    </row>
    <row r="1896" spans="1:16" ht="15" customHeight="1" x14ac:dyDescent="0.25">
      <c r="A1896" s="74" t="s">
        <v>1713</v>
      </c>
      <c r="B1896" s="66" t="s">
        <v>62</v>
      </c>
      <c r="C1896" s="78">
        <v>292.71064000000001</v>
      </c>
      <c r="D1896" s="184"/>
      <c r="E1896" s="76">
        <v>254.50360000000001</v>
      </c>
      <c r="F1896" s="76">
        <v>228.91970999999998</v>
      </c>
      <c r="G1896" s="73"/>
      <c r="H1896" s="76">
        <v>319.40153000000004</v>
      </c>
      <c r="I1896" s="72"/>
      <c r="J1896" s="185">
        <v>0</v>
      </c>
      <c r="K1896" s="246"/>
      <c r="L1896" s="246"/>
      <c r="M1896" s="173"/>
      <c r="N1896" s="174"/>
      <c r="O1896" s="173"/>
      <c r="P1896" s="173"/>
    </row>
    <row r="1897" spans="1:16" ht="15" customHeight="1" x14ac:dyDescent="0.25">
      <c r="A1897" s="74" t="s">
        <v>1714</v>
      </c>
      <c r="B1897" s="66" t="s">
        <v>62</v>
      </c>
      <c r="C1897" s="78">
        <v>347.71209000000005</v>
      </c>
      <c r="D1897" s="184"/>
      <c r="E1897" s="76">
        <v>267.24359999999996</v>
      </c>
      <c r="F1897" s="76">
        <v>238.68898000000002</v>
      </c>
      <c r="G1897" s="73"/>
      <c r="H1897" s="76">
        <v>378.53780999999998</v>
      </c>
      <c r="I1897" s="72"/>
      <c r="J1897" s="185">
        <v>0</v>
      </c>
      <c r="K1897" s="246"/>
      <c r="L1897" s="246"/>
      <c r="M1897" s="173"/>
      <c r="N1897" s="174"/>
      <c r="O1897" s="173"/>
      <c r="P1897" s="173"/>
    </row>
    <row r="1898" spans="1:16" ht="15" customHeight="1" x14ac:dyDescent="0.25">
      <c r="A1898" s="74" t="s">
        <v>1715</v>
      </c>
      <c r="B1898" s="66" t="s">
        <v>62</v>
      </c>
      <c r="C1898" s="78">
        <v>246.81020999999998</v>
      </c>
      <c r="D1898" s="184"/>
      <c r="E1898" s="76">
        <v>260.57069999999999</v>
      </c>
      <c r="F1898" s="76">
        <v>218.20873</v>
      </c>
      <c r="G1898" s="73"/>
      <c r="H1898" s="76">
        <v>295.21287999999998</v>
      </c>
      <c r="I1898" s="72"/>
      <c r="J1898" s="185">
        <v>0</v>
      </c>
      <c r="K1898" s="246"/>
      <c r="L1898" s="246"/>
      <c r="M1898" s="173"/>
      <c r="N1898" s="174"/>
      <c r="O1898" s="173"/>
      <c r="P1898" s="173"/>
    </row>
    <row r="1899" spans="1:16" ht="15" customHeight="1" x14ac:dyDescent="0.25">
      <c r="A1899" s="74" t="s">
        <v>1716</v>
      </c>
      <c r="B1899" s="66" t="s">
        <v>62</v>
      </c>
      <c r="C1899" s="78">
        <v>236.9879</v>
      </c>
      <c r="D1899" s="184"/>
      <c r="E1899" s="76">
        <v>237.01859999999999</v>
      </c>
      <c r="F1899" s="76">
        <v>181.22728000000001</v>
      </c>
      <c r="G1899" s="73"/>
      <c r="H1899" s="76">
        <v>301.10182000000003</v>
      </c>
      <c r="I1899" s="72"/>
      <c r="J1899" s="185">
        <v>0</v>
      </c>
      <c r="K1899" s="246"/>
      <c r="L1899" s="246"/>
      <c r="M1899" s="173"/>
      <c r="N1899" s="174"/>
      <c r="O1899" s="173"/>
      <c r="P1899" s="173"/>
    </row>
    <row r="1900" spans="1:16" ht="15" customHeight="1" x14ac:dyDescent="0.25">
      <c r="A1900" s="74" t="s">
        <v>3920</v>
      </c>
      <c r="B1900" s="66" t="s">
        <v>62</v>
      </c>
      <c r="C1900" s="78">
        <v>226.25075000000001</v>
      </c>
      <c r="D1900" s="184"/>
      <c r="E1900" s="76">
        <v>239.15774999999999</v>
      </c>
      <c r="F1900" s="76">
        <v>204.63170000000002</v>
      </c>
      <c r="G1900" s="73"/>
      <c r="H1900" s="76">
        <v>261.14265</v>
      </c>
      <c r="I1900" s="72"/>
      <c r="J1900" s="185">
        <v>0</v>
      </c>
      <c r="K1900" s="246"/>
      <c r="L1900" s="246"/>
      <c r="M1900" s="173"/>
      <c r="N1900" s="173"/>
      <c r="O1900" s="173"/>
      <c r="P1900" s="173"/>
    </row>
    <row r="1901" spans="1:16" ht="15" customHeight="1" x14ac:dyDescent="0.25">
      <c r="A1901" s="74" t="s">
        <v>1717</v>
      </c>
      <c r="B1901" s="66" t="s">
        <v>62</v>
      </c>
      <c r="C1901" s="78">
        <v>290.89529999999996</v>
      </c>
      <c r="D1901" s="184"/>
      <c r="E1901" s="76">
        <v>244.05679999999998</v>
      </c>
      <c r="F1901" s="76">
        <v>210.57004999999998</v>
      </c>
      <c r="G1901" s="73"/>
      <c r="H1901" s="76">
        <v>326.24104999999997</v>
      </c>
      <c r="I1901" s="72"/>
      <c r="J1901" s="185">
        <v>0</v>
      </c>
      <c r="K1901" s="246"/>
      <c r="L1901" s="246"/>
      <c r="M1901" s="173"/>
      <c r="N1901" s="174"/>
      <c r="O1901" s="173"/>
      <c r="P1901" s="173"/>
    </row>
    <row r="1902" spans="1:16" ht="15" customHeight="1" x14ac:dyDescent="0.25">
      <c r="A1902" s="74" t="s">
        <v>1718</v>
      </c>
      <c r="B1902" s="66" t="s">
        <v>62</v>
      </c>
      <c r="C1902" s="78">
        <v>318.07233000000002</v>
      </c>
      <c r="D1902" s="184"/>
      <c r="E1902" s="76">
        <v>199.28220000000002</v>
      </c>
      <c r="F1902" s="76">
        <v>183.88374999999999</v>
      </c>
      <c r="G1902" s="73"/>
      <c r="H1902" s="76">
        <v>334.31317999999999</v>
      </c>
      <c r="I1902" s="72"/>
      <c r="J1902" s="185">
        <v>0</v>
      </c>
      <c r="K1902" s="246"/>
      <c r="L1902" s="246"/>
      <c r="M1902" s="173"/>
      <c r="N1902" s="174"/>
      <c r="O1902" s="173"/>
      <c r="P1902" s="173"/>
    </row>
    <row r="1903" spans="1:16" ht="15" customHeight="1" x14ac:dyDescent="0.25">
      <c r="A1903" s="74" t="s">
        <v>1719</v>
      </c>
      <c r="B1903" s="66" t="s">
        <v>62</v>
      </c>
      <c r="C1903" s="78">
        <v>31.074450000000002</v>
      </c>
      <c r="D1903" s="184"/>
      <c r="E1903" s="76">
        <v>18.2182</v>
      </c>
      <c r="F1903" s="76">
        <v>6.7638999999999996</v>
      </c>
      <c r="G1903" s="73"/>
      <c r="H1903" s="76">
        <v>45.622750000000003</v>
      </c>
      <c r="I1903" s="72"/>
      <c r="J1903" s="185">
        <v>0</v>
      </c>
      <c r="K1903" s="246"/>
      <c r="L1903" s="246"/>
      <c r="M1903" s="173"/>
      <c r="N1903" s="174"/>
      <c r="O1903" s="173"/>
      <c r="P1903" s="173"/>
    </row>
    <row r="1904" spans="1:16" ht="15" customHeight="1" x14ac:dyDescent="0.25">
      <c r="A1904" s="74" t="s">
        <v>1720</v>
      </c>
      <c r="B1904" s="66" t="s">
        <v>62</v>
      </c>
      <c r="C1904" s="78">
        <v>62.750370000000004</v>
      </c>
      <c r="D1904" s="184"/>
      <c r="E1904" s="76">
        <v>23.9772</v>
      </c>
      <c r="F1904" s="76">
        <v>6.2874999999999996</v>
      </c>
      <c r="G1904" s="73"/>
      <c r="H1904" s="76">
        <v>80.440070000000006</v>
      </c>
      <c r="I1904" s="72"/>
      <c r="J1904" s="185">
        <v>0</v>
      </c>
      <c r="K1904" s="246"/>
      <c r="L1904" s="246"/>
      <c r="M1904" s="173"/>
      <c r="N1904" s="174"/>
      <c r="O1904" s="173"/>
      <c r="P1904" s="173"/>
    </row>
    <row r="1905" spans="1:16" ht="15" customHeight="1" x14ac:dyDescent="0.25">
      <c r="A1905" s="74" t="s">
        <v>1721</v>
      </c>
      <c r="B1905" s="66" t="s">
        <v>62</v>
      </c>
      <c r="C1905" s="78">
        <v>62.890800000000006</v>
      </c>
      <c r="D1905" s="184"/>
      <c r="E1905" s="76">
        <v>99.221199999999996</v>
      </c>
      <c r="F1905" s="76">
        <v>83.091700000000003</v>
      </c>
      <c r="G1905" s="73"/>
      <c r="H1905" s="76">
        <v>120.4081</v>
      </c>
      <c r="I1905" s="72"/>
      <c r="J1905" s="185">
        <v>0</v>
      </c>
      <c r="K1905" s="246"/>
      <c r="L1905" s="246"/>
      <c r="M1905" s="173"/>
      <c r="N1905" s="174"/>
      <c r="O1905" s="173"/>
      <c r="P1905" s="173"/>
    </row>
    <row r="1906" spans="1:16" ht="15" customHeight="1" x14ac:dyDescent="0.25">
      <c r="A1906" s="74" t="s">
        <v>1690</v>
      </c>
      <c r="B1906" s="66" t="s">
        <v>62</v>
      </c>
      <c r="C1906" s="78">
        <v>1.0868</v>
      </c>
      <c r="D1906" s="184"/>
      <c r="E1906" s="76">
        <v>8.89785</v>
      </c>
      <c r="F1906" s="76">
        <v>20.94135</v>
      </c>
      <c r="G1906" s="73"/>
      <c r="H1906" s="76">
        <v>1.9894499999999999</v>
      </c>
      <c r="I1906" s="72"/>
      <c r="J1906" s="185">
        <v>0</v>
      </c>
      <c r="K1906" s="246"/>
      <c r="L1906" s="246"/>
      <c r="M1906" s="173"/>
      <c r="N1906" s="173"/>
      <c r="O1906" s="173"/>
      <c r="P1906" s="173"/>
    </row>
    <row r="1907" spans="1:16" ht="15" customHeight="1" x14ac:dyDescent="0.25">
      <c r="A1907" s="74" t="s">
        <v>1722</v>
      </c>
      <c r="B1907" s="66" t="s">
        <v>62</v>
      </c>
      <c r="C1907" s="78">
        <v>23.680499999999999</v>
      </c>
      <c r="D1907" s="184"/>
      <c r="E1907" s="76">
        <v>20.436</v>
      </c>
      <c r="F1907" s="76">
        <v>9.7772000000000006</v>
      </c>
      <c r="G1907" s="73"/>
      <c r="H1907" s="76">
        <v>36.234699999999997</v>
      </c>
      <c r="I1907" s="72"/>
      <c r="J1907" s="185">
        <v>0</v>
      </c>
      <c r="K1907" s="246"/>
      <c r="L1907" s="246"/>
      <c r="M1907" s="173"/>
      <c r="N1907" s="175"/>
      <c r="O1907" s="173"/>
      <c r="P1907" s="173"/>
    </row>
    <row r="1908" spans="1:16" ht="15" customHeight="1" x14ac:dyDescent="0.25">
      <c r="A1908" s="74" t="s">
        <v>1723</v>
      </c>
      <c r="B1908" s="66" t="s">
        <v>62</v>
      </c>
      <c r="C1908" s="78">
        <v>48.588250000000002</v>
      </c>
      <c r="D1908" s="184"/>
      <c r="E1908" s="76">
        <v>20.554299999999998</v>
      </c>
      <c r="F1908" s="76">
        <v>1.6735</v>
      </c>
      <c r="G1908" s="73"/>
      <c r="H1908" s="76">
        <v>84.88785</v>
      </c>
      <c r="I1908" s="72"/>
      <c r="J1908" s="185">
        <v>0</v>
      </c>
      <c r="K1908" s="246"/>
      <c r="L1908" s="246"/>
      <c r="M1908" s="173"/>
      <c r="N1908" s="174"/>
      <c r="O1908" s="173"/>
      <c r="P1908" s="173"/>
    </row>
    <row r="1909" spans="1:16" ht="15" customHeight="1" x14ac:dyDescent="0.25">
      <c r="A1909" s="74" t="s">
        <v>1724</v>
      </c>
      <c r="B1909" s="66" t="s">
        <v>62</v>
      </c>
      <c r="C1909" s="78">
        <v>28.505890000000001</v>
      </c>
      <c r="D1909" s="184"/>
      <c r="E1909" s="76">
        <v>24.328200000000002</v>
      </c>
      <c r="F1909" s="76">
        <v>15.9679</v>
      </c>
      <c r="G1909" s="73"/>
      <c r="H1909" s="76">
        <v>36.866190000000003</v>
      </c>
      <c r="I1909" s="72"/>
      <c r="J1909" s="185">
        <v>0</v>
      </c>
      <c r="K1909" s="246"/>
      <c r="L1909" s="246"/>
      <c r="M1909" s="173"/>
      <c r="N1909" s="174"/>
      <c r="O1909" s="173"/>
      <c r="P1909" s="173"/>
    </row>
    <row r="1910" spans="1:16" ht="15" customHeight="1" x14ac:dyDescent="0.25">
      <c r="A1910" s="74" t="s">
        <v>1725</v>
      </c>
      <c r="B1910" s="66" t="s">
        <v>62</v>
      </c>
      <c r="C1910" s="78">
        <v>57.07535</v>
      </c>
      <c r="D1910" s="184"/>
      <c r="E1910" s="76">
        <v>22.437999999999999</v>
      </c>
      <c r="F1910" s="76">
        <v>12.05485</v>
      </c>
      <c r="G1910" s="73"/>
      <c r="H1910" s="76">
        <v>68.501100000000008</v>
      </c>
      <c r="I1910" s="72"/>
      <c r="J1910" s="185">
        <v>0</v>
      </c>
      <c r="K1910" s="246"/>
      <c r="L1910" s="246"/>
      <c r="M1910" s="173"/>
      <c r="N1910" s="175"/>
      <c r="O1910" s="173"/>
      <c r="P1910" s="173"/>
    </row>
    <row r="1911" spans="1:16" ht="15" customHeight="1" x14ac:dyDescent="0.25">
      <c r="A1911" s="74" t="s">
        <v>1726</v>
      </c>
      <c r="B1911" s="66" t="s">
        <v>62</v>
      </c>
      <c r="C1911" s="78">
        <v>59.993120000000005</v>
      </c>
      <c r="D1911" s="184"/>
      <c r="E1911" s="76">
        <v>94.933800000000005</v>
      </c>
      <c r="F1911" s="76">
        <v>86.788119999999992</v>
      </c>
      <c r="G1911" s="73"/>
      <c r="H1911" s="76">
        <v>72.202600000000004</v>
      </c>
      <c r="I1911" s="72"/>
      <c r="J1911" s="185">
        <v>0</v>
      </c>
      <c r="K1911" s="246"/>
      <c r="L1911" s="246"/>
      <c r="M1911" s="173"/>
      <c r="N1911" s="174"/>
      <c r="O1911" s="173"/>
      <c r="P1911" s="173"/>
    </row>
    <row r="1912" spans="1:16" ht="15" customHeight="1" x14ac:dyDescent="0.25">
      <c r="A1912" s="74" t="s">
        <v>1727</v>
      </c>
      <c r="B1912" s="66" t="s">
        <v>62</v>
      </c>
      <c r="C1912" s="78">
        <v>14.342090000000001</v>
      </c>
      <c r="D1912" s="184"/>
      <c r="E1912" s="76">
        <v>12.4956</v>
      </c>
      <c r="F1912" s="76">
        <v>3.3410000000000002</v>
      </c>
      <c r="G1912" s="73"/>
      <c r="H1912" s="76">
        <v>27.52929</v>
      </c>
      <c r="I1912" s="72"/>
      <c r="J1912" s="185">
        <v>0</v>
      </c>
      <c r="K1912" s="246"/>
      <c r="L1912" s="246"/>
      <c r="M1912" s="173"/>
      <c r="N1912" s="174"/>
      <c r="O1912" s="173"/>
      <c r="P1912" s="173"/>
    </row>
    <row r="1913" spans="1:16" ht="15" customHeight="1" x14ac:dyDescent="0.25">
      <c r="A1913" s="74" t="s">
        <v>1728</v>
      </c>
      <c r="B1913" s="66" t="s">
        <v>62</v>
      </c>
      <c r="C1913" s="78">
        <v>93.381149999999991</v>
      </c>
      <c r="D1913" s="184"/>
      <c r="E1913" s="76">
        <v>24.530999999999999</v>
      </c>
      <c r="F1913" s="76">
        <v>6.4763999999999999</v>
      </c>
      <c r="G1913" s="73"/>
      <c r="H1913" s="76">
        <v>111.43575</v>
      </c>
      <c r="I1913" s="72"/>
      <c r="J1913" s="185">
        <v>0</v>
      </c>
      <c r="K1913" s="246"/>
      <c r="L1913" s="246"/>
      <c r="M1913" s="173"/>
      <c r="N1913" s="175"/>
      <c r="O1913" s="173"/>
      <c r="P1913" s="173"/>
    </row>
    <row r="1914" spans="1:16" ht="15" customHeight="1" x14ac:dyDescent="0.25">
      <c r="A1914" s="74" t="s">
        <v>1729</v>
      </c>
      <c r="B1914" s="66" t="s">
        <v>62</v>
      </c>
      <c r="C1914" s="78">
        <v>17.035599999999999</v>
      </c>
      <c r="D1914" s="184"/>
      <c r="E1914" s="76">
        <v>20.631</v>
      </c>
      <c r="F1914" s="76">
        <v>11.641500000000001</v>
      </c>
      <c r="G1914" s="73"/>
      <c r="H1914" s="76">
        <v>27.9985</v>
      </c>
      <c r="I1914" s="72"/>
      <c r="J1914" s="185">
        <v>0</v>
      </c>
      <c r="K1914" s="246"/>
      <c r="L1914" s="246"/>
      <c r="M1914" s="173"/>
      <c r="N1914" s="175"/>
      <c r="O1914" s="173"/>
      <c r="P1914" s="173"/>
    </row>
    <row r="1915" spans="1:16" ht="15" customHeight="1" x14ac:dyDescent="0.25">
      <c r="A1915" s="74" t="s">
        <v>1730</v>
      </c>
      <c r="B1915" s="66" t="s">
        <v>62</v>
      </c>
      <c r="C1915" s="78">
        <v>46.056230000000006</v>
      </c>
      <c r="D1915" s="184"/>
      <c r="E1915" s="76">
        <v>20.607599999999998</v>
      </c>
      <c r="F1915" s="76">
        <v>9.6913</v>
      </c>
      <c r="G1915" s="73"/>
      <c r="H1915" s="76">
        <v>58.89913</v>
      </c>
      <c r="I1915" s="72"/>
      <c r="J1915" s="185">
        <v>0</v>
      </c>
      <c r="K1915" s="246"/>
      <c r="L1915" s="246"/>
      <c r="M1915" s="173"/>
      <c r="N1915" s="174"/>
      <c r="O1915" s="173"/>
      <c r="P1915" s="173"/>
    </row>
    <row r="1916" spans="1:16" ht="15" customHeight="1" x14ac:dyDescent="0.25">
      <c r="A1916" s="74" t="s">
        <v>1731</v>
      </c>
      <c r="B1916" s="66" t="s">
        <v>62</v>
      </c>
      <c r="C1916" s="78">
        <v>26.104849999999999</v>
      </c>
      <c r="D1916" s="184"/>
      <c r="E1916" s="76">
        <v>18.9176</v>
      </c>
      <c r="F1916" s="76">
        <v>4.9139999999999997</v>
      </c>
      <c r="G1916" s="73"/>
      <c r="H1916" s="76">
        <v>43.020449999999997</v>
      </c>
      <c r="I1916" s="72"/>
      <c r="J1916" s="185">
        <v>0</v>
      </c>
      <c r="K1916" s="246"/>
      <c r="L1916" s="246"/>
      <c r="M1916" s="173"/>
      <c r="N1916" s="174"/>
      <c r="O1916" s="173"/>
      <c r="P1916" s="173"/>
    </row>
    <row r="1917" spans="1:16" ht="15" customHeight="1" x14ac:dyDescent="0.25">
      <c r="A1917" s="74" t="s">
        <v>1732</v>
      </c>
      <c r="B1917" s="66" t="s">
        <v>62</v>
      </c>
      <c r="C1917" s="78">
        <v>66.583839999999995</v>
      </c>
      <c r="D1917" s="184"/>
      <c r="E1917" s="76">
        <v>21.2212</v>
      </c>
      <c r="F1917" s="76">
        <v>15.59285</v>
      </c>
      <c r="G1917" s="73"/>
      <c r="H1917" s="76">
        <v>74.206389999999999</v>
      </c>
      <c r="I1917" s="72"/>
      <c r="J1917" s="185">
        <v>0</v>
      </c>
      <c r="K1917" s="246"/>
      <c r="L1917" s="246"/>
      <c r="M1917" s="173"/>
      <c r="N1917" s="174"/>
      <c r="O1917" s="173"/>
      <c r="P1917" s="173"/>
    </row>
    <row r="1918" spans="1:16" ht="15" customHeight="1" x14ac:dyDescent="0.25">
      <c r="A1918" s="74" t="s">
        <v>1733</v>
      </c>
      <c r="B1918" s="66" t="s">
        <v>62</v>
      </c>
      <c r="C1918" s="78">
        <v>80.742699999999999</v>
      </c>
      <c r="D1918" s="184"/>
      <c r="E1918" s="76">
        <v>96.653050000000007</v>
      </c>
      <c r="F1918" s="76">
        <v>94.797300000000007</v>
      </c>
      <c r="G1918" s="73"/>
      <c r="H1918" s="76">
        <v>84.573100000000011</v>
      </c>
      <c r="I1918" s="72"/>
      <c r="J1918" s="185">
        <v>0</v>
      </c>
      <c r="K1918" s="246"/>
      <c r="L1918" s="246"/>
      <c r="M1918" s="173"/>
      <c r="N1918" s="173"/>
      <c r="O1918" s="173"/>
      <c r="P1918" s="173"/>
    </row>
    <row r="1919" spans="1:16" ht="15" customHeight="1" x14ac:dyDescent="0.25">
      <c r="A1919" s="74" t="s">
        <v>1734</v>
      </c>
      <c r="B1919" s="66" t="s">
        <v>62</v>
      </c>
      <c r="C1919" s="78">
        <v>47.052</v>
      </c>
      <c r="D1919" s="184"/>
      <c r="E1919" s="76">
        <v>22.141599999999997</v>
      </c>
      <c r="F1919" s="76">
        <v>27.31175</v>
      </c>
      <c r="G1919" s="73"/>
      <c r="H1919" s="76">
        <v>43.057050000000004</v>
      </c>
      <c r="I1919" s="72"/>
      <c r="J1919" s="185">
        <v>0</v>
      </c>
      <c r="K1919" s="246"/>
      <c r="L1919" s="246"/>
      <c r="M1919" s="173"/>
      <c r="N1919" s="174"/>
      <c r="O1919" s="173"/>
      <c r="P1919" s="173"/>
    </row>
    <row r="1920" spans="1:16" ht="15" customHeight="1" x14ac:dyDescent="0.25">
      <c r="A1920" s="74" t="s">
        <v>1691</v>
      </c>
      <c r="B1920" s="66" t="s">
        <v>62</v>
      </c>
      <c r="C1920" s="78">
        <v>55.838099999999997</v>
      </c>
      <c r="D1920" s="184"/>
      <c r="E1920" s="76">
        <v>95.271149999999992</v>
      </c>
      <c r="F1920" s="76">
        <v>101.0722</v>
      </c>
      <c r="G1920" s="73"/>
      <c r="H1920" s="76">
        <v>53.299399999999999</v>
      </c>
      <c r="I1920" s="72"/>
      <c r="J1920" s="185">
        <v>0</v>
      </c>
      <c r="K1920" s="246"/>
      <c r="L1920" s="246"/>
      <c r="M1920" s="173"/>
      <c r="N1920" s="173"/>
      <c r="O1920" s="173"/>
      <c r="P1920" s="173"/>
    </row>
    <row r="1921" spans="1:16" ht="15" customHeight="1" x14ac:dyDescent="0.25">
      <c r="A1921" s="74" t="s">
        <v>1735</v>
      </c>
      <c r="B1921" s="66" t="s">
        <v>62</v>
      </c>
      <c r="C1921" s="78">
        <v>37.72495</v>
      </c>
      <c r="D1921" s="184"/>
      <c r="E1921" s="76">
        <v>23.953799999999998</v>
      </c>
      <c r="F1921" s="76">
        <v>15.214049999999999</v>
      </c>
      <c r="G1921" s="73"/>
      <c r="H1921" s="76">
        <v>46.464700000000001</v>
      </c>
      <c r="I1921" s="72"/>
      <c r="J1921" s="185">
        <v>0</v>
      </c>
      <c r="K1921" s="246"/>
      <c r="L1921" s="246"/>
      <c r="M1921" s="173"/>
      <c r="N1921" s="174"/>
      <c r="O1921" s="173"/>
      <c r="P1921" s="173"/>
    </row>
    <row r="1922" spans="1:16" ht="15" customHeight="1" x14ac:dyDescent="0.25">
      <c r="A1922" s="74" t="s">
        <v>1736</v>
      </c>
      <c r="B1922" s="66" t="s">
        <v>62</v>
      </c>
      <c r="C1922" s="78">
        <v>58.104349999999997</v>
      </c>
      <c r="D1922" s="184"/>
      <c r="E1922" s="76">
        <v>99.785399999999996</v>
      </c>
      <c r="F1922" s="76">
        <v>115.22275</v>
      </c>
      <c r="G1922" s="73"/>
      <c r="H1922" s="76">
        <v>69.265000000000001</v>
      </c>
      <c r="I1922" s="72"/>
      <c r="J1922" s="185">
        <v>0</v>
      </c>
      <c r="K1922" s="246"/>
      <c r="L1922" s="246"/>
      <c r="M1922" s="173"/>
      <c r="N1922" s="174"/>
      <c r="O1922" s="173"/>
      <c r="P1922" s="173"/>
    </row>
    <row r="1923" spans="1:16" ht="15" customHeight="1" x14ac:dyDescent="0.25">
      <c r="A1923" s="74" t="s">
        <v>1737</v>
      </c>
      <c r="B1923" s="66" t="s">
        <v>62</v>
      </c>
      <c r="C1923" s="78">
        <v>141.69387</v>
      </c>
      <c r="D1923" s="184"/>
      <c r="E1923" s="76">
        <v>101.76139999999999</v>
      </c>
      <c r="F1923" s="76">
        <v>82.496769999999998</v>
      </c>
      <c r="G1923" s="73"/>
      <c r="H1923" s="76">
        <v>162.58349999999999</v>
      </c>
      <c r="I1923" s="72"/>
      <c r="J1923" s="185">
        <v>0</v>
      </c>
      <c r="K1923" s="246"/>
      <c r="L1923" s="246"/>
      <c r="M1923" s="173"/>
      <c r="N1923" s="174"/>
      <c r="O1923" s="173"/>
      <c r="P1923" s="173"/>
    </row>
    <row r="1924" spans="1:16" ht="15" customHeight="1" x14ac:dyDescent="0.25">
      <c r="A1924" s="74" t="s">
        <v>1738</v>
      </c>
      <c r="B1924" s="66" t="s">
        <v>62</v>
      </c>
      <c r="C1924" s="78">
        <v>19.337250000000001</v>
      </c>
      <c r="D1924" s="184"/>
      <c r="E1924" s="76">
        <v>24.1358</v>
      </c>
      <c r="F1924" s="76">
        <v>19.360949999999999</v>
      </c>
      <c r="G1924" s="73"/>
      <c r="H1924" s="76">
        <v>19.426099999999998</v>
      </c>
      <c r="I1924" s="72"/>
      <c r="J1924" s="185">
        <v>0</v>
      </c>
      <c r="K1924" s="246"/>
      <c r="L1924" s="246"/>
      <c r="M1924" s="173"/>
      <c r="N1924" s="174"/>
      <c r="O1924" s="173"/>
      <c r="P1924" s="173"/>
    </row>
    <row r="1925" spans="1:16" ht="15" customHeight="1" x14ac:dyDescent="0.25">
      <c r="A1925" s="74" t="s">
        <v>3921</v>
      </c>
      <c r="B1925" s="66" t="s">
        <v>62</v>
      </c>
      <c r="C1925" s="78">
        <v>9.3351600000000001</v>
      </c>
      <c r="D1925" s="184"/>
      <c r="E1925" s="76">
        <v>43.196400000000004</v>
      </c>
      <c r="F1925" s="76">
        <v>39.487499999999997</v>
      </c>
      <c r="G1925" s="73"/>
      <c r="H1925" s="76">
        <v>13.04406</v>
      </c>
      <c r="I1925" s="72"/>
      <c r="J1925" s="185">
        <v>0</v>
      </c>
      <c r="K1925" s="246"/>
      <c r="L1925" s="246"/>
      <c r="M1925" s="173"/>
      <c r="N1925" s="174"/>
      <c r="O1925" s="173"/>
      <c r="P1925" s="173"/>
    </row>
    <row r="1926" spans="1:16" ht="15" customHeight="1" x14ac:dyDescent="0.25">
      <c r="A1926" s="74" t="s">
        <v>3922</v>
      </c>
      <c r="B1926" s="66" t="s">
        <v>62</v>
      </c>
      <c r="C1926" s="78">
        <v>2.06054</v>
      </c>
      <c r="D1926" s="184"/>
      <c r="E1926" s="76">
        <v>23.439</v>
      </c>
      <c r="F1926" s="76">
        <v>22.080549999999999</v>
      </c>
      <c r="G1926" s="73"/>
      <c r="H1926" s="76">
        <v>3.41899</v>
      </c>
      <c r="I1926" s="72"/>
      <c r="J1926" s="185">
        <v>0</v>
      </c>
      <c r="K1926" s="246"/>
      <c r="L1926" s="246"/>
      <c r="M1926" s="173"/>
      <c r="N1926" s="175"/>
      <c r="O1926" s="173"/>
      <c r="P1926" s="173"/>
    </row>
    <row r="1927" spans="1:16" ht="15" customHeight="1" x14ac:dyDescent="0.25">
      <c r="A1927" s="74" t="s">
        <v>1739</v>
      </c>
      <c r="B1927" s="66" t="s">
        <v>62</v>
      </c>
      <c r="C1927" s="78">
        <v>32.085000000000001</v>
      </c>
      <c r="D1927" s="184"/>
      <c r="E1927" s="76">
        <v>41.633150000000001</v>
      </c>
      <c r="F1927" s="76">
        <v>23.678249999999998</v>
      </c>
      <c r="G1927" s="73"/>
      <c r="H1927" s="76">
        <v>32.155749999999998</v>
      </c>
      <c r="I1927" s="72"/>
      <c r="J1927" s="185">
        <v>0</v>
      </c>
      <c r="K1927" s="246"/>
      <c r="L1927" s="246"/>
      <c r="M1927" s="173"/>
      <c r="N1927" s="173"/>
      <c r="O1927" s="173"/>
      <c r="P1927" s="173"/>
    </row>
    <row r="1928" spans="1:16" ht="15" customHeight="1" x14ac:dyDescent="0.25">
      <c r="A1928" s="74" t="s">
        <v>1740</v>
      </c>
      <c r="B1928" s="66" t="s">
        <v>62</v>
      </c>
      <c r="C1928" s="78">
        <v>11.96635</v>
      </c>
      <c r="D1928" s="184"/>
      <c r="E1928" s="76">
        <v>43.730050000000006</v>
      </c>
      <c r="F1928" s="76">
        <v>40.872</v>
      </c>
      <c r="G1928" s="73"/>
      <c r="H1928" s="76">
        <v>7.2089499999999997</v>
      </c>
      <c r="I1928" s="72"/>
      <c r="J1928" s="185">
        <v>0</v>
      </c>
      <c r="K1928" s="246"/>
      <c r="L1928" s="246"/>
      <c r="M1928" s="173"/>
      <c r="N1928" s="173"/>
      <c r="O1928" s="173"/>
      <c r="P1928" s="173"/>
    </row>
    <row r="1929" spans="1:16" x14ac:dyDescent="0.25">
      <c r="A1929" s="74" t="s">
        <v>1741</v>
      </c>
      <c r="B1929" s="66" t="s">
        <v>62</v>
      </c>
      <c r="C1929" s="78">
        <v>36.200449999999996</v>
      </c>
      <c r="D1929" s="184"/>
      <c r="E1929" s="76">
        <v>42.759599999999999</v>
      </c>
      <c r="F1929" s="76">
        <v>42.654300000000006</v>
      </c>
      <c r="G1929" s="73"/>
      <c r="H1929" s="76">
        <v>36.305750000000003</v>
      </c>
      <c r="I1929" s="188">
        <v>-6.2966499999999996</v>
      </c>
      <c r="J1929" s="185">
        <v>0</v>
      </c>
      <c r="K1929" s="246"/>
      <c r="L1929" s="246"/>
      <c r="M1929" s="173"/>
      <c r="N1929" s="174"/>
      <c r="O1929" s="173"/>
      <c r="P1929" s="173"/>
    </row>
    <row r="1930" spans="1:16" ht="15" customHeight="1" x14ac:dyDescent="0.25">
      <c r="A1930" s="74" t="s">
        <v>1742</v>
      </c>
      <c r="B1930" s="66" t="s">
        <v>62</v>
      </c>
      <c r="C1930" s="78">
        <v>21.624400000000001</v>
      </c>
      <c r="D1930" s="184"/>
      <c r="E1930" s="76">
        <v>8.4200999999999997</v>
      </c>
      <c r="F1930" s="76">
        <v>0</v>
      </c>
      <c r="G1930" s="73"/>
      <c r="H1930" s="76">
        <v>30.044499999999999</v>
      </c>
      <c r="I1930" s="72"/>
      <c r="J1930" s="185">
        <v>0</v>
      </c>
      <c r="K1930" s="246"/>
      <c r="L1930" s="246"/>
      <c r="M1930" s="173"/>
      <c r="N1930" s="174"/>
      <c r="O1930" s="176"/>
      <c r="P1930" s="173"/>
    </row>
    <row r="1931" spans="1:16" ht="15" customHeight="1" x14ac:dyDescent="0.25">
      <c r="A1931" s="74" t="s">
        <v>1743</v>
      </c>
      <c r="B1931" s="66" t="s">
        <v>62</v>
      </c>
      <c r="C1931" s="78">
        <v>106.8673</v>
      </c>
      <c r="D1931" s="184"/>
      <c r="E1931" s="76">
        <v>58.301749999999998</v>
      </c>
      <c r="F1931" s="76">
        <v>41.524380000000001</v>
      </c>
      <c r="G1931" s="73"/>
      <c r="H1931" s="76">
        <v>98.473919999999993</v>
      </c>
      <c r="I1931" s="72"/>
      <c r="J1931" s="185">
        <v>0</v>
      </c>
      <c r="K1931" s="246"/>
      <c r="L1931" s="246"/>
      <c r="M1931" s="173"/>
      <c r="N1931" s="173"/>
      <c r="O1931" s="173"/>
      <c r="P1931" s="173"/>
    </row>
    <row r="1932" spans="1:16" ht="15" customHeight="1" x14ac:dyDescent="0.25">
      <c r="A1932" s="74" t="s">
        <v>1744</v>
      </c>
      <c r="B1932" s="66" t="s">
        <v>62</v>
      </c>
      <c r="C1932" s="78">
        <v>52.125949999999996</v>
      </c>
      <c r="D1932" s="184"/>
      <c r="E1932" s="76">
        <v>45.8874</v>
      </c>
      <c r="F1932" s="76">
        <v>19.556549999999998</v>
      </c>
      <c r="G1932" s="73"/>
      <c r="H1932" s="76">
        <v>78.456800000000001</v>
      </c>
      <c r="I1932" s="72"/>
      <c r="J1932" s="185">
        <v>0</v>
      </c>
      <c r="K1932" s="246"/>
      <c r="L1932" s="246"/>
      <c r="M1932" s="173"/>
      <c r="N1932" s="174"/>
      <c r="O1932" s="173"/>
      <c r="P1932" s="173"/>
    </row>
    <row r="1933" spans="1:16" ht="15" customHeight="1" x14ac:dyDescent="0.25">
      <c r="A1933" s="74" t="s">
        <v>1745</v>
      </c>
      <c r="B1933" s="66" t="s">
        <v>62</v>
      </c>
      <c r="C1933" s="78">
        <v>244.96168</v>
      </c>
      <c r="D1933" s="184"/>
      <c r="E1933" s="76">
        <v>112.3655</v>
      </c>
      <c r="F1933" s="76">
        <v>76.111140000000006</v>
      </c>
      <c r="G1933" s="73"/>
      <c r="H1933" s="76">
        <v>273.24874</v>
      </c>
      <c r="I1933" s="72"/>
      <c r="J1933" s="185">
        <v>0</v>
      </c>
      <c r="K1933" s="246"/>
      <c r="L1933" s="246"/>
      <c r="M1933" s="173"/>
      <c r="N1933" s="174"/>
      <c r="O1933" s="173"/>
      <c r="P1933" s="173"/>
    </row>
    <row r="1934" spans="1:16" ht="15" customHeight="1" x14ac:dyDescent="0.25">
      <c r="A1934" s="74" t="s">
        <v>1746</v>
      </c>
      <c r="B1934" s="66" t="s">
        <v>62</v>
      </c>
      <c r="C1934" s="78">
        <v>195.73482999999999</v>
      </c>
      <c r="D1934" s="184"/>
      <c r="E1934" s="76">
        <v>231.34020000000001</v>
      </c>
      <c r="F1934" s="76">
        <v>216.84021999999999</v>
      </c>
      <c r="G1934" s="73"/>
      <c r="H1934" s="76">
        <v>210.23481000000001</v>
      </c>
      <c r="I1934" s="72"/>
      <c r="J1934" s="185">
        <v>0</v>
      </c>
      <c r="K1934" s="246"/>
      <c r="L1934" s="246"/>
      <c r="M1934" s="173"/>
      <c r="N1934" s="174"/>
      <c r="O1934" s="173"/>
      <c r="P1934" s="173"/>
    </row>
    <row r="1935" spans="1:16" ht="15" customHeight="1" x14ac:dyDescent="0.25">
      <c r="A1935" s="74" t="s">
        <v>1747</v>
      </c>
      <c r="B1935" s="66" t="s">
        <v>62</v>
      </c>
      <c r="C1935" s="78">
        <v>301.31885999999997</v>
      </c>
      <c r="D1935" s="184"/>
      <c r="E1935" s="76">
        <v>307.83979999999997</v>
      </c>
      <c r="F1935" s="76">
        <v>241.21244000000002</v>
      </c>
      <c r="G1935" s="73"/>
      <c r="H1935" s="76">
        <v>368.40282000000002</v>
      </c>
      <c r="I1935" s="72"/>
      <c r="J1935" s="185">
        <v>0</v>
      </c>
      <c r="K1935" s="246"/>
      <c r="L1935" s="246"/>
      <c r="M1935" s="173"/>
      <c r="N1935" s="174"/>
      <c r="O1935" s="173"/>
      <c r="P1935" s="173"/>
    </row>
    <row r="1936" spans="1:16" ht="15" customHeight="1" x14ac:dyDescent="0.25">
      <c r="A1936" s="74" t="s">
        <v>3923</v>
      </c>
      <c r="B1936" s="66" t="s">
        <v>62</v>
      </c>
      <c r="C1936" s="78">
        <v>47.124000000000002</v>
      </c>
      <c r="D1936" s="184"/>
      <c r="E1936" s="76">
        <v>9.8279999999999994</v>
      </c>
      <c r="F1936" s="76">
        <v>0</v>
      </c>
      <c r="G1936" s="73"/>
      <c r="H1936" s="76">
        <v>56.951999999999998</v>
      </c>
      <c r="I1936" s="72"/>
      <c r="J1936" s="185">
        <v>0</v>
      </c>
      <c r="K1936" s="246"/>
      <c r="L1936" s="246"/>
      <c r="M1936" s="173"/>
      <c r="N1936" s="175"/>
      <c r="O1936" s="176"/>
      <c r="P1936" s="173"/>
    </row>
    <row r="1937" spans="1:16" ht="15" customHeight="1" x14ac:dyDescent="0.25">
      <c r="A1937" s="74" t="s">
        <v>1748</v>
      </c>
      <c r="B1937" s="66" t="s">
        <v>62</v>
      </c>
      <c r="C1937" s="78">
        <v>25.446999999999999</v>
      </c>
      <c r="D1937" s="184"/>
      <c r="E1937" s="76">
        <v>21.426599999999997</v>
      </c>
      <c r="F1937" s="76">
        <v>10.8004</v>
      </c>
      <c r="G1937" s="73"/>
      <c r="H1937" s="76">
        <v>36.0732</v>
      </c>
      <c r="I1937" s="72"/>
      <c r="J1937" s="185">
        <v>0</v>
      </c>
      <c r="K1937" s="246"/>
      <c r="L1937" s="246"/>
      <c r="M1937" s="173"/>
      <c r="N1937" s="174"/>
      <c r="O1937" s="173"/>
      <c r="P1937" s="173"/>
    </row>
    <row r="1938" spans="1:16" ht="15" customHeight="1" x14ac:dyDescent="0.25">
      <c r="A1938" s="74" t="s">
        <v>3924</v>
      </c>
      <c r="B1938" s="66" t="s">
        <v>62</v>
      </c>
      <c r="C1938" s="78">
        <v>143.3939</v>
      </c>
      <c r="D1938" s="184"/>
      <c r="E1938" s="76">
        <v>169.22879999999998</v>
      </c>
      <c r="F1938" s="76">
        <v>150.69523000000001</v>
      </c>
      <c r="G1938" s="73"/>
      <c r="H1938" s="76">
        <v>161.92747</v>
      </c>
      <c r="I1938" s="72"/>
      <c r="J1938" s="185">
        <v>0</v>
      </c>
      <c r="K1938" s="246"/>
      <c r="L1938" s="246"/>
      <c r="M1938" s="173"/>
      <c r="N1938" s="174"/>
      <c r="O1938" s="173"/>
      <c r="P1938" s="173"/>
    </row>
    <row r="1939" spans="1:16" ht="15" customHeight="1" x14ac:dyDescent="0.25">
      <c r="A1939" s="74" t="s">
        <v>1749</v>
      </c>
      <c r="B1939" s="66" t="s">
        <v>62</v>
      </c>
      <c r="C1939" s="78">
        <v>211.15470999999999</v>
      </c>
      <c r="D1939" s="184"/>
      <c r="E1939" s="76">
        <v>306.84095000000002</v>
      </c>
      <c r="F1939" s="76">
        <v>284.14803000000001</v>
      </c>
      <c r="G1939" s="73"/>
      <c r="H1939" s="76">
        <v>233.89642999999998</v>
      </c>
      <c r="I1939" s="72"/>
      <c r="J1939" s="185">
        <v>0</v>
      </c>
      <c r="K1939" s="246"/>
      <c r="L1939" s="246"/>
      <c r="M1939" s="173"/>
      <c r="N1939" s="173"/>
      <c r="O1939" s="173"/>
      <c r="P1939" s="173"/>
    </row>
    <row r="1940" spans="1:16" ht="15" customHeight="1" x14ac:dyDescent="0.25">
      <c r="A1940" s="74" t="s">
        <v>1750</v>
      </c>
      <c r="B1940" s="66" t="s">
        <v>62</v>
      </c>
      <c r="C1940" s="78">
        <v>149.68942000000001</v>
      </c>
      <c r="D1940" s="184"/>
      <c r="E1940" s="76">
        <v>113.98139999999999</v>
      </c>
      <c r="F1940" s="76">
        <v>88.436399999999992</v>
      </c>
      <c r="G1940" s="73"/>
      <c r="H1940" s="76">
        <v>175.23442</v>
      </c>
      <c r="I1940" s="72"/>
      <c r="J1940" s="185">
        <v>0</v>
      </c>
      <c r="K1940" s="246"/>
      <c r="L1940" s="246"/>
      <c r="M1940" s="173"/>
      <c r="N1940" s="174"/>
      <c r="O1940" s="173"/>
      <c r="P1940" s="173"/>
    </row>
    <row r="1941" spans="1:16" ht="15" customHeight="1" x14ac:dyDescent="0.25">
      <c r="A1941" s="74" t="s">
        <v>1751</v>
      </c>
      <c r="B1941" s="66" t="s">
        <v>62</v>
      </c>
      <c r="C1941" s="78">
        <v>96.584649999999996</v>
      </c>
      <c r="D1941" s="184"/>
      <c r="E1941" s="76">
        <v>71.619600000000005</v>
      </c>
      <c r="F1941" s="76">
        <v>67.693049999999999</v>
      </c>
      <c r="G1941" s="73"/>
      <c r="H1941" s="76">
        <v>100.5112</v>
      </c>
      <c r="I1941" s="72"/>
      <c r="J1941" s="185">
        <v>0</v>
      </c>
      <c r="K1941" s="246"/>
      <c r="L1941" s="246"/>
      <c r="M1941" s="173"/>
      <c r="N1941" s="174"/>
      <c r="O1941" s="173"/>
      <c r="P1941" s="173"/>
    </row>
    <row r="1942" spans="1:16" ht="15" customHeight="1" x14ac:dyDescent="0.25">
      <c r="A1942" s="74" t="s">
        <v>3925</v>
      </c>
      <c r="B1942" s="66" t="s">
        <v>62</v>
      </c>
      <c r="C1942" s="78">
        <v>24.259220000000003</v>
      </c>
      <c r="D1942" s="184"/>
      <c r="E1942" s="76">
        <v>60.286199999999994</v>
      </c>
      <c r="F1942" s="76">
        <v>48.618900000000004</v>
      </c>
      <c r="G1942" s="73"/>
      <c r="H1942" s="76">
        <v>35.926519999999996</v>
      </c>
      <c r="I1942" s="72"/>
      <c r="J1942" s="185">
        <v>0</v>
      </c>
      <c r="K1942" s="246"/>
      <c r="L1942" s="246"/>
      <c r="M1942" s="173"/>
      <c r="N1942" s="174"/>
      <c r="O1942" s="173"/>
      <c r="P1942" s="173"/>
    </row>
    <row r="1943" spans="1:16" ht="15" customHeight="1" x14ac:dyDescent="0.25">
      <c r="A1943" s="74" t="s">
        <v>1752</v>
      </c>
      <c r="B1943" s="66" t="s">
        <v>62</v>
      </c>
      <c r="C1943" s="78">
        <v>23.803699999999999</v>
      </c>
      <c r="D1943" s="184"/>
      <c r="E1943" s="76">
        <v>55.163550000000001</v>
      </c>
      <c r="F1943" s="76">
        <v>66.266649999999998</v>
      </c>
      <c r="G1943" s="73"/>
      <c r="H1943" s="76">
        <v>12.7006</v>
      </c>
      <c r="I1943" s="72"/>
      <c r="J1943" s="185">
        <v>0</v>
      </c>
      <c r="K1943" s="246"/>
      <c r="L1943" s="246"/>
      <c r="M1943" s="173"/>
      <c r="N1943" s="173"/>
      <c r="O1943" s="173"/>
      <c r="P1943" s="173"/>
    </row>
    <row r="1944" spans="1:16" ht="15" customHeight="1" x14ac:dyDescent="0.25">
      <c r="A1944" s="74" t="s">
        <v>3926</v>
      </c>
      <c r="B1944" s="66" t="s">
        <v>62</v>
      </c>
      <c r="C1944" s="78">
        <v>95.834210000000013</v>
      </c>
      <c r="D1944" s="184"/>
      <c r="E1944" s="76">
        <v>70.646550000000005</v>
      </c>
      <c r="F1944" s="76">
        <v>62.838149999999999</v>
      </c>
      <c r="G1944" s="73"/>
      <c r="H1944" s="76">
        <v>79.719259999999991</v>
      </c>
      <c r="I1944" s="72"/>
      <c r="J1944" s="185">
        <v>0</v>
      </c>
      <c r="K1944" s="246"/>
      <c r="L1944" s="246"/>
      <c r="M1944" s="173"/>
      <c r="N1944" s="173"/>
      <c r="O1944" s="173"/>
      <c r="P1944" s="173"/>
    </row>
    <row r="1945" spans="1:16" ht="15" customHeight="1" x14ac:dyDescent="0.25">
      <c r="A1945" s="74" t="s">
        <v>1753</v>
      </c>
      <c r="B1945" s="66" t="s">
        <v>62</v>
      </c>
      <c r="C1945" s="78">
        <v>125.58321000000001</v>
      </c>
      <c r="D1945" s="184"/>
      <c r="E1945" s="76">
        <v>189.92610000000002</v>
      </c>
      <c r="F1945" s="76">
        <v>198.30605</v>
      </c>
      <c r="G1945" s="73"/>
      <c r="H1945" s="76">
        <v>117.93531</v>
      </c>
      <c r="I1945" s="72"/>
      <c r="J1945" s="185">
        <v>0</v>
      </c>
      <c r="K1945" s="246"/>
      <c r="L1945" s="246"/>
      <c r="M1945" s="173"/>
      <c r="N1945" s="174"/>
      <c r="O1945" s="173"/>
      <c r="P1945" s="173"/>
    </row>
    <row r="1946" spans="1:16" ht="15" customHeight="1" x14ac:dyDescent="0.25">
      <c r="A1946" s="74" t="s">
        <v>1754</v>
      </c>
      <c r="B1946" s="66" t="s">
        <v>62</v>
      </c>
      <c r="C1946" s="78">
        <v>102.95813000000001</v>
      </c>
      <c r="D1946" s="184"/>
      <c r="E1946" s="76">
        <v>159.15120000000002</v>
      </c>
      <c r="F1946" s="76">
        <v>133.17586</v>
      </c>
      <c r="G1946" s="73"/>
      <c r="H1946" s="76">
        <v>128.93347</v>
      </c>
      <c r="I1946" s="72"/>
      <c r="J1946" s="185">
        <v>0</v>
      </c>
      <c r="K1946" s="246"/>
      <c r="L1946" s="246"/>
      <c r="M1946" s="173"/>
      <c r="N1946" s="174"/>
      <c r="O1946" s="173"/>
      <c r="P1946" s="173"/>
    </row>
    <row r="1947" spans="1:16" ht="15" customHeight="1" x14ac:dyDescent="0.25">
      <c r="A1947" s="74" t="s">
        <v>3927</v>
      </c>
      <c r="B1947" s="66" t="s">
        <v>62</v>
      </c>
      <c r="C1947" s="78">
        <v>223.32854</v>
      </c>
      <c r="D1947" s="184"/>
      <c r="E1947" s="76">
        <v>191.19815</v>
      </c>
      <c r="F1947" s="76">
        <v>148.79415</v>
      </c>
      <c r="G1947" s="73"/>
      <c r="H1947" s="76">
        <v>246.94058999999999</v>
      </c>
      <c r="I1947" s="72"/>
      <c r="J1947" s="185">
        <v>0</v>
      </c>
      <c r="K1947" s="246"/>
      <c r="L1947" s="246"/>
      <c r="M1947" s="173"/>
      <c r="N1947" s="173"/>
      <c r="O1947" s="173"/>
      <c r="P1947" s="173"/>
    </row>
    <row r="1948" spans="1:16" ht="15" customHeight="1" x14ac:dyDescent="0.25">
      <c r="A1948" s="74" t="s">
        <v>1755</v>
      </c>
      <c r="B1948" s="66" t="s">
        <v>62</v>
      </c>
      <c r="C1948" s="78">
        <v>4.5578000000000003</v>
      </c>
      <c r="D1948" s="184"/>
      <c r="E1948" s="76">
        <v>21.824400000000001</v>
      </c>
      <c r="F1948" s="76">
        <v>22.664249999999999</v>
      </c>
      <c r="G1948" s="73"/>
      <c r="H1948" s="76">
        <v>3.7179499999999996</v>
      </c>
      <c r="I1948" s="72"/>
      <c r="J1948" s="185">
        <v>0</v>
      </c>
      <c r="K1948" s="246"/>
      <c r="L1948" s="246"/>
      <c r="M1948" s="173"/>
      <c r="N1948" s="174"/>
      <c r="O1948" s="173"/>
      <c r="P1948" s="173"/>
    </row>
    <row r="1949" spans="1:16" ht="15" customHeight="1" x14ac:dyDescent="0.25">
      <c r="A1949" s="74" t="s">
        <v>1756</v>
      </c>
      <c r="B1949" s="66" t="s">
        <v>62</v>
      </c>
      <c r="C1949" s="78">
        <v>172.17848000000001</v>
      </c>
      <c r="D1949" s="184"/>
      <c r="E1949" s="76">
        <v>135.45089999999999</v>
      </c>
      <c r="F1949" s="76">
        <v>100.38431</v>
      </c>
      <c r="G1949" s="73"/>
      <c r="H1949" s="76">
        <v>207.24507</v>
      </c>
      <c r="I1949" s="72"/>
      <c r="J1949" s="185">
        <v>0</v>
      </c>
      <c r="K1949" s="246"/>
      <c r="L1949" s="246"/>
      <c r="M1949" s="173"/>
      <c r="N1949" s="174"/>
      <c r="O1949" s="173"/>
      <c r="P1949" s="173"/>
    </row>
    <row r="1950" spans="1:16" ht="15" customHeight="1" x14ac:dyDescent="0.25">
      <c r="A1950" s="74" t="s">
        <v>1757</v>
      </c>
      <c r="B1950" s="66" t="s">
        <v>62</v>
      </c>
      <c r="C1950" s="78">
        <v>268.67187999999999</v>
      </c>
      <c r="D1950" s="184"/>
      <c r="E1950" s="76">
        <v>244.54364999999999</v>
      </c>
      <c r="F1950" s="76">
        <v>224.10266000000001</v>
      </c>
      <c r="G1950" s="73"/>
      <c r="H1950" s="76">
        <v>260.61788000000001</v>
      </c>
      <c r="I1950" s="72"/>
      <c r="J1950" s="185">
        <v>0</v>
      </c>
      <c r="K1950" s="246"/>
      <c r="L1950" s="246"/>
      <c r="M1950" s="173"/>
      <c r="N1950" s="173"/>
      <c r="O1950" s="173"/>
      <c r="P1950" s="173"/>
    </row>
    <row r="1951" spans="1:16" ht="15.75" customHeight="1" x14ac:dyDescent="0.25">
      <c r="A1951" s="74" t="s">
        <v>3928</v>
      </c>
      <c r="B1951" s="66" t="s">
        <v>62</v>
      </c>
      <c r="C1951" s="78">
        <v>267.58651000000003</v>
      </c>
      <c r="D1951" s="184"/>
      <c r="E1951" s="76">
        <v>309.14519999999999</v>
      </c>
      <c r="F1951" s="76">
        <v>296.62134999999995</v>
      </c>
      <c r="G1951" s="73"/>
      <c r="H1951" s="76">
        <v>280.11036000000001</v>
      </c>
      <c r="I1951" s="72"/>
      <c r="J1951" s="185">
        <v>0</v>
      </c>
      <c r="K1951" s="246"/>
      <c r="L1951" s="246"/>
      <c r="M1951" s="173"/>
      <c r="N1951" s="174"/>
      <c r="O1951" s="173"/>
      <c r="P1951" s="173"/>
    </row>
    <row r="1952" spans="1:16" ht="15" customHeight="1" x14ac:dyDescent="0.25">
      <c r="A1952" s="74" t="s">
        <v>1758</v>
      </c>
      <c r="B1952" s="66" t="s">
        <v>62</v>
      </c>
      <c r="C1952" s="78">
        <v>19.882570000000001</v>
      </c>
      <c r="D1952" s="184"/>
      <c r="E1952" s="76">
        <v>25.537200000000002</v>
      </c>
      <c r="F1952" s="76">
        <v>17.462869999999999</v>
      </c>
      <c r="G1952" s="73"/>
      <c r="H1952" s="76">
        <v>27.956900000000001</v>
      </c>
      <c r="I1952" s="72"/>
      <c r="J1952" s="185">
        <v>0</v>
      </c>
      <c r="K1952" s="246"/>
      <c r="L1952" s="246"/>
      <c r="M1952" s="173"/>
      <c r="N1952" s="174"/>
      <c r="O1952" s="173"/>
      <c r="P1952" s="173"/>
    </row>
    <row r="1953" spans="1:16" ht="15" customHeight="1" x14ac:dyDescent="0.25">
      <c r="A1953" s="74" t="s">
        <v>1759</v>
      </c>
      <c r="B1953" s="66" t="s">
        <v>62</v>
      </c>
      <c r="C1953" s="78">
        <v>10.0908</v>
      </c>
      <c r="D1953" s="184"/>
      <c r="E1953" s="76">
        <v>18.725849999999998</v>
      </c>
      <c r="F1953" s="76">
        <v>17.324090000000002</v>
      </c>
      <c r="G1953" s="73"/>
      <c r="H1953" s="76">
        <v>11.492559999999999</v>
      </c>
      <c r="I1953" s="72"/>
      <c r="J1953" s="185">
        <v>0</v>
      </c>
      <c r="K1953" s="246"/>
      <c r="L1953" s="246"/>
      <c r="M1953" s="173"/>
      <c r="N1953" s="173"/>
      <c r="O1953" s="173"/>
      <c r="P1953" s="173"/>
    </row>
    <row r="1954" spans="1:16" ht="15" customHeight="1" x14ac:dyDescent="0.25">
      <c r="A1954" s="74" t="s">
        <v>1760</v>
      </c>
      <c r="B1954" s="66" t="s">
        <v>62</v>
      </c>
      <c r="C1954" s="78">
        <v>22.766349999999999</v>
      </c>
      <c r="D1954" s="184"/>
      <c r="E1954" s="76">
        <v>26.05395</v>
      </c>
      <c r="F1954" s="76">
        <v>19.1295</v>
      </c>
      <c r="G1954" s="73"/>
      <c r="H1954" s="76">
        <v>7.90585</v>
      </c>
      <c r="I1954" s="72"/>
      <c r="J1954" s="185">
        <v>0</v>
      </c>
      <c r="K1954" s="246"/>
      <c r="L1954" s="246"/>
      <c r="M1954" s="173"/>
      <c r="N1954" s="173"/>
      <c r="O1954" s="173"/>
      <c r="P1954" s="173"/>
    </row>
    <row r="1955" spans="1:16" ht="15" customHeight="1" x14ac:dyDescent="0.25">
      <c r="A1955" s="74" t="s">
        <v>1761</v>
      </c>
      <c r="B1955" s="66" t="s">
        <v>62</v>
      </c>
      <c r="C1955" s="78">
        <v>690.11625000000004</v>
      </c>
      <c r="D1955" s="184"/>
      <c r="E1955" s="76">
        <v>834.15210000000002</v>
      </c>
      <c r="F1955" s="76">
        <v>707.97822999999994</v>
      </c>
      <c r="G1955" s="73"/>
      <c r="H1955" s="76">
        <v>792.87515000000008</v>
      </c>
      <c r="I1955" s="72"/>
      <c r="J1955" s="185">
        <v>0</v>
      </c>
      <c r="K1955" s="246"/>
      <c r="L1955" s="246"/>
      <c r="M1955" s="173"/>
      <c r="N1955" s="174"/>
      <c r="O1955" s="173"/>
      <c r="P1955" s="173"/>
    </row>
    <row r="1956" spans="1:16" ht="15" customHeight="1" x14ac:dyDescent="0.25">
      <c r="A1956" s="74" t="s">
        <v>1692</v>
      </c>
      <c r="B1956" s="66" t="s">
        <v>62</v>
      </c>
      <c r="C1956" s="78">
        <v>768.68615</v>
      </c>
      <c r="D1956" s="184"/>
      <c r="E1956" s="76">
        <v>854.33940000000007</v>
      </c>
      <c r="F1956" s="76">
        <v>775.33868000000007</v>
      </c>
      <c r="G1956" s="73"/>
      <c r="H1956" s="76">
        <v>815.56567000000007</v>
      </c>
      <c r="I1956" s="72"/>
      <c r="J1956" s="185">
        <v>0</v>
      </c>
      <c r="K1956" s="246"/>
      <c r="L1956" s="246"/>
      <c r="M1956" s="173"/>
      <c r="N1956" s="174"/>
      <c r="O1956" s="173"/>
      <c r="P1956" s="173"/>
    </row>
    <row r="1957" spans="1:16" ht="15" customHeight="1" x14ac:dyDescent="0.25">
      <c r="A1957" s="74" t="s">
        <v>1762</v>
      </c>
      <c r="B1957" s="66" t="s">
        <v>62</v>
      </c>
      <c r="C1957" s="78">
        <v>590.96084999999994</v>
      </c>
      <c r="D1957" s="184"/>
      <c r="E1957" s="76">
        <v>473.55119999999999</v>
      </c>
      <c r="F1957" s="76">
        <v>460.37646999999998</v>
      </c>
      <c r="G1957" s="73"/>
      <c r="H1957" s="76">
        <v>596.13778000000002</v>
      </c>
      <c r="I1957" s="72"/>
      <c r="J1957" s="185">
        <v>0</v>
      </c>
      <c r="K1957" s="246"/>
      <c r="L1957" s="246"/>
      <c r="M1957" s="173"/>
      <c r="N1957" s="174"/>
      <c r="O1957" s="173"/>
      <c r="P1957" s="173"/>
    </row>
    <row r="1958" spans="1:16" ht="15" customHeight="1" x14ac:dyDescent="0.25">
      <c r="A1958" s="74" t="s">
        <v>831</v>
      </c>
      <c r="B1958" s="66" t="s">
        <v>62</v>
      </c>
      <c r="C1958" s="78">
        <v>493.09280999999999</v>
      </c>
      <c r="D1958" s="184"/>
      <c r="E1958" s="76">
        <v>553.62526000000003</v>
      </c>
      <c r="F1958" s="76">
        <v>250.25700000000001</v>
      </c>
      <c r="G1958" s="73"/>
      <c r="H1958" s="76">
        <v>865.68535999999995</v>
      </c>
      <c r="I1958" s="72"/>
      <c r="J1958" s="185">
        <v>0</v>
      </c>
      <c r="K1958" s="246"/>
      <c r="L1958" s="246"/>
      <c r="M1958" s="173"/>
      <c r="N1958" s="173"/>
      <c r="O1958" s="173"/>
      <c r="P1958" s="173"/>
    </row>
    <row r="1959" spans="1:16" ht="15" customHeight="1" x14ac:dyDescent="0.25">
      <c r="A1959" s="74" t="s">
        <v>3929</v>
      </c>
      <c r="B1959" s="66" t="s">
        <v>62</v>
      </c>
      <c r="C1959" s="78">
        <v>1282.8970800000002</v>
      </c>
      <c r="D1959" s="184"/>
      <c r="E1959" s="76">
        <v>801.64175999999998</v>
      </c>
      <c r="F1959" s="76">
        <v>728.20938000000001</v>
      </c>
      <c r="G1959" s="73"/>
      <c r="H1959" s="76">
        <v>1377.6448600000001</v>
      </c>
      <c r="I1959" s="72"/>
      <c r="J1959" s="185">
        <v>0</v>
      </c>
      <c r="K1959" s="246"/>
      <c r="L1959" s="246"/>
      <c r="M1959" s="173"/>
      <c r="N1959" s="173"/>
      <c r="O1959" s="173"/>
      <c r="P1959" s="173"/>
    </row>
    <row r="1960" spans="1:16" ht="15" customHeight="1" x14ac:dyDescent="0.25">
      <c r="A1960" s="74" t="s">
        <v>1763</v>
      </c>
      <c r="B1960" s="66" t="s">
        <v>62</v>
      </c>
      <c r="C1960" s="78">
        <v>704.63522999999998</v>
      </c>
      <c r="D1960" s="184"/>
      <c r="E1960" s="76">
        <v>433.25283000000002</v>
      </c>
      <c r="F1960" s="76">
        <v>269.94673999999998</v>
      </c>
      <c r="G1960" s="73"/>
      <c r="H1960" s="76">
        <v>682.69556999999998</v>
      </c>
      <c r="I1960" s="72"/>
      <c r="J1960" s="185">
        <v>0</v>
      </c>
      <c r="K1960" s="246"/>
      <c r="L1960" s="246"/>
      <c r="M1960" s="173"/>
      <c r="N1960" s="173"/>
      <c r="O1960" s="173"/>
      <c r="P1960" s="173"/>
    </row>
    <row r="1961" spans="1:16" ht="15" customHeight="1" x14ac:dyDescent="0.25">
      <c r="A1961" s="74" t="s">
        <v>1764</v>
      </c>
      <c r="B1961" s="66" t="s">
        <v>62</v>
      </c>
      <c r="C1961" s="78">
        <v>459.51488000000001</v>
      </c>
      <c r="D1961" s="184"/>
      <c r="E1961" s="76">
        <v>383.10588000000001</v>
      </c>
      <c r="F1961" s="76">
        <v>303.28086999999999</v>
      </c>
      <c r="G1961" s="73"/>
      <c r="H1961" s="76">
        <v>538.54588999999999</v>
      </c>
      <c r="I1961" s="72"/>
      <c r="J1961" s="185">
        <v>0</v>
      </c>
      <c r="K1961" s="246"/>
      <c r="L1961" s="246"/>
      <c r="M1961" s="173"/>
      <c r="N1961" s="173"/>
      <c r="O1961" s="173"/>
      <c r="P1961" s="173"/>
    </row>
    <row r="1962" spans="1:16" ht="15" customHeight="1" x14ac:dyDescent="0.25">
      <c r="A1962" s="74" t="s">
        <v>1693</v>
      </c>
      <c r="B1962" s="66" t="s">
        <v>62</v>
      </c>
      <c r="C1962" s="78">
        <v>170.98727</v>
      </c>
      <c r="D1962" s="184"/>
      <c r="E1962" s="76">
        <v>287.68640000000005</v>
      </c>
      <c r="F1962" s="76">
        <v>189.82599999999999</v>
      </c>
      <c r="G1962" s="73"/>
      <c r="H1962" s="76">
        <v>273.54088000000002</v>
      </c>
      <c r="I1962" s="72"/>
      <c r="J1962" s="185">
        <v>0</v>
      </c>
      <c r="K1962" s="246"/>
      <c r="L1962" s="246"/>
      <c r="M1962" s="173"/>
      <c r="N1962" s="174"/>
      <c r="O1962" s="173"/>
      <c r="P1962" s="173"/>
    </row>
    <row r="1963" spans="1:16" ht="15" customHeight="1" x14ac:dyDescent="0.25">
      <c r="A1963" s="74" t="s">
        <v>1765</v>
      </c>
      <c r="B1963" s="66" t="s">
        <v>62</v>
      </c>
      <c r="C1963" s="78">
        <v>576.38370999999995</v>
      </c>
      <c r="D1963" s="184"/>
      <c r="E1963" s="76">
        <v>345.01459999999997</v>
      </c>
      <c r="F1963" s="76">
        <v>275.05394000000001</v>
      </c>
      <c r="G1963" s="73"/>
      <c r="H1963" s="76">
        <v>645.19396999999992</v>
      </c>
      <c r="I1963" s="72"/>
      <c r="J1963" s="185">
        <v>0</v>
      </c>
      <c r="K1963" s="246"/>
      <c r="L1963" s="246"/>
      <c r="M1963" s="173"/>
      <c r="N1963" s="174"/>
      <c r="O1963" s="173"/>
      <c r="P1963" s="173"/>
    </row>
    <row r="1964" spans="1:16" ht="15" customHeight="1" x14ac:dyDescent="0.25">
      <c r="A1964" s="74" t="s">
        <v>1766</v>
      </c>
      <c r="B1964" s="66" t="s">
        <v>62</v>
      </c>
      <c r="C1964" s="78">
        <v>300.75895000000003</v>
      </c>
      <c r="D1964" s="184"/>
      <c r="E1964" s="76">
        <v>180.47995</v>
      </c>
      <c r="F1964" s="76">
        <v>115.66980000000001</v>
      </c>
      <c r="G1964" s="73"/>
      <c r="H1964" s="76">
        <v>302.41240000000005</v>
      </c>
      <c r="I1964" s="72"/>
      <c r="J1964" s="185">
        <v>0</v>
      </c>
      <c r="K1964" s="246"/>
      <c r="L1964" s="246"/>
      <c r="M1964" s="173"/>
      <c r="N1964" s="173"/>
      <c r="O1964" s="173"/>
      <c r="P1964" s="173"/>
    </row>
    <row r="1965" spans="1:16" ht="15" customHeight="1" x14ac:dyDescent="0.25">
      <c r="A1965" s="74" t="s">
        <v>1767</v>
      </c>
      <c r="B1965" s="66" t="s">
        <v>62</v>
      </c>
      <c r="C1965" s="78">
        <v>281.32059999999996</v>
      </c>
      <c r="D1965" s="184"/>
      <c r="E1965" s="76">
        <v>337.30920000000003</v>
      </c>
      <c r="F1965" s="76">
        <v>278.49347999999998</v>
      </c>
      <c r="G1965" s="73"/>
      <c r="H1965" s="76">
        <v>340.13632000000001</v>
      </c>
      <c r="I1965" s="72"/>
      <c r="J1965" s="185">
        <v>0</v>
      </c>
      <c r="K1965" s="246"/>
      <c r="L1965" s="246"/>
      <c r="M1965" s="173"/>
      <c r="N1965" s="174"/>
      <c r="O1965" s="173"/>
      <c r="P1965" s="173"/>
    </row>
    <row r="1966" spans="1:16" ht="15" customHeight="1" x14ac:dyDescent="0.25">
      <c r="A1966" s="74" t="s">
        <v>1768</v>
      </c>
      <c r="B1966" s="66" t="s">
        <v>62</v>
      </c>
      <c r="C1966" s="78">
        <v>536.62580000000003</v>
      </c>
      <c r="D1966" s="184"/>
      <c r="E1966" s="76">
        <v>362.59199999999998</v>
      </c>
      <c r="F1966" s="76">
        <v>332.16485</v>
      </c>
      <c r="G1966" s="73"/>
      <c r="H1966" s="76">
        <v>567.05295000000001</v>
      </c>
      <c r="I1966" s="72"/>
      <c r="J1966" s="185">
        <v>0</v>
      </c>
      <c r="K1966" s="246"/>
      <c r="L1966" s="246"/>
      <c r="M1966" s="173"/>
      <c r="N1966" s="175"/>
      <c r="O1966" s="173"/>
      <c r="P1966" s="173"/>
    </row>
    <row r="1967" spans="1:16" ht="15" customHeight="1" x14ac:dyDescent="0.25">
      <c r="A1967" s="74" t="s">
        <v>1769</v>
      </c>
      <c r="B1967" s="66" t="s">
        <v>62</v>
      </c>
      <c r="C1967" s="78">
        <v>251.04448000000002</v>
      </c>
      <c r="D1967" s="184"/>
      <c r="E1967" s="76">
        <v>370.84540000000004</v>
      </c>
      <c r="F1967" s="76">
        <v>288.35109999999997</v>
      </c>
      <c r="G1967" s="73"/>
      <c r="H1967" s="76">
        <v>324.93258000000003</v>
      </c>
      <c r="I1967" s="72"/>
      <c r="J1967" s="185">
        <v>0</v>
      </c>
      <c r="K1967" s="246"/>
      <c r="L1967" s="246"/>
      <c r="M1967" s="173"/>
      <c r="N1967" s="174"/>
      <c r="O1967" s="173"/>
      <c r="P1967" s="173"/>
    </row>
    <row r="1968" spans="1:16" ht="15" customHeight="1" x14ac:dyDescent="0.25">
      <c r="A1968" s="74" t="s">
        <v>1770</v>
      </c>
      <c r="B1968" s="66" t="s">
        <v>62</v>
      </c>
      <c r="C1968" s="78">
        <v>297.05590999999998</v>
      </c>
      <c r="D1968" s="184"/>
      <c r="E1968" s="76">
        <v>337.72829999999999</v>
      </c>
      <c r="F1968" s="76">
        <v>325.25596000000002</v>
      </c>
      <c r="G1968" s="73"/>
      <c r="H1968" s="76">
        <v>310.60204999999996</v>
      </c>
      <c r="I1968" s="72"/>
      <c r="J1968" s="185">
        <v>0</v>
      </c>
      <c r="K1968" s="246"/>
      <c r="L1968" s="246"/>
      <c r="M1968" s="173"/>
      <c r="N1968" s="174"/>
      <c r="O1968" s="173"/>
      <c r="P1968" s="173"/>
    </row>
    <row r="1969" spans="1:16" ht="15" customHeight="1" x14ac:dyDescent="0.25">
      <c r="A1969" s="74" t="s">
        <v>1771</v>
      </c>
      <c r="B1969" s="66" t="s">
        <v>62</v>
      </c>
      <c r="C1969" s="78">
        <v>312.97159000000005</v>
      </c>
      <c r="D1969" s="184"/>
      <c r="E1969" s="76">
        <v>298.48649999999998</v>
      </c>
      <c r="F1969" s="76">
        <v>263.83571000000001</v>
      </c>
      <c r="G1969" s="73"/>
      <c r="H1969" s="76">
        <v>347.93878000000001</v>
      </c>
      <c r="I1969" s="72"/>
      <c r="J1969" s="185">
        <v>0</v>
      </c>
      <c r="K1969" s="246"/>
      <c r="L1969" s="246"/>
      <c r="M1969" s="173"/>
      <c r="N1969" s="174"/>
      <c r="O1969" s="173"/>
      <c r="P1969" s="173"/>
    </row>
    <row r="1970" spans="1:16" ht="15" customHeight="1" x14ac:dyDescent="0.25">
      <c r="A1970" s="74" t="s">
        <v>1772</v>
      </c>
      <c r="B1970" s="66" t="s">
        <v>62</v>
      </c>
      <c r="C1970" s="78">
        <v>1340.0766299999998</v>
      </c>
      <c r="D1970" s="184"/>
      <c r="E1970" s="76">
        <v>1080.80144</v>
      </c>
      <c r="F1970" s="76">
        <v>1213.8392799999999</v>
      </c>
      <c r="G1970" s="73"/>
      <c r="H1970" s="76">
        <v>1206.9969900000001</v>
      </c>
      <c r="I1970" s="72"/>
      <c r="J1970" s="185">
        <v>0</v>
      </c>
      <c r="K1970" s="246"/>
      <c r="L1970" s="246"/>
      <c r="M1970" s="173"/>
      <c r="N1970" s="173"/>
      <c r="O1970" s="173"/>
      <c r="P1970" s="173"/>
    </row>
    <row r="1971" spans="1:16" ht="15" customHeight="1" x14ac:dyDescent="0.25">
      <c r="A1971" s="74" t="s">
        <v>832</v>
      </c>
      <c r="B1971" s="66" t="s">
        <v>62</v>
      </c>
      <c r="C1971" s="78">
        <v>1115.73921</v>
      </c>
      <c r="D1971" s="184"/>
      <c r="E1971" s="76">
        <v>1265.1964399999999</v>
      </c>
      <c r="F1971" s="76">
        <v>1481.2188799999999</v>
      </c>
      <c r="G1971" s="73"/>
      <c r="H1971" s="76">
        <v>828.72645</v>
      </c>
      <c r="I1971" s="72"/>
      <c r="J1971" s="185">
        <v>0</v>
      </c>
      <c r="K1971" s="246"/>
      <c r="L1971" s="246"/>
      <c r="M1971" s="173"/>
      <c r="N1971" s="173"/>
      <c r="O1971" s="173"/>
      <c r="P1971" s="173"/>
    </row>
    <row r="1972" spans="1:16" ht="15" customHeight="1" x14ac:dyDescent="0.25">
      <c r="A1972" s="74" t="s">
        <v>1694</v>
      </c>
      <c r="B1972" s="66" t="s">
        <v>62</v>
      </c>
      <c r="C1972" s="78">
        <v>388.67565999999999</v>
      </c>
      <c r="D1972" s="184"/>
      <c r="E1972" s="76">
        <v>291.63615000000004</v>
      </c>
      <c r="F1972" s="76">
        <v>231.75264999999999</v>
      </c>
      <c r="G1972" s="73"/>
      <c r="H1972" s="76">
        <v>484.71671000000003</v>
      </c>
      <c r="I1972" s="72"/>
      <c r="J1972" s="185">
        <v>0</v>
      </c>
      <c r="K1972" s="246"/>
      <c r="L1972" s="246"/>
      <c r="M1972" s="173"/>
      <c r="N1972" s="173"/>
      <c r="O1972" s="173"/>
      <c r="P1972" s="173"/>
    </row>
    <row r="1973" spans="1:16" ht="15" customHeight="1" x14ac:dyDescent="0.25">
      <c r="A1973" s="74" t="s">
        <v>1773</v>
      </c>
      <c r="B1973" s="66" t="s">
        <v>62</v>
      </c>
      <c r="C1973" s="78">
        <v>526.0545699999999</v>
      </c>
      <c r="D1973" s="184"/>
      <c r="E1973" s="76">
        <v>313.33540000000005</v>
      </c>
      <c r="F1973" s="76">
        <v>291.36639000000002</v>
      </c>
      <c r="G1973" s="73"/>
      <c r="H1973" s="76">
        <v>526.64207999999996</v>
      </c>
      <c r="I1973" s="72"/>
      <c r="J1973" s="185">
        <v>0</v>
      </c>
      <c r="K1973" s="246"/>
      <c r="L1973" s="246"/>
      <c r="M1973" s="173"/>
      <c r="N1973" s="174"/>
      <c r="O1973" s="173"/>
      <c r="P1973" s="173"/>
    </row>
    <row r="1974" spans="1:16" ht="15" customHeight="1" x14ac:dyDescent="0.25">
      <c r="A1974" s="74" t="s">
        <v>1695</v>
      </c>
      <c r="B1974" s="66" t="s">
        <v>62</v>
      </c>
      <c r="C1974" s="78">
        <v>347.44340999999997</v>
      </c>
      <c r="D1974" s="184"/>
      <c r="E1974" s="76">
        <v>257.33100999999999</v>
      </c>
      <c r="F1974" s="76">
        <v>168.13115999999999</v>
      </c>
      <c r="G1974" s="73"/>
      <c r="H1974" s="76">
        <v>429.87844000000001</v>
      </c>
      <c r="I1974" s="72"/>
      <c r="J1974" s="185">
        <v>0</v>
      </c>
      <c r="K1974" s="246"/>
      <c r="L1974" s="246"/>
      <c r="M1974" s="173"/>
      <c r="N1974" s="173"/>
      <c r="O1974" s="173"/>
      <c r="P1974" s="173"/>
    </row>
    <row r="1975" spans="1:16" ht="15" customHeight="1" x14ac:dyDescent="0.25">
      <c r="A1975" s="74" t="s">
        <v>214</v>
      </c>
      <c r="B1975" s="66" t="s">
        <v>62</v>
      </c>
      <c r="C1975" s="78"/>
      <c r="D1975" s="184">
        <v>-1.9105999999999999</v>
      </c>
      <c r="E1975" s="76">
        <v>33.305999999999997</v>
      </c>
      <c r="F1975" s="76">
        <v>27.331599999999998</v>
      </c>
      <c r="G1975" s="73"/>
      <c r="H1975" s="76">
        <v>4.0638000000000005</v>
      </c>
      <c r="I1975" s="72"/>
      <c r="J1975" s="185">
        <v>0</v>
      </c>
      <c r="K1975" s="246"/>
      <c r="L1975" s="246"/>
      <c r="M1975" s="173"/>
      <c r="N1975" s="175"/>
      <c r="O1975" s="173"/>
      <c r="P1975" s="173"/>
    </row>
    <row r="1976" spans="1:16" ht="15" customHeight="1" x14ac:dyDescent="0.25">
      <c r="A1976" s="74" t="s">
        <v>3930</v>
      </c>
      <c r="B1976" s="66" t="s">
        <v>62</v>
      </c>
      <c r="C1976" s="78">
        <v>485.04892999999998</v>
      </c>
      <c r="D1976" s="184"/>
      <c r="E1976" s="76">
        <v>408.40084999999999</v>
      </c>
      <c r="F1976" s="76">
        <v>422.64085</v>
      </c>
      <c r="G1976" s="73"/>
      <c r="H1976" s="76">
        <v>474.17167999999998</v>
      </c>
      <c r="I1976" s="72"/>
      <c r="J1976" s="185">
        <v>0</v>
      </c>
      <c r="K1976" s="246"/>
      <c r="L1976" s="246"/>
      <c r="M1976" s="173"/>
      <c r="N1976" s="173"/>
      <c r="O1976" s="173"/>
      <c r="P1976" s="173"/>
    </row>
    <row r="1977" spans="1:16" ht="15" customHeight="1" x14ac:dyDescent="0.25">
      <c r="A1977" s="74" t="s">
        <v>1774</v>
      </c>
      <c r="B1977" s="66" t="s">
        <v>62</v>
      </c>
      <c r="C1977" s="78">
        <v>47.116199999999999</v>
      </c>
      <c r="D1977" s="184"/>
      <c r="E1977" s="76">
        <v>238.53829999999999</v>
      </c>
      <c r="F1977" s="76">
        <v>225.7424</v>
      </c>
      <c r="G1977" s="73"/>
      <c r="H1977" s="76">
        <v>60.770600000000002</v>
      </c>
      <c r="I1977" s="72"/>
      <c r="J1977" s="185">
        <v>0</v>
      </c>
      <c r="K1977" s="246"/>
      <c r="L1977" s="246"/>
      <c r="M1977" s="173"/>
      <c r="N1977" s="174"/>
      <c r="O1977" s="173"/>
      <c r="P1977" s="173"/>
    </row>
    <row r="1978" spans="1:16" ht="15" customHeight="1" x14ac:dyDescent="0.25">
      <c r="A1978" s="74" t="s">
        <v>3931</v>
      </c>
      <c r="B1978" s="66" t="s">
        <v>62</v>
      </c>
      <c r="C1978" s="78">
        <v>828.52386000000001</v>
      </c>
      <c r="D1978" s="184"/>
      <c r="E1978" s="76">
        <v>722.11440000000005</v>
      </c>
      <c r="F1978" s="76">
        <v>653.71596</v>
      </c>
      <c r="G1978" s="73"/>
      <c r="H1978" s="76">
        <v>897.01211999999998</v>
      </c>
      <c r="I1978" s="72"/>
      <c r="J1978" s="185">
        <v>0</v>
      </c>
      <c r="K1978" s="246"/>
      <c r="L1978" s="246"/>
      <c r="M1978" s="173"/>
      <c r="N1978" s="174"/>
      <c r="O1978" s="173"/>
      <c r="P1978" s="173"/>
    </row>
    <row r="1979" spans="1:16" ht="15" customHeight="1" x14ac:dyDescent="0.25">
      <c r="A1979" s="74" t="s">
        <v>1775</v>
      </c>
      <c r="B1979" s="66" t="s">
        <v>62</v>
      </c>
      <c r="C1979" s="78">
        <v>122.59058</v>
      </c>
      <c r="D1979" s="184"/>
      <c r="E1979" s="76">
        <v>230.08179999999999</v>
      </c>
      <c r="F1979" s="76">
        <v>206.99708999999999</v>
      </c>
      <c r="G1979" s="73"/>
      <c r="H1979" s="76">
        <v>145.67529000000002</v>
      </c>
      <c r="I1979" s="72"/>
      <c r="J1979" s="185">
        <v>0</v>
      </c>
      <c r="K1979" s="246"/>
      <c r="L1979" s="246"/>
      <c r="M1979" s="173"/>
      <c r="N1979" s="174"/>
      <c r="O1979" s="173"/>
      <c r="P1979" s="173"/>
    </row>
    <row r="1980" spans="1:16" ht="15" customHeight="1" x14ac:dyDescent="0.25">
      <c r="A1980" s="74" t="s">
        <v>1776</v>
      </c>
      <c r="B1980" s="66" t="s">
        <v>62</v>
      </c>
      <c r="C1980" s="78">
        <v>261.45873</v>
      </c>
      <c r="D1980" s="184"/>
      <c r="E1980" s="76">
        <v>248.63864999999998</v>
      </c>
      <c r="F1980" s="76">
        <v>227.40635</v>
      </c>
      <c r="G1980" s="73"/>
      <c r="H1980" s="76">
        <v>282.81297999999998</v>
      </c>
      <c r="I1980" s="72"/>
      <c r="J1980" s="185">
        <v>0</v>
      </c>
      <c r="K1980" s="246"/>
      <c r="L1980" s="246"/>
      <c r="M1980" s="173"/>
      <c r="N1980" s="173"/>
      <c r="O1980" s="173"/>
      <c r="P1980" s="173"/>
    </row>
    <row r="1981" spans="1:16" ht="15" customHeight="1" x14ac:dyDescent="0.25">
      <c r="A1981" s="74" t="s">
        <v>1777</v>
      </c>
      <c r="B1981" s="66" t="s">
        <v>62</v>
      </c>
      <c r="C1981" s="78">
        <v>219.78832</v>
      </c>
      <c r="D1981" s="184"/>
      <c r="E1981" s="76">
        <v>176.85720000000001</v>
      </c>
      <c r="F1981" s="76">
        <v>154.41652999999999</v>
      </c>
      <c r="G1981" s="73"/>
      <c r="H1981" s="76">
        <v>242.22898999999998</v>
      </c>
      <c r="I1981" s="72"/>
      <c r="J1981" s="185">
        <v>0</v>
      </c>
      <c r="K1981" s="246"/>
      <c r="L1981" s="246"/>
      <c r="M1981" s="173"/>
      <c r="N1981" s="174"/>
      <c r="O1981" s="173"/>
      <c r="P1981" s="173"/>
    </row>
    <row r="1982" spans="1:16" ht="15" customHeight="1" x14ac:dyDescent="0.25">
      <c r="A1982" s="74" t="s">
        <v>1778</v>
      </c>
      <c r="B1982" s="66" t="s">
        <v>62</v>
      </c>
      <c r="C1982" s="78"/>
      <c r="D1982" s="184"/>
      <c r="E1982" s="76">
        <v>186.4564</v>
      </c>
      <c r="F1982" s="76">
        <v>53.166699999999999</v>
      </c>
      <c r="G1982" s="73"/>
      <c r="H1982" s="76">
        <v>1567.5697</v>
      </c>
      <c r="I1982" s="72"/>
      <c r="J1982" s="185">
        <v>0</v>
      </c>
      <c r="K1982" s="246"/>
      <c r="L1982" s="246"/>
      <c r="M1982" s="178"/>
      <c r="N1982" s="174"/>
      <c r="O1982" s="173"/>
      <c r="P1982" s="173"/>
    </row>
    <row r="1983" spans="1:16" ht="15" customHeight="1" x14ac:dyDescent="0.25">
      <c r="A1983" s="74" t="s">
        <v>1779</v>
      </c>
      <c r="B1983" s="66" t="s">
        <v>62</v>
      </c>
      <c r="C1983" s="78">
        <v>366.37490000000003</v>
      </c>
      <c r="D1983" s="184"/>
      <c r="E1983" s="76">
        <v>314.71440000000001</v>
      </c>
      <c r="F1983" s="76">
        <v>287.00104999999996</v>
      </c>
      <c r="G1983" s="73"/>
      <c r="H1983" s="76">
        <v>393.41025000000002</v>
      </c>
      <c r="I1983" s="72"/>
      <c r="J1983" s="185">
        <v>0</v>
      </c>
      <c r="K1983" s="246"/>
      <c r="L1983" s="246"/>
      <c r="M1983" s="173"/>
      <c r="N1983" s="174"/>
      <c r="O1983" s="173"/>
      <c r="P1983" s="173"/>
    </row>
    <row r="1984" spans="1:16" ht="15" customHeight="1" x14ac:dyDescent="0.25">
      <c r="A1984" s="74" t="s">
        <v>1780</v>
      </c>
      <c r="B1984" s="66" t="s">
        <v>62</v>
      </c>
      <c r="C1984" s="78">
        <v>196.73665</v>
      </c>
      <c r="D1984" s="184"/>
      <c r="E1984" s="76">
        <v>161.4639</v>
      </c>
      <c r="F1984" s="76">
        <v>126.84060000000001</v>
      </c>
      <c r="G1984" s="73"/>
      <c r="H1984" s="76">
        <v>231.96545</v>
      </c>
      <c r="I1984" s="72"/>
      <c r="J1984" s="185">
        <v>0</v>
      </c>
      <c r="K1984" s="246"/>
      <c r="L1984" s="246"/>
      <c r="M1984" s="173"/>
      <c r="N1984" s="174"/>
      <c r="O1984" s="173"/>
      <c r="P1984" s="173"/>
    </row>
    <row r="1985" spans="1:16" ht="15" customHeight="1" x14ac:dyDescent="0.25">
      <c r="A1985" s="74" t="s">
        <v>1696</v>
      </c>
      <c r="B1985" s="66" t="s">
        <v>62</v>
      </c>
      <c r="C1985" s="78">
        <v>141.2655</v>
      </c>
      <c r="D1985" s="184"/>
      <c r="E1985" s="76">
        <v>298.71984999999995</v>
      </c>
      <c r="F1985" s="76">
        <v>269.55759999999998</v>
      </c>
      <c r="G1985" s="73"/>
      <c r="H1985" s="76">
        <v>175.857</v>
      </c>
      <c r="I1985" s="72"/>
      <c r="J1985" s="185">
        <v>0</v>
      </c>
      <c r="K1985" s="246"/>
      <c r="L1985" s="246"/>
      <c r="M1985" s="173"/>
      <c r="N1985" s="173"/>
      <c r="O1985" s="173"/>
      <c r="P1985" s="173"/>
    </row>
    <row r="1986" spans="1:16" ht="15" customHeight="1" x14ac:dyDescent="0.25">
      <c r="A1986" s="74" t="s">
        <v>1781</v>
      </c>
      <c r="B1986" s="66" t="s">
        <v>62</v>
      </c>
      <c r="C1986" s="78">
        <v>38.682019999999994</v>
      </c>
      <c r="D1986" s="184"/>
      <c r="E1986" s="76">
        <v>174.57829999999998</v>
      </c>
      <c r="F1986" s="76">
        <v>145.90466000000001</v>
      </c>
      <c r="G1986" s="73"/>
      <c r="H1986" s="76">
        <v>69.68925999999999</v>
      </c>
      <c r="I1986" s="72"/>
      <c r="J1986" s="185">
        <v>0</v>
      </c>
      <c r="K1986" s="246"/>
      <c r="L1986" s="246"/>
      <c r="M1986" s="173"/>
      <c r="N1986" s="174"/>
      <c r="O1986" s="173"/>
      <c r="P1986" s="173"/>
    </row>
    <row r="1987" spans="1:16" ht="15" customHeight="1" x14ac:dyDescent="0.25">
      <c r="A1987" s="74" t="s">
        <v>1782</v>
      </c>
      <c r="B1987" s="66" t="s">
        <v>62</v>
      </c>
      <c r="C1987" s="78">
        <v>133.99589</v>
      </c>
      <c r="D1987" s="184"/>
      <c r="E1987" s="76">
        <v>158.1918</v>
      </c>
      <c r="F1987" s="76">
        <v>155.57017000000002</v>
      </c>
      <c r="G1987" s="73"/>
      <c r="H1987" s="76">
        <v>151.08922000000001</v>
      </c>
      <c r="I1987" s="72"/>
      <c r="J1987" s="185">
        <v>0</v>
      </c>
      <c r="K1987" s="246"/>
      <c r="L1987" s="246"/>
      <c r="M1987" s="173"/>
      <c r="N1987" s="174"/>
      <c r="O1987" s="173"/>
      <c r="P1987" s="173"/>
    </row>
    <row r="1988" spans="1:16" ht="15" customHeight="1" x14ac:dyDescent="0.25">
      <c r="A1988" s="74" t="s">
        <v>3932</v>
      </c>
      <c r="B1988" s="66" t="s">
        <v>62</v>
      </c>
      <c r="C1988" s="78"/>
      <c r="D1988" s="184">
        <v>-12.3691</v>
      </c>
      <c r="E1988" s="76">
        <v>28.477799999999998</v>
      </c>
      <c r="F1988" s="76">
        <v>3.2059000000000002</v>
      </c>
      <c r="G1988" s="73"/>
      <c r="H1988" s="76">
        <v>12.902799999999999</v>
      </c>
      <c r="I1988" s="72"/>
      <c r="J1988" s="185">
        <v>0</v>
      </c>
      <c r="K1988" s="246"/>
      <c r="L1988" s="246"/>
      <c r="M1988" s="173"/>
      <c r="N1988" s="174"/>
      <c r="O1988" s="173"/>
      <c r="P1988" s="173"/>
    </row>
    <row r="1989" spans="1:16" ht="15" customHeight="1" x14ac:dyDescent="0.25">
      <c r="A1989" s="74" t="s">
        <v>1783</v>
      </c>
      <c r="B1989" s="66" t="s">
        <v>62</v>
      </c>
      <c r="C1989" s="78">
        <v>103.60119999999999</v>
      </c>
      <c r="D1989" s="184"/>
      <c r="E1989" s="76">
        <v>48.976199999999999</v>
      </c>
      <c r="F1989" s="76">
        <v>20.515000000000001</v>
      </c>
      <c r="G1989" s="73"/>
      <c r="H1989" s="76">
        <v>132.0624</v>
      </c>
      <c r="I1989" s="72"/>
      <c r="J1989" s="185">
        <v>0</v>
      </c>
      <c r="K1989" s="246"/>
      <c r="L1989" s="246"/>
      <c r="M1989" s="173"/>
      <c r="N1989" s="174"/>
      <c r="O1989" s="173"/>
      <c r="P1989" s="173"/>
    </row>
    <row r="1990" spans="1:16" ht="15" customHeight="1" x14ac:dyDescent="0.25">
      <c r="A1990" s="74" t="s">
        <v>1784</v>
      </c>
      <c r="B1990" s="66" t="s">
        <v>62</v>
      </c>
      <c r="C1990" s="78">
        <v>44.602800000000002</v>
      </c>
      <c r="D1990" s="184"/>
      <c r="E1990" s="76">
        <v>116.506</v>
      </c>
      <c r="F1990" s="76">
        <v>121.95795</v>
      </c>
      <c r="G1990" s="73"/>
      <c r="H1990" s="76">
        <v>39.507249999999999</v>
      </c>
      <c r="I1990" s="72"/>
      <c r="J1990" s="185">
        <v>0</v>
      </c>
      <c r="K1990" s="246"/>
      <c r="L1990" s="246"/>
      <c r="M1990" s="173"/>
      <c r="N1990" s="175"/>
      <c r="O1990" s="173"/>
      <c r="P1990" s="173"/>
    </row>
    <row r="1991" spans="1:16" ht="15" customHeight="1" x14ac:dyDescent="0.25">
      <c r="A1991" s="74" t="s">
        <v>1785</v>
      </c>
      <c r="B1991" s="66" t="s">
        <v>62</v>
      </c>
      <c r="C1991" s="78">
        <v>138.87115</v>
      </c>
      <c r="D1991" s="184"/>
      <c r="E1991" s="76">
        <v>155.64510000000001</v>
      </c>
      <c r="F1991" s="76">
        <v>124.97045</v>
      </c>
      <c r="G1991" s="73"/>
      <c r="H1991" s="76">
        <v>169.54579999999999</v>
      </c>
      <c r="I1991" s="72"/>
      <c r="J1991" s="185">
        <v>0</v>
      </c>
      <c r="K1991" s="246"/>
      <c r="L1991" s="246"/>
      <c r="M1991" s="173"/>
      <c r="N1991" s="174"/>
      <c r="O1991" s="173"/>
      <c r="P1991" s="173"/>
    </row>
    <row r="1992" spans="1:16" ht="15" customHeight="1" x14ac:dyDescent="0.25">
      <c r="A1992" s="74" t="s">
        <v>1786</v>
      </c>
      <c r="B1992" s="66" t="s">
        <v>62</v>
      </c>
      <c r="C1992" s="78">
        <v>155.70309</v>
      </c>
      <c r="D1992" s="184"/>
      <c r="E1992" s="76">
        <v>113.62649999999999</v>
      </c>
      <c r="F1992" s="76">
        <v>86.911490000000001</v>
      </c>
      <c r="G1992" s="73"/>
      <c r="H1992" s="76">
        <v>182.41810000000001</v>
      </c>
      <c r="I1992" s="72"/>
      <c r="J1992" s="185">
        <v>0</v>
      </c>
      <c r="K1992" s="246"/>
      <c r="L1992" s="246"/>
      <c r="M1992" s="173"/>
      <c r="N1992" s="174"/>
      <c r="O1992" s="173"/>
      <c r="P1992" s="173"/>
    </row>
    <row r="1993" spans="1:16" ht="15" customHeight="1" x14ac:dyDescent="0.25">
      <c r="A1993" s="74" t="s">
        <v>1787</v>
      </c>
      <c r="B1993" s="66" t="s">
        <v>62</v>
      </c>
      <c r="C1993" s="78">
        <v>193.64041</v>
      </c>
      <c r="D1993" s="184"/>
      <c r="E1993" s="76">
        <v>152.72790000000001</v>
      </c>
      <c r="F1993" s="76">
        <v>129.11587</v>
      </c>
      <c r="G1993" s="73"/>
      <c r="H1993" s="76">
        <v>218.70194000000001</v>
      </c>
      <c r="I1993" s="72"/>
      <c r="J1993" s="185">
        <v>0</v>
      </c>
      <c r="K1993" s="246"/>
      <c r="L1993" s="246"/>
      <c r="M1993" s="173"/>
      <c r="N1993" s="174"/>
      <c r="O1993" s="173"/>
      <c r="P1993" s="173"/>
    </row>
    <row r="1994" spans="1:16" ht="15" customHeight="1" x14ac:dyDescent="0.25">
      <c r="A1994" s="74" t="s">
        <v>833</v>
      </c>
      <c r="B1994" s="66" t="s">
        <v>62</v>
      </c>
      <c r="C1994" s="78">
        <v>262.64</v>
      </c>
      <c r="D1994" s="184"/>
      <c r="E1994" s="76">
        <v>243.3288</v>
      </c>
      <c r="F1994" s="76">
        <v>218.59719000000001</v>
      </c>
      <c r="G1994" s="73"/>
      <c r="H1994" s="76">
        <v>287.45810999999998</v>
      </c>
      <c r="I1994" s="72"/>
      <c r="J1994" s="185">
        <v>0</v>
      </c>
      <c r="K1994" s="246"/>
      <c r="L1994" s="246"/>
      <c r="M1994" s="173"/>
      <c r="N1994" s="174"/>
      <c r="O1994" s="173"/>
      <c r="P1994" s="173"/>
    </row>
    <row r="1995" spans="1:16" ht="15" customHeight="1" x14ac:dyDescent="0.25">
      <c r="A1995" s="74" t="s">
        <v>1788</v>
      </c>
      <c r="B1995" s="66" t="s">
        <v>62</v>
      </c>
      <c r="C1995" s="78">
        <v>170.24923000000001</v>
      </c>
      <c r="D1995" s="184"/>
      <c r="E1995" s="76">
        <v>196.18365</v>
      </c>
      <c r="F1995" s="76">
        <v>195.85093000000001</v>
      </c>
      <c r="G1995" s="73"/>
      <c r="H1995" s="76">
        <v>171.80179999999999</v>
      </c>
      <c r="I1995" s="72"/>
      <c r="J1995" s="185">
        <v>0</v>
      </c>
      <c r="K1995" s="246"/>
      <c r="L1995" s="246"/>
      <c r="M1995" s="173"/>
      <c r="N1995" s="173"/>
      <c r="O1995" s="173"/>
      <c r="P1995" s="173"/>
    </row>
    <row r="1996" spans="1:16" ht="15" customHeight="1" x14ac:dyDescent="0.25">
      <c r="A1996" s="74" t="s">
        <v>1789</v>
      </c>
      <c r="B1996" s="66" t="s">
        <v>62</v>
      </c>
      <c r="C1996" s="78">
        <v>38.698699999999995</v>
      </c>
      <c r="D1996" s="184"/>
      <c r="E1996" s="76">
        <v>27.190799999999999</v>
      </c>
      <c r="F1996" s="76">
        <v>18.154599999999999</v>
      </c>
      <c r="G1996" s="73"/>
      <c r="H1996" s="76">
        <v>47.734900000000003</v>
      </c>
      <c r="I1996" s="72"/>
      <c r="J1996" s="185">
        <v>0</v>
      </c>
      <c r="K1996" s="246"/>
      <c r="L1996" s="246"/>
      <c r="M1996" s="173"/>
      <c r="N1996" s="174"/>
      <c r="O1996" s="173"/>
      <c r="P1996" s="173"/>
    </row>
    <row r="1997" spans="1:16" ht="15" customHeight="1" x14ac:dyDescent="0.25">
      <c r="A1997" s="74" t="s">
        <v>1790</v>
      </c>
      <c r="B1997" s="66" t="s">
        <v>62</v>
      </c>
      <c r="C1997" s="78">
        <v>162.06685000000002</v>
      </c>
      <c r="D1997" s="184"/>
      <c r="E1997" s="76">
        <v>88.116600000000005</v>
      </c>
      <c r="F1997" s="76">
        <v>41.879849999999998</v>
      </c>
      <c r="G1997" s="73"/>
      <c r="H1997" s="76">
        <v>208.30360000000002</v>
      </c>
      <c r="I1997" s="72"/>
      <c r="J1997" s="185">
        <v>0</v>
      </c>
      <c r="K1997" s="246"/>
      <c r="L1997" s="246"/>
      <c r="M1997" s="173"/>
      <c r="N1997" s="174"/>
      <c r="O1997" s="173"/>
      <c r="P1997" s="173"/>
    </row>
    <row r="1998" spans="1:16" ht="15" customHeight="1" x14ac:dyDescent="0.25">
      <c r="A1998" s="74" t="s">
        <v>1791</v>
      </c>
      <c r="B1998" s="66" t="s">
        <v>62</v>
      </c>
      <c r="C1998" s="78">
        <v>30.57864</v>
      </c>
      <c r="D1998" s="184"/>
      <c r="E1998" s="76">
        <v>40.111499999999999</v>
      </c>
      <c r="F1998" s="76">
        <v>34.233839999999994</v>
      </c>
      <c r="G1998" s="73"/>
      <c r="H1998" s="76">
        <v>36.456300000000006</v>
      </c>
      <c r="I1998" s="72"/>
      <c r="J1998" s="185">
        <v>0</v>
      </c>
      <c r="K1998" s="246"/>
      <c r="L1998" s="246"/>
      <c r="M1998" s="173"/>
      <c r="N1998" s="174"/>
      <c r="O1998" s="173"/>
      <c r="P1998" s="173"/>
    </row>
    <row r="1999" spans="1:16" ht="15" customHeight="1" x14ac:dyDescent="0.25">
      <c r="A1999" s="74" t="s">
        <v>1792</v>
      </c>
      <c r="B1999" s="66" t="s">
        <v>62</v>
      </c>
      <c r="C1999" s="78">
        <v>57.646749999999997</v>
      </c>
      <c r="D1999" s="184"/>
      <c r="E1999" s="76">
        <v>15.849600000000001</v>
      </c>
      <c r="F1999" s="76">
        <v>4.1737500000000001</v>
      </c>
      <c r="G1999" s="73"/>
      <c r="H1999" s="76">
        <v>69.322600000000008</v>
      </c>
      <c r="I1999" s="72"/>
      <c r="J1999" s="185">
        <v>0</v>
      </c>
      <c r="K1999" s="246"/>
      <c r="L1999" s="246"/>
      <c r="M1999" s="173"/>
      <c r="N1999" s="174"/>
      <c r="O1999" s="173"/>
      <c r="P1999" s="173"/>
    </row>
    <row r="2000" spans="1:16" ht="15" customHeight="1" x14ac:dyDescent="0.25">
      <c r="A2000" s="74" t="s">
        <v>1320</v>
      </c>
      <c r="B2000" s="66" t="s">
        <v>62</v>
      </c>
      <c r="C2000" s="78">
        <v>159.27360999999999</v>
      </c>
      <c r="D2000" s="184"/>
      <c r="E2000" s="76">
        <v>222.5301</v>
      </c>
      <c r="F2000" s="76">
        <v>175.09701000000001</v>
      </c>
      <c r="G2000" s="73"/>
      <c r="H2000" s="76">
        <v>207.31220000000002</v>
      </c>
      <c r="I2000" s="72"/>
      <c r="J2000" s="185">
        <v>0</v>
      </c>
      <c r="K2000" s="246"/>
      <c r="L2000" s="246"/>
      <c r="M2000" s="173"/>
      <c r="N2000" s="174"/>
      <c r="O2000" s="173"/>
      <c r="P2000" s="173"/>
    </row>
    <row r="2001" spans="1:16" ht="15" customHeight="1" x14ac:dyDescent="0.25">
      <c r="A2001" s="74" t="s">
        <v>3933</v>
      </c>
      <c r="B2001" s="66" t="s">
        <v>62</v>
      </c>
      <c r="C2001" s="78">
        <v>15.872999999999999</v>
      </c>
      <c r="D2001" s="184"/>
      <c r="E2001" s="76">
        <v>10.003500000000001</v>
      </c>
      <c r="F2001" s="76">
        <v>0</v>
      </c>
      <c r="G2001" s="73"/>
      <c r="H2001" s="76">
        <v>25.8765</v>
      </c>
      <c r="I2001" s="72"/>
      <c r="J2001" s="185">
        <v>0</v>
      </c>
      <c r="K2001" s="246"/>
      <c r="L2001" s="246"/>
      <c r="M2001" s="173"/>
      <c r="N2001" s="174"/>
      <c r="O2001" s="176"/>
      <c r="P2001" s="173"/>
    </row>
    <row r="2002" spans="1:16" ht="15" customHeight="1" x14ac:dyDescent="0.25">
      <c r="A2002" s="74" t="s">
        <v>3934</v>
      </c>
      <c r="B2002" s="66" t="s">
        <v>62</v>
      </c>
      <c r="C2002" s="78">
        <v>34.2714</v>
      </c>
      <c r="D2002" s="184"/>
      <c r="E2002" s="76">
        <v>7.1837999999999997</v>
      </c>
      <c r="F2002" s="76">
        <v>0</v>
      </c>
      <c r="G2002" s="73"/>
      <c r="H2002" s="76">
        <v>41.455199999999998</v>
      </c>
      <c r="I2002" s="72"/>
      <c r="J2002" s="185">
        <v>0</v>
      </c>
      <c r="K2002" s="246"/>
      <c r="L2002" s="246"/>
      <c r="M2002" s="173"/>
      <c r="N2002" s="174"/>
      <c r="O2002" s="176"/>
      <c r="P2002" s="173"/>
    </row>
    <row r="2003" spans="1:16" ht="15" customHeight="1" x14ac:dyDescent="0.25">
      <c r="A2003" s="74" t="s">
        <v>1793</v>
      </c>
      <c r="B2003" s="66" t="s">
        <v>62</v>
      </c>
      <c r="C2003" s="78">
        <v>111.4406</v>
      </c>
      <c r="D2003" s="184"/>
      <c r="E2003" s="76">
        <v>18.3612</v>
      </c>
      <c r="F2003" s="76">
        <v>2.7571999999999997</v>
      </c>
      <c r="G2003" s="73"/>
      <c r="H2003" s="76">
        <v>123.6165</v>
      </c>
      <c r="I2003" s="72"/>
      <c r="J2003" s="185">
        <v>0</v>
      </c>
      <c r="K2003" s="246"/>
      <c r="L2003" s="246"/>
      <c r="M2003" s="173"/>
      <c r="N2003" s="174"/>
      <c r="O2003" s="173"/>
      <c r="P2003" s="173"/>
    </row>
    <row r="2004" spans="1:16" ht="15" customHeight="1" x14ac:dyDescent="0.25">
      <c r="A2004" s="74" t="s">
        <v>1794</v>
      </c>
      <c r="B2004" s="66" t="s">
        <v>62</v>
      </c>
      <c r="C2004" s="78">
        <v>40.188650000000003</v>
      </c>
      <c r="D2004" s="184"/>
      <c r="E2004" s="76">
        <v>43.174949999999995</v>
      </c>
      <c r="F2004" s="76">
        <v>44.372250000000001</v>
      </c>
      <c r="G2004" s="73"/>
      <c r="H2004" s="76">
        <v>8.9326000000000008</v>
      </c>
      <c r="I2004" s="72"/>
      <c r="J2004" s="185">
        <v>0</v>
      </c>
      <c r="K2004" s="246"/>
      <c r="L2004" s="246"/>
      <c r="M2004" s="173"/>
      <c r="N2004" s="173"/>
      <c r="O2004" s="173"/>
      <c r="P2004" s="173"/>
    </row>
    <row r="2005" spans="1:16" ht="15" customHeight="1" x14ac:dyDescent="0.25">
      <c r="A2005" s="74" t="s">
        <v>1795</v>
      </c>
      <c r="B2005" s="66" t="s">
        <v>62</v>
      </c>
      <c r="C2005" s="78">
        <v>59.012050000000002</v>
      </c>
      <c r="D2005" s="184"/>
      <c r="E2005" s="76">
        <v>48.671999999999997</v>
      </c>
      <c r="F2005" s="76">
        <v>31.085549999999998</v>
      </c>
      <c r="G2005" s="73"/>
      <c r="H2005" s="76">
        <v>76.598500000000001</v>
      </c>
      <c r="I2005" s="72"/>
      <c r="J2005" s="185">
        <v>0</v>
      </c>
      <c r="K2005" s="246"/>
      <c r="L2005" s="246"/>
      <c r="M2005" s="173"/>
      <c r="N2005" s="175"/>
      <c r="O2005" s="173"/>
      <c r="P2005" s="173"/>
    </row>
    <row r="2006" spans="1:16" ht="15" customHeight="1" x14ac:dyDescent="0.25">
      <c r="A2006" s="74" t="s">
        <v>1796</v>
      </c>
      <c r="B2006" s="66" t="s">
        <v>62</v>
      </c>
      <c r="C2006" s="78">
        <v>76.274249999999995</v>
      </c>
      <c r="D2006" s="184"/>
      <c r="E2006" s="76">
        <v>95.431039999999996</v>
      </c>
      <c r="F2006" s="76">
        <v>78.265309999999999</v>
      </c>
      <c r="G2006" s="73"/>
      <c r="H2006" s="76">
        <v>80.088309999999993</v>
      </c>
      <c r="I2006" s="72"/>
      <c r="J2006" s="185">
        <v>0</v>
      </c>
      <c r="K2006" s="246"/>
      <c r="L2006" s="246"/>
      <c r="M2006" s="173"/>
      <c r="N2006" s="173"/>
      <c r="O2006" s="173"/>
      <c r="P2006" s="173"/>
    </row>
    <row r="2007" spans="1:16" ht="15" customHeight="1" x14ac:dyDescent="0.25">
      <c r="A2007" s="74" t="s">
        <v>1797</v>
      </c>
      <c r="B2007" s="66" t="s">
        <v>62</v>
      </c>
      <c r="C2007" s="78">
        <v>112.68916</v>
      </c>
      <c r="D2007" s="184"/>
      <c r="E2007" s="76">
        <v>91.072800000000001</v>
      </c>
      <c r="F2007" s="76">
        <v>67.163160000000005</v>
      </c>
      <c r="G2007" s="73"/>
      <c r="H2007" s="76">
        <v>136.59879999999998</v>
      </c>
      <c r="I2007" s="72"/>
      <c r="J2007" s="185">
        <v>0</v>
      </c>
      <c r="K2007" s="246"/>
      <c r="L2007" s="246"/>
      <c r="M2007" s="173"/>
      <c r="N2007" s="174"/>
      <c r="O2007" s="173"/>
      <c r="P2007" s="173"/>
    </row>
    <row r="2008" spans="1:16" ht="15" customHeight="1" x14ac:dyDescent="0.25">
      <c r="A2008" s="74" t="s">
        <v>1798</v>
      </c>
      <c r="B2008" s="66" t="s">
        <v>62</v>
      </c>
      <c r="C2008" s="78">
        <v>180.46812</v>
      </c>
      <c r="D2008" s="184"/>
      <c r="E2008" s="76">
        <v>94.055000000000007</v>
      </c>
      <c r="F2008" s="76">
        <v>58.184959999999997</v>
      </c>
      <c r="G2008" s="73"/>
      <c r="H2008" s="76">
        <v>210.89760999999999</v>
      </c>
      <c r="I2008" s="72"/>
      <c r="J2008" s="185">
        <v>0</v>
      </c>
      <c r="K2008" s="246"/>
      <c r="L2008" s="246"/>
      <c r="M2008" s="173"/>
      <c r="N2008" s="175"/>
      <c r="O2008" s="173"/>
      <c r="P2008" s="173"/>
    </row>
    <row r="2009" spans="1:16" ht="15" customHeight="1" x14ac:dyDescent="0.25">
      <c r="A2009" s="74" t="s">
        <v>1799</v>
      </c>
      <c r="B2009" s="66" t="s">
        <v>62</v>
      </c>
      <c r="C2009" s="78">
        <v>70.140590000000003</v>
      </c>
      <c r="D2009" s="184"/>
      <c r="E2009" s="76">
        <v>82.830799999999996</v>
      </c>
      <c r="F2009" s="76">
        <v>71.043720000000008</v>
      </c>
      <c r="G2009" s="73"/>
      <c r="H2009" s="76">
        <v>87.64667</v>
      </c>
      <c r="I2009" s="72"/>
      <c r="J2009" s="185">
        <v>0</v>
      </c>
      <c r="K2009" s="246"/>
      <c r="L2009" s="246"/>
      <c r="M2009" s="173"/>
      <c r="N2009" s="174"/>
      <c r="O2009" s="173"/>
      <c r="P2009" s="173"/>
    </row>
    <row r="2010" spans="1:16" ht="15" customHeight="1" x14ac:dyDescent="0.25">
      <c r="A2010" s="74" t="s">
        <v>1800</v>
      </c>
      <c r="B2010" s="66" t="s">
        <v>62</v>
      </c>
      <c r="C2010" s="78">
        <v>40.21951</v>
      </c>
      <c r="D2010" s="184"/>
      <c r="E2010" s="76">
        <v>46.425599999999996</v>
      </c>
      <c r="F2010" s="76">
        <v>58.473059999999997</v>
      </c>
      <c r="G2010" s="73"/>
      <c r="H2010" s="76">
        <v>28.172049999999999</v>
      </c>
      <c r="I2010" s="72"/>
      <c r="J2010" s="185">
        <v>0</v>
      </c>
      <c r="K2010" s="246"/>
      <c r="L2010" s="246"/>
      <c r="M2010" s="173"/>
      <c r="N2010" s="174"/>
      <c r="O2010" s="173"/>
      <c r="P2010" s="173"/>
    </row>
    <row r="2011" spans="1:16" ht="15" customHeight="1" x14ac:dyDescent="0.25">
      <c r="A2011" s="74" t="s">
        <v>1801</v>
      </c>
      <c r="B2011" s="66" t="s">
        <v>62</v>
      </c>
      <c r="C2011" s="78">
        <v>35.316800000000001</v>
      </c>
      <c r="D2011" s="184"/>
      <c r="E2011" s="76">
        <v>48.445800000000006</v>
      </c>
      <c r="F2011" s="76">
        <v>35.725149999999999</v>
      </c>
      <c r="G2011" s="73"/>
      <c r="H2011" s="76">
        <v>48.03745</v>
      </c>
      <c r="I2011" s="72"/>
      <c r="J2011" s="185">
        <v>0</v>
      </c>
      <c r="K2011" s="246"/>
      <c r="L2011" s="246"/>
      <c r="M2011" s="173"/>
      <c r="N2011" s="174"/>
      <c r="O2011" s="173"/>
      <c r="P2011" s="173"/>
    </row>
    <row r="2012" spans="1:16" ht="15" customHeight="1" x14ac:dyDescent="0.25">
      <c r="A2012" s="74" t="s">
        <v>840</v>
      </c>
      <c r="B2012" s="66" t="s">
        <v>62</v>
      </c>
      <c r="C2012" s="78">
        <v>31.330950000000001</v>
      </c>
      <c r="D2012" s="184"/>
      <c r="E2012" s="76">
        <v>11.4543</v>
      </c>
      <c r="F2012" s="76">
        <v>14.793950000000001</v>
      </c>
      <c r="G2012" s="73"/>
      <c r="H2012" s="76">
        <v>22.250499999999999</v>
      </c>
      <c r="I2012" s="72"/>
      <c r="J2012" s="185">
        <v>0</v>
      </c>
      <c r="K2012" s="246"/>
      <c r="L2012" s="246"/>
      <c r="M2012" s="173"/>
      <c r="N2012" s="174"/>
      <c r="O2012" s="173"/>
      <c r="P2012" s="173"/>
    </row>
    <row r="2013" spans="1:16" ht="15" customHeight="1" x14ac:dyDescent="0.25">
      <c r="A2013" s="74" t="s">
        <v>1802</v>
      </c>
      <c r="B2013" s="66" t="s">
        <v>62</v>
      </c>
      <c r="C2013" s="78">
        <v>64.506100000000004</v>
      </c>
      <c r="D2013" s="184"/>
      <c r="E2013" s="76">
        <v>47.322600000000001</v>
      </c>
      <c r="F2013" s="76">
        <v>19.801599999999997</v>
      </c>
      <c r="G2013" s="73"/>
      <c r="H2013" s="76">
        <v>92.027100000000004</v>
      </c>
      <c r="I2013" s="72"/>
      <c r="J2013" s="185">
        <v>0</v>
      </c>
      <c r="K2013" s="246"/>
      <c r="L2013" s="246"/>
      <c r="M2013" s="173"/>
      <c r="N2013" s="174"/>
      <c r="O2013" s="173"/>
      <c r="P2013" s="173"/>
    </row>
    <row r="2014" spans="1:16" x14ac:dyDescent="0.25">
      <c r="A2014" s="74" t="s">
        <v>1803</v>
      </c>
      <c r="B2014" s="66" t="s">
        <v>62</v>
      </c>
      <c r="C2014" s="78">
        <v>115.99133</v>
      </c>
      <c r="D2014" s="184"/>
      <c r="E2014" s="76">
        <v>81.423469999999995</v>
      </c>
      <c r="F2014" s="76">
        <v>66.256789999999995</v>
      </c>
      <c r="G2014" s="73"/>
      <c r="H2014" s="76">
        <v>96.842259999999996</v>
      </c>
      <c r="I2014" s="72"/>
      <c r="J2014" s="185">
        <v>0</v>
      </c>
      <c r="K2014" s="246"/>
      <c r="L2014" s="246"/>
      <c r="M2014" s="173"/>
      <c r="N2014" s="173"/>
      <c r="O2014" s="173"/>
      <c r="P2014" s="173"/>
    </row>
    <row r="2015" spans="1:16" x14ac:dyDescent="0.25">
      <c r="A2015" s="74" t="s">
        <v>222</v>
      </c>
      <c r="B2015" s="66" t="s">
        <v>62</v>
      </c>
      <c r="C2015" s="78">
        <v>52.84225</v>
      </c>
      <c r="D2015" s="184"/>
      <c r="E2015" s="76">
        <v>40.637999999999998</v>
      </c>
      <c r="F2015" s="76">
        <v>36.167699999999996</v>
      </c>
      <c r="G2015" s="73"/>
      <c r="H2015" s="76">
        <v>57.312550000000002</v>
      </c>
      <c r="I2015" s="72"/>
      <c r="J2015" s="185">
        <v>0</v>
      </c>
      <c r="K2015" s="246"/>
      <c r="L2015" s="246"/>
      <c r="M2015" s="173"/>
      <c r="N2015" s="175"/>
      <c r="O2015" s="173"/>
      <c r="P2015" s="173"/>
    </row>
    <row r="2016" spans="1:16" x14ac:dyDescent="0.25">
      <c r="A2016" s="74" t="s">
        <v>1804</v>
      </c>
      <c r="B2016" s="66" t="s">
        <v>62</v>
      </c>
      <c r="C2016" s="78">
        <v>44.442730000000005</v>
      </c>
      <c r="D2016" s="184"/>
      <c r="E2016" s="76">
        <v>49.623599999999996</v>
      </c>
      <c r="F2016" s="76">
        <v>60.668399999999998</v>
      </c>
      <c r="G2016" s="73"/>
      <c r="H2016" s="76">
        <v>33.697129999999994</v>
      </c>
      <c r="I2016" s="72"/>
      <c r="J2016" s="185">
        <v>0</v>
      </c>
      <c r="K2016" s="246"/>
      <c r="L2016" s="246"/>
      <c r="M2016" s="173"/>
      <c r="N2016" s="174"/>
      <c r="O2016" s="173"/>
      <c r="P2016" s="173"/>
    </row>
    <row r="2017" spans="1:16" x14ac:dyDescent="0.25">
      <c r="A2017" s="74" t="s">
        <v>1805</v>
      </c>
      <c r="B2017" s="66" t="s">
        <v>62</v>
      </c>
      <c r="C2017" s="78">
        <v>26.00515</v>
      </c>
      <c r="D2017" s="184"/>
      <c r="E2017" s="76">
        <v>37.44585</v>
      </c>
      <c r="F2017" s="76">
        <v>32.796699999999994</v>
      </c>
      <c r="G2017" s="73"/>
      <c r="H2017" s="76">
        <v>30.654299999999999</v>
      </c>
      <c r="I2017" s="72"/>
      <c r="J2017" s="185">
        <v>0</v>
      </c>
      <c r="K2017" s="246"/>
      <c r="L2017" s="246"/>
      <c r="M2017" s="173"/>
      <c r="N2017" s="173"/>
      <c r="O2017" s="173"/>
      <c r="P2017" s="173"/>
    </row>
    <row r="2018" spans="1:16" x14ac:dyDescent="0.25">
      <c r="A2018" s="74" t="s">
        <v>1806</v>
      </c>
      <c r="B2018" s="66" t="s">
        <v>62</v>
      </c>
      <c r="C2018" s="78">
        <v>254.37439999999998</v>
      </c>
      <c r="D2018" s="184"/>
      <c r="E2018" s="76">
        <v>278.9436</v>
      </c>
      <c r="F2018" s="76">
        <v>227.41657000000001</v>
      </c>
      <c r="G2018" s="73"/>
      <c r="H2018" s="76">
        <v>305.90143</v>
      </c>
      <c r="I2018" s="72"/>
      <c r="J2018" s="185">
        <v>0</v>
      </c>
      <c r="K2018" s="246"/>
      <c r="L2018" s="246"/>
      <c r="M2018" s="173"/>
      <c r="N2018" s="174"/>
      <c r="O2018" s="173"/>
      <c r="P2018" s="173"/>
    </row>
    <row r="2019" spans="1:16" x14ac:dyDescent="0.25">
      <c r="A2019" s="74" t="s">
        <v>1807</v>
      </c>
      <c r="B2019" s="66" t="s">
        <v>62</v>
      </c>
      <c r="C2019" s="78">
        <v>146.06157000000002</v>
      </c>
      <c r="D2019" s="184"/>
      <c r="E2019" s="76">
        <v>238.2159</v>
      </c>
      <c r="F2019" s="76">
        <v>229.91754</v>
      </c>
      <c r="G2019" s="73"/>
      <c r="H2019" s="76">
        <v>154.46057999999999</v>
      </c>
      <c r="I2019" s="72"/>
      <c r="J2019" s="185">
        <v>0</v>
      </c>
      <c r="K2019" s="246"/>
      <c r="L2019" s="246"/>
      <c r="M2019" s="173"/>
      <c r="N2019" s="174"/>
      <c r="O2019" s="173"/>
      <c r="P2019" s="173"/>
    </row>
    <row r="2020" spans="1:16" x14ac:dyDescent="0.25">
      <c r="A2020" s="74" t="s">
        <v>1808</v>
      </c>
      <c r="B2020" s="66" t="s">
        <v>62</v>
      </c>
      <c r="C2020" s="78">
        <v>125.47928</v>
      </c>
      <c r="D2020" s="184"/>
      <c r="E2020" s="76">
        <v>197.48595</v>
      </c>
      <c r="F2020" s="76">
        <v>212.17520000000002</v>
      </c>
      <c r="G2020" s="73"/>
      <c r="H2020" s="76">
        <v>99.911820000000006</v>
      </c>
      <c r="I2020" s="72"/>
      <c r="J2020" s="185">
        <v>0</v>
      </c>
      <c r="K2020" s="246"/>
      <c r="L2020" s="246"/>
      <c r="M2020" s="173"/>
      <c r="N2020" s="173"/>
      <c r="O2020" s="173"/>
      <c r="P2020" s="173"/>
    </row>
    <row r="2021" spans="1:16" x14ac:dyDescent="0.25">
      <c r="A2021" s="74" t="s">
        <v>1809</v>
      </c>
      <c r="B2021" s="66" t="s">
        <v>62</v>
      </c>
      <c r="C2021" s="78">
        <v>208.45229999999998</v>
      </c>
      <c r="D2021" s="184"/>
      <c r="E2021" s="76">
        <v>185.89935</v>
      </c>
      <c r="F2021" s="76">
        <v>151.99924999999999</v>
      </c>
      <c r="G2021" s="73"/>
      <c r="H2021" s="76">
        <v>242.35239999999999</v>
      </c>
      <c r="I2021" s="72"/>
      <c r="J2021" s="185">
        <v>0</v>
      </c>
      <c r="K2021" s="246"/>
      <c r="L2021" s="246"/>
      <c r="M2021" s="173"/>
      <c r="N2021" s="173"/>
      <c r="O2021" s="173"/>
      <c r="P2021" s="173"/>
    </row>
    <row r="2022" spans="1:16" x14ac:dyDescent="0.25">
      <c r="A2022" s="74" t="s">
        <v>1810</v>
      </c>
      <c r="B2022" s="66" t="s">
        <v>62</v>
      </c>
      <c r="C2022" s="78">
        <v>242.017</v>
      </c>
      <c r="D2022" s="184"/>
      <c r="E2022" s="76">
        <v>246.6867</v>
      </c>
      <c r="F2022" s="76">
        <v>229.09095000000002</v>
      </c>
      <c r="G2022" s="73"/>
      <c r="H2022" s="76">
        <v>259.61275000000001</v>
      </c>
      <c r="I2022" s="72"/>
      <c r="J2022" s="185">
        <v>0</v>
      </c>
      <c r="K2022" s="246"/>
      <c r="L2022" s="246"/>
      <c r="M2022" s="173"/>
      <c r="N2022" s="174"/>
      <c r="O2022" s="173"/>
      <c r="P2022" s="173"/>
    </row>
    <row r="2023" spans="1:16" x14ac:dyDescent="0.25">
      <c r="A2023" s="74" t="s">
        <v>1811</v>
      </c>
      <c r="B2023" s="66" t="s">
        <v>62</v>
      </c>
      <c r="C2023" s="78">
        <v>179.50349</v>
      </c>
      <c r="D2023" s="184"/>
      <c r="E2023" s="76">
        <v>127.02961999999999</v>
      </c>
      <c r="F2023" s="76">
        <v>86.50367</v>
      </c>
      <c r="G2023" s="73"/>
      <c r="H2023" s="76">
        <v>224.05944</v>
      </c>
      <c r="I2023" s="72"/>
      <c r="J2023" s="185">
        <v>0</v>
      </c>
      <c r="K2023" s="246"/>
      <c r="L2023" s="246"/>
      <c r="M2023" s="173"/>
      <c r="N2023" s="173"/>
      <c r="O2023" s="173"/>
      <c r="P2023" s="173"/>
    </row>
    <row r="2024" spans="1:16" x14ac:dyDescent="0.25">
      <c r="A2024" s="74" t="s">
        <v>1812</v>
      </c>
      <c r="B2024" s="66" t="s">
        <v>62</v>
      </c>
      <c r="C2024" s="78">
        <v>78.519100000000009</v>
      </c>
      <c r="D2024" s="184"/>
      <c r="E2024" s="76">
        <v>111.93325</v>
      </c>
      <c r="F2024" s="76">
        <v>113.3395</v>
      </c>
      <c r="G2024" s="73"/>
      <c r="H2024" s="76">
        <v>77.394800000000004</v>
      </c>
      <c r="I2024" s="72"/>
      <c r="J2024" s="185">
        <v>0</v>
      </c>
      <c r="K2024" s="246"/>
      <c r="L2024" s="246"/>
      <c r="M2024" s="173"/>
      <c r="N2024" s="173"/>
      <c r="O2024" s="173"/>
      <c r="P2024" s="173"/>
    </row>
    <row r="2025" spans="1:16" x14ac:dyDescent="0.25">
      <c r="A2025" s="74" t="s">
        <v>1813</v>
      </c>
      <c r="B2025" s="66" t="s">
        <v>62</v>
      </c>
      <c r="C2025" s="78">
        <v>94.863500000000002</v>
      </c>
      <c r="D2025" s="184"/>
      <c r="E2025" s="76">
        <v>110.2062</v>
      </c>
      <c r="F2025" s="76">
        <v>123.58414999999999</v>
      </c>
      <c r="G2025" s="73"/>
      <c r="H2025" s="76">
        <v>81.485550000000003</v>
      </c>
      <c r="I2025" s="72"/>
      <c r="J2025" s="185">
        <v>0</v>
      </c>
      <c r="K2025" s="246"/>
      <c r="L2025" s="246"/>
      <c r="M2025" s="173"/>
      <c r="N2025" s="174"/>
      <c r="O2025" s="173"/>
      <c r="P2025" s="173"/>
    </row>
    <row r="2026" spans="1:16" x14ac:dyDescent="0.25">
      <c r="A2026" s="74" t="s">
        <v>1814</v>
      </c>
      <c r="B2026" s="66" t="s">
        <v>62</v>
      </c>
      <c r="C2026" s="78">
        <v>94.579940000000008</v>
      </c>
      <c r="D2026" s="184"/>
      <c r="E2026" s="76">
        <v>84.372600000000006</v>
      </c>
      <c r="F2026" s="76">
        <v>47.985250000000001</v>
      </c>
      <c r="G2026" s="73"/>
      <c r="H2026" s="76">
        <v>130.96728999999999</v>
      </c>
      <c r="I2026" s="72"/>
      <c r="J2026" s="185">
        <v>0</v>
      </c>
      <c r="K2026" s="246"/>
      <c r="L2026" s="246"/>
      <c r="M2026" s="173"/>
      <c r="N2026" s="174"/>
      <c r="O2026" s="173"/>
      <c r="P2026" s="173"/>
    </row>
    <row r="2027" spans="1:16" x14ac:dyDescent="0.25">
      <c r="A2027" s="74" t="s">
        <v>841</v>
      </c>
      <c r="B2027" s="66" t="s">
        <v>62</v>
      </c>
      <c r="C2027" s="78">
        <v>206.3689</v>
      </c>
      <c r="D2027" s="184"/>
      <c r="E2027" s="76">
        <v>44.771999999999998</v>
      </c>
      <c r="F2027" s="76">
        <v>4.2113500000000004</v>
      </c>
      <c r="G2027" s="73"/>
      <c r="H2027" s="76">
        <v>248.93595000000002</v>
      </c>
      <c r="I2027" s="72"/>
      <c r="J2027" s="185">
        <v>0</v>
      </c>
      <c r="K2027" s="246"/>
      <c r="L2027" s="246"/>
      <c r="M2027" s="173"/>
      <c r="N2027" s="175"/>
      <c r="O2027" s="173"/>
      <c r="P2027" s="173"/>
    </row>
    <row r="2028" spans="1:16" x14ac:dyDescent="0.25">
      <c r="A2028" s="74" t="s">
        <v>1815</v>
      </c>
      <c r="B2028" s="66" t="s">
        <v>62</v>
      </c>
      <c r="C2028" s="78">
        <v>145.38479999999998</v>
      </c>
      <c r="D2028" s="184"/>
      <c r="E2028" s="76">
        <v>98.222149999999999</v>
      </c>
      <c r="F2028" s="76">
        <v>94.237899999999996</v>
      </c>
      <c r="G2028" s="73"/>
      <c r="H2028" s="76">
        <v>150.715</v>
      </c>
      <c r="I2028" s="72"/>
      <c r="J2028" s="185">
        <v>0</v>
      </c>
      <c r="K2028" s="246"/>
      <c r="L2028" s="246"/>
      <c r="M2028" s="173"/>
      <c r="N2028" s="173"/>
      <c r="O2028" s="173"/>
      <c r="P2028" s="173"/>
    </row>
    <row r="2029" spans="1:16" x14ac:dyDescent="0.25">
      <c r="A2029" s="74" t="s">
        <v>1816</v>
      </c>
      <c r="B2029" s="66" t="s">
        <v>62</v>
      </c>
      <c r="C2029" s="78">
        <v>296.51371999999998</v>
      </c>
      <c r="D2029" s="184"/>
      <c r="E2029" s="76">
        <v>457.62925000000001</v>
      </c>
      <c r="F2029" s="76">
        <v>395.30233000000004</v>
      </c>
      <c r="G2029" s="73"/>
      <c r="H2029" s="76">
        <v>357.56648999999999</v>
      </c>
      <c r="I2029" s="72"/>
      <c r="J2029" s="185">
        <v>0</v>
      </c>
      <c r="K2029" s="246"/>
      <c r="L2029" s="246"/>
      <c r="M2029" s="173"/>
      <c r="N2029" s="173"/>
      <c r="O2029" s="173"/>
      <c r="P2029" s="173"/>
    </row>
    <row r="2030" spans="1:16" x14ac:dyDescent="0.25">
      <c r="A2030" s="74" t="s">
        <v>1817</v>
      </c>
      <c r="B2030" s="66" t="s">
        <v>62</v>
      </c>
      <c r="C2030" s="78">
        <v>396.56963999999999</v>
      </c>
      <c r="D2030" s="184"/>
      <c r="E2030" s="76">
        <v>466.97040000000004</v>
      </c>
      <c r="F2030" s="76">
        <v>387.64326</v>
      </c>
      <c r="G2030" s="73"/>
      <c r="H2030" s="76">
        <v>447.56297999999998</v>
      </c>
      <c r="I2030" s="72"/>
      <c r="J2030" s="185">
        <v>0</v>
      </c>
      <c r="K2030" s="246"/>
      <c r="L2030" s="246"/>
      <c r="M2030" s="173"/>
      <c r="N2030" s="174"/>
      <c r="O2030" s="173"/>
      <c r="P2030" s="173"/>
    </row>
    <row r="2031" spans="1:16" x14ac:dyDescent="0.25">
      <c r="A2031" s="74" t="s">
        <v>1697</v>
      </c>
      <c r="B2031" s="66" t="s">
        <v>62</v>
      </c>
      <c r="C2031" s="78">
        <v>351.93885</v>
      </c>
      <c r="D2031" s="184"/>
      <c r="E2031" s="76">
        <v>326.50995</v>
      </c>
      <c r="F2031" s="76">
        <v>254.30257</v>
      </c>
      <c r="G2031" s="73"/>
      <c r="H2031" s="76">
        <v>425.05872999999997</v>
      </c>
      <c r="I2031" s="72"/>
      <c r="J2031" s="185">
        <v>0</v>
      </c>
      <c r="K2031" s="246"/>
      <c r="L2031" s="246"/>
      <c r="M2031" s="173"/>
      <c r="N2031" s="173"/>
      <c r="O2031" s="173"/>
      <c r="P2031" s="173"/>
    </row>
    <row r="2032" spans="1:16" x14ac:dyDescent="0.25">
      <c r="A2032" s="74" t="s">
        <v>1818</v>
      </c>
      <c r="B2032" s="66" t="s">
        <v>62</v>
      </c>
      <c r="C2032" s="78">
        <v>128.64446000000001</v>
      </c>
      <c r="D2032" s="184"/>
      <c r="E2032" s="76">
        <v>161.33195000000001</v>
      </c>
      <c r="F2032" s="76">
        <v>127.6463</v>
      </c>
      <c r="G2032" s="73"/>
      <c r="H2032" s="76">
        <v>160.46276</v>
      </c>
      <c r="I2032" s="72"/>
      <c r="J2032" s="185">
        <v>0</v>
      </c>
      <c r="K2032" s="246"/>
      <c r="L2032" s="246"/>
      <c r="M2032" s="173"/>
      <c r="N2032" s="173"/>
      <c r="O2032" s="173"/>
      <c r="P2032" s="173"/>
    </row>
    <row r="2033" spans="1:16" x14ac:dyDescent="0.25">
      <c r="A2033" s="74" t="s">
        <v>1819</v>
      </c>
      <c r="B2033" s="66" t="s">
        <v>62</v>
      </c>
      <c r="C2033" s="78">
        <v>239.06492</v>
      </c>
      <c r="D2033" s="184"/>
      <c r="E2033" s="76">
        <v>332.28</v>
      </c>
      <c r="F2033" s="76">
        <v>300.32612</v>
      </c>
      <c r="G2033" s="73"/>
      <c r="H2033" s="76">
        <v>271.0188</v>
      </c>
      <c r="I2033" s="72"/>
      <c r="J2033" s="185">
        <v>0</v>
      </c>
      <c r="K2033" s="246"/>
      <c r="L2033" s="246"/>
      <c r="M2033" s="173"/>
      <c r="N2033" s="175"/>
      <c r="O2033" s="173"/>
      <c r="P2033" s="173"/>
    </row>
    <row r="2034" spans="1:16" x14ac:dyDescent="0.25">
      <c r="A2034" s="74" t="s">
        <v>1820</v>
      </c>
      <c r="B2034" s="66" t="s">
        <v>62</v>
      </c>
      <c r="C2034" s="78">
        <v>225.47071</v>
      </c>
      <c r="D2034" s="184"/>
      <c r="E2034" s="76">
        <v>410.02415999999999</v>
      </c>
      <c r="F2034" s="76">
        <v>375.17646000000002</v>
      </c>
      <c r="G2034" s="73"/>
      <c r="H2034" s="76">
        <v>260.31841000000003</v>
      </c>
      <c r="I2034" s="72"/>
      <c r="J2034" s="185">
        <v>0</v>
      </c>
      <c r="K2034" s="246"/>
      <c r="L2034" s="246"/>
      <c r="M2034" s="173"/>
      <c r="N2034" s="173"/>
      <c r="O2034" s="173"/>
      <c r="P2034" s="173"/>
    </row>
    <row r="2035" spans="1:16" x14ac:dyDescent="0.25">
      <c r="A2035" s="74" t="s">
        <v>1821</v>
      </c>
      <c r="B2035" s="66" t="s">
        <v>62</v>
      </c>
      <c r="C2035" s="78">
        <v>328.88926000000004</v>
      </c>
      <c r="D2035" s="184"/>
      <c r="E2035" s="76">
        <v>467.17515000000003</v>
      </c>
      <c r="F2035" s="76">
        <v>434.47676000000001</v>
      </c>
      <c r="G2035" s="73"/>
      <c r="H2035" s="76">
        <v>369.15209999999996</v>
      </c>
      <c r="I2035" s="72"/>
      <c r="J2035" s="185">
        <v>0</v>
      </c>
      <c r="K2035" s="246"/>
      <c r="L2035" s="246"/>
      <c r="M2035" s="173"/>
      <c r="N2035" s="173"/>
      <c r="O2035" s="173"/>
      <c r="P2035" s="173"/>
    </row>
    <row r="2036" spans="1:16" x14ac:dyDescent="0.25">
      <c r="A2036" s="74" t="s">
        <v>1822</v>
      </c>
      <c r="B2036" s="66" t="s">
        <v>62</v>
      </c>
      <c r="C2036" s="78">
        <v>488.50001000000003</v>
      </c>
      <c r="D2036" s="184"/>
      <c r="E2036" s="76">
        <v>552.71190000000001</v>
      </c>
      <c r="F2036" s="76">
        <v>525.43131000000005</v>
      </c>
      <c r="G2036" s="73"/>
      <c r="H2036" s="76">
        <v>515.78059999999994</v>
      </c>
      <c r="I2036" s="72"/>
      <c r="J2036" s="185">
        <v>0</v>
      </c>
      <c r="K2036" s="246"/>
      <c r="L2036" s="246"/>
      <c r="M2036" s="173"/>
      <c r="N2036" s="174"/>
      <c r="O2036" s="173"/>
      <c r="P2036" s="173"/>
    </row>
    <row r="2037" spans="1:16" x14ac:dyDescent="0.25">
      <c r="A2037" s="74" t="s">
        <v>1823</v>
      </c>
      <c r="B2037" s="66" t="s">
        <v>62</v>
      </c>
      <c r="C2037" s="78">
        <v>94.657449999999997</v>
      </c>
      <c r="D2037" s="184"/>
      <c r="E2037" s="76">
        <v>23.4</v>
      </c>
      <c r="F2037" s="76">
        <v>3.3483000000000001</v>
      </c>
      <c r="G2037" s="73"/>
      <c r="H2037" s="76">
        <v>114.70914999999999</v>
      </c>
      <c r="I2037" s="72"/>
      <c r="J2037" s="185">
        <v>0</v>
      </c>
      <c r="K2037" s="246"/>
      <c r="L2037" s="246"/>
      <c r="M2037" s="173"/>
      <c r="N2037" s="175"/>
      <c r="O2037" s="173"/>
      <c r="P2037" s="173"/>
    </row>
    <row r="2038" spans="1:16" x14ac:dyDescent="0.25">
      <c r="A2038" s="74" t="s">
        <v>1824</v>
      </c>
      <c r="B2038" s="66" t="s">
        <v>62</v>
      </c>
      <c r="C2038" s="78">
        <v>29.720110000000002</v>
      </c>
      <c r="D2038" s="184"/>
      <c r="E2038" s="76">
        <v>2.4283999999999999</v>
      </c>
      <c r="F2038" s="76">
        <v>1.7555000000000001</v>
      </c>
      <c r="G2038" s="73"/>
      <c r="H2038" s="76">
        <v>30.393009999999997</v>
      </c>
      <c r="I2038" s="72"/>
      <c r="J2038" s="185">
        <v>0</v>
      </c>
      <c r="K2038" s="246"/>
      <c r="L2038" s="246"/>
      <c r="M2038" s="173"/>
      <c r="N2038" s="174"/>
      <c r="O2038" s="173"/>
      <c r="P2038" s="173"/>
    </row>
    <row r="2039" spans="1:16" x14ac:dyDescent="0.25">
      <c r="A2039" s="74" t="s">
        <v>1825</v>
      </c>
      <c r="B2039" s="66" t="s">
        <v>62</v>
      </c>
      <c r="C2039" s="78">
        <v>116.39624999999999</v>
      </c>
      <c r="D2039" s="184"/>
      <c r="E2039" s="76">
        <v>56.347199999999994</v>
      </c>
      <c r="F2039" s="76">
        <v>72.116100000000003</v>
      </c>
      <c r="G2039" s="73"/>
      <c r="H2039" s="76">
        <v>100.62735000000001</v>
      </c>
      <c r="I2039" s="72"/>
      <c r="J2039" s="185">
        <v>0</v>
      </c>
      <c r="K2039" s="246"/>
      <c r="L2039" s="246"/>
      <c r="M2039" s="173"/>
      <c r="N2039" s="174"/>
      <c r="O2039" s="173"/>
      <c r="P2039" s="173"/>
    </row>
    <row r="2040" spans="1:16" x14ac:dyDescent="0.25">
      <c r="A2040" s="74" t="s">
        <v>1826</v>
      </c>
      <c r="B2040" s="66" t="s">
        <v>62</v>
      </c>
      <c r="C2040" s="78">
        <v>97.764699999999991</v>
      </c>
      <c r="D2040" s="184"/>
      <c r="E2040" s="76">
        <v>66.398800000000008</v>
      </c>
      <c r="F2040" s="76">
        <v>50.066949999999999</v>
      </c>
      <c r="G2040" s="73"/>
      <c r="H2040" s="76">
        <v>115.99435000000001</v>
      </c>
      <c r="I2040" s="72"/>
      <c r="J2040" s="185">
        <v>0</v>
      </c>
      <c r="K2040" s="246"/>
      <c r="L2040" s="246"/>
      <c r="M2040" s="173"/>
      <c r="N2040" s="174"/>
      <c r="O2040" s="173"/>
      <c r="P2040" s="173"/>
    </row>
    <row r="2041" spans="1:16" x14ac:dyDescent="0.25">
      <c r="A2041" s="74" t="s">
        <v>1827</v>
      </c>
      <c r="B2041" s="66" t="s">
        <v>62</v>
      </c>
      <c r="C2041" s="78">
        <v>50.929070000000003</v>
      </c>
      <c r="D2041" s="184"/>
      <c r="E2041" s="76">
        <v>68.476199999999992</v>
      </c>
      <c r="F2041" s="76">
        <v>56.749360000000003</v>
      </c>
      <c r="G2041" s="73"/>
      <c r="H2041" s="76">
        <v>62.655910000000006</v>
      </c>
      <c r="I2041" s="72"/>
      <c r="J2041" s="185">
        <v>0</v>
      </c>
      <c r="K2041" s="246"/>
      <c r="L2041" s="246"/>
      <c r="M2041" s="173"/>
      <c r="N2041" s="174"/>
      <c r="O2041" s="173"/>
      <c r="P2041" s="173"/>
    </row>
    <row r="2042" spans="1:16" x14ac:dyDescent="0.25">
      <c r="A2042" s="74" t="s">
        <v>1828</v>
      </c>
      <c r="B2042" s="66" t="s">
        <v>62</v>
      </c>
      <c r="C2042" s="78">
        <v>13.469469999999999</v>
      </c>
      <c r="D2042" s="184"/>
      <c r="E2042" s="76">
        <v>14.110200000000001</v>
      </c>
      <c r="F2042" s="76">
        <v>5.1694499999999994</v>
      </c>
      <c r="G2042" s="73"/>
      <c r="H2042" s="76">
        <v>4.2317</v>
      </c>
      <c r="I2042" s="72"/>
      <c r="J2042" s="185">
        <v>0</v>
      </c>
      <c r="K2042" s="246"/>
      <c r="L2042" s="246"/>
      <c r="M2042" s="173"/>
      <c r="N2042" s="174"/>
      <c r="O2042" s="173"/>
      <c r="P2042" s="173"/>
    </row>
    <row r="2043" spans="1:16" x14ac:dyDescent="0.25">
      <c r="A2043" s="74" t="s">
        <v>1829</v>
      </c>
      <c r="B2043" s="66" t="s">
        <v>62</v>
      </c>
      <c r="C2043" s="78">
        <v>102.47655</v>
      </c>
      <c r="D2043" s="184"/>
      <c r="E2043" s="76">
        <v>22.214400000000001</v>
      </c>
      <c r="F2043" s="76">
        <v>0</v>
      </c>
      <c r="G2043" s="73"/>
      <c r="H2043" s="76">
        <v>124.69095</v>
      </c>
      <c r="I2043" s="72"/>
      <c r="J2043" s="185">
        <v>0</v>
      </c>
      <c r="K2043" s="246"/>
      <c r="L2043" s="246"/>
      <c r="M2043" s="173"/>
      <c r="N2043" s="174"/>
      <c r="O2043" s="176"/>
      <c r="P2043" s="173"/>
    </row>
    <row r="2044" spans="1:16" x14ac:dyDescent="0.25">
      <c r="A2044" s="74" t="s">
        <v>1830</v>
      </c>
      <c r="B2044" s="66" t="s">
        <v>62</v>
      </c>
      <c r="C2044" s="78">
        <v>118.70155</v>
      </c>
      <c r="D2044" s="184"/>
      <c r="E2044" s="76">
        <v>50.599899999999998</v>
      </c>
      <c r="F2044" s="76">
        <v>60.287599999999998</v>
      </c>
      <c r="G2044" s="73"/>
      <c r="H2044" s="76">
        <v>108.93774999999999</v>
      </c>
      <c r="I2044" s="72"/>
      <c r="J2044" s="185">
        <v>0</v>
      </c>
      <c r="K2044" s="246"/>
      <c r="L2044" s="246"/>
      <c r="M2044" s="173"/>
      <c r="N2044" s="174"/>
      <c r="O2044" s="173"/>
      <c r="P2044" s="173"/>
    </row>
    <row r="2045" spans="1:16" x14ac:dyDescent="0.25">
      <c r="A2045" s="74" t="s">
        <v>1831</v>
      </c>
      <c r="B2045" s="66" t="s">
        <v>62</v>
      </c>
      <c r="C2045" s="78">
        <v>141.58085</v>
      </c>
      <c r="D2045" s="184"/>
      <c r="E2045" s="76">
        <v>64.162800000000004</v>
      </c>
      <c r="F2045" s="76">
        <v>53.199750000000002</v>
      </c>
      <c r="G2045" s="73"/>
      <c r="H2045" s="76">
        <v>152.54390000000001</v>
      </c>
      <c r="I2045" s="72"/>
      <c r="J2045" s="185">
        <v>0</v>
      </c>
      <c r="K2045" s="246"/>
      <c r="L2045" s="246"/>
      <c r="M2045" s="173"/>
      <c r="N2045" s="174"/>
      <c r="O2045" s="173"/>
      <c r="P2045" s="173"/>
    </row>
    <row r="2046" spans="1:16" x14ac:dyDescent="0.25">
      <c r="A2046" s="74" t="s">
        <v>1832</v>
      </c>
      <c r="B2046" s="66" t="s">
        <v>62</v>
      </c>
      <c r="C2046" s="78">
        <v>116.96844999999999</v>
      </c>
      <c r="D2046" s="184"/>
      <c r="E2046" s="76">
        <v>38.207000000000001</v>
      </c>
      <c r="F2046" s="76">
        <v>43.32</v>
      </c>
      <c r="G2046" s="73"/>
      <c r="H2046" s="76">
        <v>97.584450000000004</v>
      </c>
      <c r="I2046" s="72"/>
      <c r="J2046" s="185">
        <v>0</v>
      </c>
      <c r="K2046" s="246"/>
      <c r="L2046" s="246"/>
      <c r="M2046" s="173"/>
      <c r="N2046" s="175"/>
      <c r="O2046" s="173"/>
      <c r="P2046" s="173"/>
    </row>
    <row r="2047" spans="1:16" x14ac:dyDescent="0.25">
      <c r="A2047" s="74" t="s">
        <v>1833</v>
      </c>
      <c r="B2047" s="66" t="s">
        <v>62</v>
      </c>
      <c r="C2047" s="78">
        <v>230.96668</v>
      </c>
      <c r="D2047" s="184"/>
      <c r="E2047" s="76">
        <v>199.28492</v>
      </c>
      <c r="F2047" s="76">
        <v>154.19289999999998</v>
      </c>
      <c r="G2047" s="73"/>
      <c r="H2047" s="76">
        <v>288.9787</v>
      </c>
      <c r="I2047" s="72"/>
      <c r="J2047" s="185">
        <v>0</v>
      </c>
      <c r="K2047" s="246"/>
      <c r="L2047" s="246"/>
      <c r="M2047" s="173"/>
      <c r="N2047" s="173"/>
      <c r="O2047" s="173"/>
      <c r="P2047" s="173"/>
    </row>
    <row r="2048" spans="1:16" x14ac:dyDescent="0.25">
      <c r="A2048" s="74" t="s">
        <v>3935</v>
      </c>
      <c r="B2048" s="66" t="s">
        <v>62</v>
      </c>
      <c r="C2048" s="78">
        <v>308.92941999999999</v>
      </c>
      <c r="D2048" s="184"/>
      <c r="E2048" s="76">
        <v>239.67060000000001</v>
      </c>
      <c r="F2048" s="76">
        <v>178.37785</v>
      </c>
      <c r="G2048" s="73"/>
      <c r="H2048" s="76">
        <v>370.22217000000001</v>
      </c>
      <c r="I2048" s="72"/>
      <c r="J2048" s="185">
        <v>0</v>
      </c>
      <c r="K2048" s="246"/>
      <c r="L2048" s="246"/>
      <c r="M2048" s="173"/>
      <c r="N2048" s="174"/>
      <c r="O2048" s="173"/>
      <c r="P2048" s="173"/>
    </row>
    <row r="2049" spans="1:16" x14ac:dyDescent="0.25">
      <c r="A2049" s="74" t="s">
        <v>1834</v>
      </c>
      <c r="B2049" s="66" t="s">
        <v>62</v>
      </c>
      <c r="C2049" s="78">
        <v>228.49947</v>
      </c>
      <c r="D2049" s="184"/>
      <c r="E2049" s="76">
        <v>201.93875</v>
      </c>
      <c r="F2049" s="76">
        <v>180.55294000000001</v>
      </c>
      <c r="G2049" s="73"/>
      <c r="H2049" s="76">
        <v>249.92982999999998</v>
      </c>
      <c r="I2049" s="72"/>
      <c r="J2049" s="185">
        <v>0</v>
      </c>
      <c r="K2049" s="246"/>
      <c r="L2049" s="246"/>
      <c r="M2049" s="173"/>
      <c r="N2049" s="173"/>
      <c r="O2049" s="173"/>
      <c r="P2049" s="173"/>
    </row>
    <row r="2050" spans="1:16" x14ac:dyDescent="0.25">
      <c r="A2050" s="74" t="s">
        <v>1835</v>
      </c>
      <c r="B2050" s="66" t="s">
        <v>62</v>
      </c>
      <c r="C2050" s="78">
        <v>172.89398</v>
      </c>
      <c r="D2050" s="184"/>
      <c r="E2050" s="76">
        <v>231.15754999999999</v>
      </c>
      <c r="F2050" s="76">
        <v>210.45013</v>
      </c>
      <c r="G2050" s="73"/>
      <c r="H2050" s="76">
        <v>193.37864999999999</v>
      </c>
      <c r="I2050" s="72"/>
      <c r="J2050" s="185">
        <v>0</v>
      </c>
      <c r="K2050" s="246"/>
      <c r="L2050" s="246"/>
      <c r="M2050" s="173"/>
      <c r="N2050" s="173"/>
      <c r="O2050" s="173"/>
      <c r="P2050" s="173"/>
    </row>
    <row r="2051" spans="1:16" x14ac:dyDescent="0.25">
      <c r="A2051" s="74" t="s">
        <v>844</v>
      </c>
      <c r="B2051" s="66" t="s">
        <v>62</v>
      </c>
      <c r="C2051" s="78">
        <v>181.92239000000001</v>
      </c>
      <c r="D2051" s="184"/>
      <c r="E2051" s="76">
        <v>310.17349999999999</v>
      </c>
      <c r="F2051" s="76">
        <v>254.94001999999998</v>
      </c>
      <c r="G2051" s="73"/>
      <c r="H2051" s="76">
        <v>254.15586999999999</v>
      </c>
      <c r="I2051" s="72"/>
      <c r="J2051" s="185">
        <v>0</v>
      </c>
      <c r="K2051" s="246"/>
      <c r="L2051" s="246"/>
      <c r="M2051" s="173"/>
      <c r="N2051" s="174"/>
      <c r="O2051" s="173"/>
      <c r="P2051" s="173"/>
    </row>
    <row r="2052" spans="1:16" x14ac:dyDescent="0.25">
      <c r="A2052" s="74" t="s">
        <v>1836</v>
      </c>
      <c r="B2052" s="66" t="s">
        <v>62</v>
      </c>
      <c r="C2052" s="78">
        <v>139.37423000000001</v>
      </c>
      <c r="D2052" s="184"/>
      <c r="E2052" s="76">
        <v>193.25670000000002</v>
      </c>
      <c r="F2052" s="76">
        <v>221.94657999999998</v>
      </c>
      <c r="G2052" s="73"/>
      <c r="H2052" s="76">
        <v>110.68435000000001</v>
      </c>
      <c r="I2052" s="188">
        <v>-9.5059199999999997</v>
      </c>
      <c r="J2052" s="185">
        <v>0</v>
      </c>
      <c r="K2052" s="246"/>
      <c r="L2052" s="246"/>
      <c r="M2052" s="173"/>
      <c r="N2052" s="174"/>
      <c r="O2052" s="173"/>
      <c r="P2052" s="173"/>
    </row>
    <row r="2053" spans="1:16" x14ac:dyDescent="0.25">
      <c r="A2053" s="74" t="s">
        <v>1332</v>
      </c>
      <c r="B2053" s="66" t="s">
        <v>62</v>
      </c>
      <c r="C2053" s="78">
        <v>368.77434999999997</v>
      </c>
      <c r="D2053" s="184"/>
      <c r="E2053" s="76">
        <v>756.73715000000004</v>
      </c>
      <c r="F2053" s="76">
        <v>774.28608999999994</v>
      </c>
      <c r="G2053" s="73"/>
      <c r="H2053" s="76">
        <v>357.05379999999997</v>
      </c>
      <c r="I2053" s="72"/>
      <c r="J2053" s="185">
        <v>0</v>
      </c>
      <c r="K2053" s="246"/>
      <c r="L2053" s="246"/>
      <c r="M2053" s="173"/>
      <c r="N2053" s="173"/>
      <c r="O2053" s="173"/>
      <c r="P2053" s="173"/>
    </row>
    <row r="2054" spans="1:16" x14ac:dyDescent="0.25">
      <c r="A2054" s="74" t="s">
        <v>1837</v>
      </c>
      <c r="B2054" s="66" t="s">
        <v>62</v>
      </c>
      <c r="C2054" s="78">
        <v>237.06332999999998</v>
      </c>
      <c r="D2054" s="184"/>
      <c r="E2054" s="76">
        <v>294.96024999999997</v>
      </c>
      <c r="F2054" s="76">
        <v>265.96628000000004</v>
      </c>
      <c r="G2054" s="73"/>
      <c r="H2054" s="76">
        <v>266.09694999999999</v>
      </c>
      <c r="I2054" s="72"/>
      <c r="J2054" s="185">
        <v>0</v>
      </c>
      <c r="K2054" s="246"/>
      <c r="L2054" s="246"/>
      <c r="M2054" s="173"/>
      <c r="N2054" s="173"/>
      <c r="O2054" s="173"/>
      <c r="P2054" s="173"/>
    </row>
    <row r="2055" spans="1:16" x14ac:dyDescent="0.25">
      <c r="A2055" s="74" t="s">
        <v>1838</v>
      </c>
      <c r="B2055" s="66" t="s">
        <v>62</v>
      </c>
      <c r="C2055" s="78">
        <v>254.85229999999999</v>
      </c>
      <c r="D2055" s="184"/>
      <c r="E2055" s="76">
        <v>311.62950000000001</v>
      </c>
      <c r="F2055" s="76">
        <v>289.14976000000001</v>
      </c>
      <c r="G2055" s="73"/>
      <c r="H2055" s="76">
        <v>277.33204000000001</v>
      </c>
      <c r="I2055" s="72"/>
      <c r="J2055" s="185">
        <v>0</v>
      </c>
      <c r="K2055" s="246"/>
      <c r="L2055" s="246"/>
      <c r="M2055" s="173"/>
      <c r="N2055" s="174"/>
      <c r="O2055" s="173"/>
      <c r="P2055" s="173"/>
    </row>
    <row r="2056" spans="1:16" x14ac:dyDescent="0.25">
      <c r="A2056" s="74" t="s">
        <v>3936</v>
      </c>
      <c r="B2056" s="66" t="s">
        <v>62</v>
      </c>
      <c r="C2056" s="78">
        <v>239.02519000000001</v>
      </c>
      <c r="D2056" s="184"/>
      <c r="E2056" s="76">
        <v>304.23899999999998</v>
      </c>
      <c r="F2056" s="76">
        <v>250.96857999999997</v>
      </c>
      <c r="G2056" s="73"/>
      <c r="H2056" s="76">
        <v>292.07807000000003</v>
      </c>
      <c r="I2056" s="72"/>
      <c r="J2056" s="185">
        <v>0</v>
      </c>
      <c r="K2056" s="246"/>
      <c r="L2056" s="246"/>
      <c r="M2056" s="173"/>
      <c r="N2056" s="175"/>
      <c r="O2056" s="173"/>
      <c r="P2056" s="173"/>
    </row>
    <row r="2057" spans="1:16" x14ac:dyDescent="0.25">
      <c r="A2057" s="74" t="s">
        <v>1839</v>
      </c>
      <c r="B2057" s="66" t="s">
        <v>62</v>
      </c>
      <c r="C2057" s="78">
        <v>221.40288000000001</v>
      </c>
      <c r="D2057" s="184"/>
      <c r="E2057" s="76">
        <v>158.7456</v>
      </c>
      <c r="F2057" s="76">
        <v>153.84176000000002</v>
      </c>
      <c r="G2057" s="73"/>
      <c r="H2057" s="76">
        <v>226.70411999999999</v>
      </c>
      <c r="I2057" s="72"/>
      <c r="J2057" s="185">
        <v>0</v>
      </c>
      <c r="K2057" s="246"/>
      <c r="L2057" s="246"/>
      <c r="M2057" s="173"/>
      <c r="N2057" s="174"/>
      <c r="O2057" s="173"/>
      <c r="P2057" s="173"/>
    </row>
    <row r="2058" spans="1:16" x14ac:dyDescent="0.25">
      <c r="A2058" s="74" t="s">
        <v>1840</v>
      </c>
      <c r="B2058" s="66" t="s">
        <v>62</v>
      </c>
      <c r="C2058" s="78">
        <v>146.72435000000002</v>
      </c>
      <c r="D2058" s="184"/>
      <c r="E2058" s="76">
        <v>211.95929000000001</v>
      </c>
      <c r="F2058" s="76">
        <v>184.68295000000001</v>
      </c>
      <c r="G2058" s="73"/>
      <c r="H2058" s="76">
        <v>167.77149</v>
      </c>
      <c r="I2058" s="72"/>
      <c r="J2058" s="185">
        <v>0</v>
      </c>
      <c r="K2058" s="246"/>
      <c r="L2058" s="246"/>
      <c r="M2058" s="173"/>
      <c r="N2058" s="173"/>
      <c r="O2058" s="173"/>
      <c r="P2058" s="173"/>
    </row>
    <row r="2059" spans="1:16" x14ac:dyDescent="0.25">
      <c r="A2059" s="74" t="s">
        <v>1841</v>
      </c>
      <c r="B2059" s="66" t="s">
        <v>62</v>
      </c>
      <c r="C2059" s="78">
        <v>208.27139000000003</v>
      </c>
      <c r="D2059" s="184"/>
      <c r="E2059" s="76">
        <v>327.52134999999998</v>
      </c>
      <c r="F2059" s="76">
        <v>288.56452000000002</v>
      </c>
      <c r="G2059" s="73"/>
      <c r="H2059" s="76">
        <v>376.01287000000002</v>
      </c>
      <c r="I2059" s="72"/>
      <c r="J2059" s="185">
        <v>0</v>
      </c>
      <c r="K2059" s="246"/>
      <c r="L2059" s="246"/>
      <c r="M2059" s="173"/>
      <c r="N2059" s="173"/>
      <c r="O2059" s="173"/>
      <c r="P2059" s="173"/>
    </row>
    <row r="2060" spans="1:16" x14ac:dyDescent="0.25">
      <c r="A2060" s="74" t="s">
        <v>1842</v>
      </c>
      <c r="B2060" s="66" t="s">
        <v>62</v>
      </c>
      <c r="C2060" s="78">
        <v>195.76085</v>
      </c>
      <c r="D2060" s="184"/>
      <c r="E2060" s="76">
        <v>267.58679999999998</v>
      </c>
      <c r="F2060" s="76">
        <v>243.72207999999998</v>
      </c>
      <c r="G2060" s="73"/>
      <c r="H2060" s="76">
        <v>219.62557000000001</v>
      </c>
      <c r="I2060" s="72"/>
      <c r="J2060" s="185">
        <v>0</v>
      </c>
      <c r="K2060" s="246"/>
      <c r="L2060" s="246"/>
      <c r="M2060" s="173"/>
      <c r="N2060" s="174"/>
      <c r="O2060" s="173"/>
      <c r="P2060" s="173"/>
    </row>
    <row r="2061" spans="1:16" x14ac:dyDescent="0.25">
      <c r="A2061" s="74" t="s">
        <v>1843</v>
      </c>
      <c r="B2061" s="66" t="s">
        <v>62</v>
      </c>
      <c r="C2061" s="78">
        <v>229.39515</v>
      </c>
      <c r="D2061" s="184"/>
      <c r="E2061" s="76">
        <v>195.49270000000001</v>
      </c>
      <c r="F2061" s="76">
        <v>176.49779999999998</v>
      </c>
      <c r="G2061" s="73"/>
      <c r="H2061" s="76">
        <v>248.71525</v>
      </c>
      <c r="I2061" s="72"/>
      <c r="J2061" s="185">
        <v>0</v>
      </c>
      <c r="K2061" s="246"/>
      <c r="L2061" s="246"/>
      <c r="M2061" s="173"/>
      <c r="N2061" s="174"/>
      <c r="O2061" s="173"/>
      <c r="P2061" s="173"/>
    </row>
    <row r="2062" spans="1:16" x14ac:dyDescent="0.25">
      <c r="A2062" s="74" t="s">
        <v>1844</v>
      </c>
      <c r="B2062" s="66" t="s">
        <v>62</v>
      </c>
      <c r="C2062" s="78">
        <v>250.88135</v>
      </c>
      <c r="D2062" s="184"/>
      <c r="E2062" s="76">
        <v>250.53989999999999</v>
      </c>
      <c r="F2062" s="76">
        <v>208.19048999999998</v>
      </c>
      <c r="G2062" s="73"/>
      <c r="H2062" s="76">
        <v>292.41806000000003</v>
      </c>
      <c r="I2062" s="72"/>
      <c r="J2062" s="185">
        <v>0</v>
      </c>
      <c r="K2062" s="246"/>
      <c r="L2062" s="246"/>
      <c r="M2062" s="173"/>
      <c r="N2062" s="174"/>
      <c r="O2062" s="173"/>
      <c r="P2062" s="173"/>
    </row>
    <row r="2063" spans="1:16" x14ac:dyDescent="0.25">
      <c r="A2063" s="74" t="s">
        <v>1845</v>
      </c>
      <c r="B2063" s="66" t="s">
        <v>62</v>
      </c>
      <c r="C2063" s="78">
        <v>374.49511999999999</v>
      </c>
      <c r="D2063" s="184"/>
      <c r="E2063" s="76">
        <v>240.44279999999998</v>
      </c>
      <c r="F2063" s="76">
        <v>193.8169</v>
      </c>
      <c r="G2063" s="73"/>
      <c r="H2063" s="76">
        <v>438.22052000000002</v>
      </c>
      <c r="I2063" s="72"/>
      <c r="J2063" s="185">
        <v>0</v>
      </c>
      <c r="K2063" s="246"/>
      <c r="L2063" s="246"/>
      <c r="M2063" s="173"/>
      <c r="N2063" s="174"/>
      <c r="O2063" s="173"/>
      <c r="P2063" s="173"/>
    </row>
    <row r="2064" spans="1:16" x14ac:dyDescent="0.25">
      <c r="A2064" s="74" t="s">
        <v>1846</v>
      </c>
      <c r="B2064" s="66" t="s">
        <v>62</v>
      </c>
      <c r="C2064" s="78">
        <v>225.96651</v>
      </c>
      <c r="D2064" s="184"/>
      <c r="E2064" s="76">
        <v>239.66279999999998</v>
      </c>
      <c r="F2064" s="76">
        <v>239.13345000000001</v>
      </c>
      <c r="G2064" s="73"/>
      <c r="H2064" s="76">
        <v>226.49585999999999</v>
      </c>
      <c r="I2064" s="72"/>
      <c r="J2064" s="185">
        <v>0</v>
      </c>
      <c r="K2064" s="246"/>
      <c r="L2064" s="246"/>
      <c r="M2064" s="173"/>
      <c r="N2064" s="174"/>
      <c r="O2064" s="173"/>
      <c r="P2064" s="173"/>
    </row>
    <row r="2065" spans="1:16" x14ac:dyDescent="0.25">
      <c r="A2065" s="74" t="s">
        <v>1847</v>
      </c>
      <c r="B2065" s="66" t="s">
        <v>62</v>
      </c>
      <c r="C2065" s="78">
        <v>334.03679</v>
      </c>
      <c r="D2065" s="184"/>
      <c r="E2065" s="76">
        <v>239.89160000000001</v>
      </c>
      <c r="F2065" s="76">
        <v>171.07873000000001</v>
      </c>
      <c r="G2065" s="73"/>
      <c r="H2065" s="76">
        <v>403.20085999999998</v>
      </c>
      <c r="I2065" s="72"/>
      <c r="J2065" s="185">
        <v>0</v>
      </c>
      <c r="K2065" s="246"/>
      <c r="L2065" s="246"/>
      <c r="M2065" s="173"/>
      <c r="N2065" s="174"/>
      <c r="O2065" s="173"/>
      <c r="P2065" s="173"/>
    </row>
    <row r="2066" spans="1:16" x14ac:dyDescent="0.25">
      <c r="A2066" s="74" t="s">
        <v>1848</v>
      </c>
      <c r="B2066" s="66" t="s">
        <v>62</v>
      </c>
      <c r="C2066" s="78">
        <v>332.72603000000004</v>
      </c>
      <c r="D2066" s="184"/>
      <c r="E2066" s="76">
        <v>231.803</v>
      </c>
      <c r="F2066" s="76">
        <v>215.94044</v>
      </c>
      <c r="G2066" s="73"/>
      <c r="H2066" s="76">
        <v>348.07731000000001</v>
      </c>
      <c r="I2066" s="72"/>
      <c r="J2066" s="185">
        <v>0</v>
      </c>
      <c r="K2066" s="246"/>
      <c r="L2066" s="246"/>
      <c r="M2066" s="173"/>
      <c r="N2066" s="175"/>
      <c r="O2066" s="173"/>
      <c r="P2066" s="173"/>
    </row>
    <row r="2067" spans="1:16" x14ac:dyDescent="0.25">
      <c r="A2067" s="74" t="s">
        <v>1849</v>
      </c>
      <c r="B2067" s="66" t="s">
        <v>62</v>
      </c>
      <c r="C2067" s="78">
        <v>117.88680000000001</v>
      </c>
      <c r="D2067" s="184"/>
      <c r="E2067" s="76">
        <v>248.57876999999999</v>
      </c>
      <c r="F2067" s="76">
        <v>279.87756000000002</v>
      </c>
      <c r="G2067" s="73"/>
      <c r="H2067" s="76">
        <v>86.435810000000004</v>
      </c>
      <c r="I2067" s="72"/>
      <c r="J2067" s="185">
        <v>0</v>
      </c>
      <c r="K2067" s="246"/>
      <c r="L2067" s="246"/>
      <c r="M2067" s="173"/>
      <c r="N2067" s="173"/>
      <c r="O2067" s="173"/>
      <c r="P2067" s="173"/>
    </row>
    <row r="2068" spans="1:16" x14ac:dyDescent="0.25">
      <c r="A2068" s="74" t="s">
        <v>1333</v>
      </c>
      <c r="B2068" s="66" t="s">
        <v>62</v>
      </c>
      <c r="C2068" s="78">
        <v>1092.12195</v>
      </c>
      <c r="D2068" s="184"/>
      <c r="E2068" s="76">
        <v>1169.8583999999998</v>
      </c>
      <c r="F2068" s="76">
        <v>909.73007999999993</v>
      </c>
      <c r="G2068" s="73"/>
      <c r="H2068" s="76">
        <v>1350.73127</v>
      </c>
      <c r="I2068" s="72"/>
      <c r="J2068" s="185">
        <v>0</v>
      </c>
      <c r="K2068" s="246"/>
      <c r="L2068" s="246"/>
      <c r="M2068" s="173"/>
      <c r="N2068" s="174"/>
      <c r="O2068" s="173"/>
      <c r="P2068" s="173"/>
    </row>
    <row r="2069" spans="1:16" x14ac:dyDescent="0.25">
      <c r="A2069" s="74" t="s">
        <v>1698</v>
      </c>
      <c r="B2069" s="66" t="s">
        <v>62</v>
      </c>
      <c r="C2069" s="78">
        <v>87.430080000000004</v>
      </c>
      <c r="D2069" s="184"/>
      <c r="E2069" s="76">
        <v>66.415700000000001</v>
      </c>
      <c r="F2069" s="76">
        <v>51.351690000000005</v>
      </c>
      <c r="G2069" s="73"/>
      <c r="H2069" s="76">
        <v>84.960460000000012</v>
      </c>
      <c r="I2069" s="72"/>
      <c r="J2069" s="185">
        <v>0</v>
      </c>
      <c r="K2069" s="246"/>
      <c r="L2069" s="246"/>
      <c r="M2069" s="173"/>
      <c r="N2069" s="174"/>
      <c r="O2069" s="173"/>
      <c r="P2069" s="173"/>
    </row>
    <row r="2070" spans="1:16" x14ac:dyDescent="0.25">
      <c r="A2070" s="74" t="s">
        <v>1850</v>
      </c>
      <c r="B2070" s="66" t="s">
        <v>62</v>
      </c>
      <c r="C2070" s="78">
        <v>52.088000000000001</v>
      </c>
      <c r="D2070" s="184"/>
      <c r="E2070" s="76">
        <v>74.192300000000003</v>
      </c>
      <c r="F2070" s="76">
        <v>58.10125</v>
      </c>
      <c r="G2070" s="73"/>
      <c r="H2070" s="76">
        <v>69.118949999999998</v>
      </c>
      <c r="I2070" s="72"/>
      <c r="J2070" s="185">
        <v>0</v>
      </c>
      <c r="K2070" s="246"/>
      <c r="L2070" s="246"/>
      <c r="M2070" s="173"/>
      <c r="N2070" s="174"/>
      <c r="O2070" s="173"/>
      <c r="P2070" s="173"/>
    </row>
    <row r="2071" spans="1:16" x14ac:dyDescent="0.25">
      <c r="A2071" s="74" t="s">
        <v>1851</v>
      </c>
      <c r="B2071" s="66" t="s">
        <v>62</v>
      </c>
      <c r="C2071" s="78">
        <v>54.772640000000003</v>
      </c>
      <c r="D2071" s="184"/>
      <c r="E2071" s="76">
        <v>60.935550000000006</v>
      </c>
      <c r="F2071" s="76">
        <v>60.205359999999999</v>
      </c>
      <c r="G2071" s="73"/>
      <c r="H2071" s="76">
        <v>55.510040000000004</v>
      </c>
      <c r="I2071" s="72"/>
      <c r="J2071" s="185">
        <v>0</v>
      </c>
      <c r="K2071" s="246"/>
      <c r="L2071" s="246"/>
      <c r="M2071" s="173"/>
      <c r="N2071" s="173"/>
      <c r="O2071" s="173"/>
      <c r="P2071" s="173"/>
    </row>
    <row r="2072" spans="1:16" x14ac:dyDescent="0.25">
      <c r="A2072" s="74" t="s">
        <v>1852</v>
      </c>
      <c r="B2072" s="66" t="s">
        <v>62</v>
      </c>
      <c r="C2072" s="78">
        <v>52.87</v>
      </c>
      <c r="D2072" s="184"/>
      <c r="E2072" s="76">
        <v>69.989399999999989</v>
      </c>
      <c r="F2072" s="76">
        <v>45.11365</v>
      </c>
      <c r="G2072" s="73"/>
      <c r="H2072" s="76">
        <v>77.745750000000001</v>
      </c>
      <c r="I2072" s="72"/>
      <c r="J2072" s="185">
        <v>0</v>
      </c>
      <c r="K2072" s="246"/>
      <c r="L2072" s="246"/>
      <c r="M2072" s="173"/>
      <c r="N2072" s="174"/>
      <c r="O2072" s="173"/>
      <c r="P2072" s="173"/>
    </row>
    <row r="2073" spans="1:16" x14ac:dyDescent="0.25">
      <c r="A2073" s="74" t="s">
        <v>1853</v>
      </c>
      <c r="B2073" s="66" t="s">
        <v>62</v>
      </c>
      <c r="C2073" s="78">
        <v>81.033350000000013</v>
      </c>
      <c r="D2073" s="184"/>
      <c r="E2073" s="76">
        <v>74.392499999999998</v>
      </c>
      <c r="F2073" s="76">
        <v>58.31897</v>
      </c>
      <c r="G2073" s="73"/>
      <c r="H2073" s="76">
        <v>98.202100000000002</v>
      </c>
      <c r="I2073" s="72"/>
      <c r="J2073" s="185">
        <v>0</v>
      </c>
      <c r="K2073" s="246"/>
      <c r="L2073" s="246"/>
      <c r="M2073" s="173"/>
      <c r="N2073" s="174"/>
      <c r="O2073" s="173"/>
      <c r="P2073" s="173"/>
    </row>
    <row r="2074" spans="1:16" x14ac:dyDescent="0.25">
      <c r="A2074" s="74" t="s">
        <v>1699</v>
      </c>
      <c r="B2074" s="66" t="s">
        <v>62</v>
      </c>
      <c r="C2074" s="78">
        <v>42.548099999999998</v>
      </c>
      <c r="D2074" s="184"/>
      <c r="E2074" s="76">
        <v>70.906139999999994</v>
      </c>
      <c r="F2074" s="76">
        <v>65.014309999999995</v>
      </c>
      <c r="G2074" s="73"/>
      <c r="H2074" s="76">
        <v>48.439929999999997</v>
      </c>
      <c r="I2074" s="72"/>
      <c r="J2074" s="185">
        <v>0</v>
      </c>
      <c r="K2074" s="246"/>
      <c r="L2074" s="246"/>
      <c r="M2074" s="173"/>
      <c r="N2074" s="173"/>
      <c r="O2074" s="173"/>
      <c r="P2074" s="173"/>
    </row>
    <row r="2075" spans="1:16" x14ac:dyDescent="0.25">
      <c r="A2075" s="74" t="s">
        <v>1854</v>
      </c>
      <c r="B2075" s="66" t="s">
        <v>62</v>
      </c>
      <c r="C2075" s="78">
        <v>72.027299999999997</v>
      </c>
      <c r="D2075" s="184"/>
      <c r="E2075" s="76">
        <v>37.424399999999999</v>
      </c>
      <c r="F2075" s="76">
        <v>32.667000000000002</v>
      </c>
      <c r="G2075" s="73"/>
      <c r="H2075" s="76">
        <v>64.353999999999999</v>
      </c>
      <c r="I2075" s="72"/>
      <c r="J2075" s="185">
        <v>0</v>
      </c>
      <c r="K2075" s="246"/>
      <c r="L2075" s="246"/>
      <c r="M2075" s="173"/>
      <c r="N2075" s="174"/>
      <c r="O2075" s="173"/>
      <c r="P2075" s="173"/>
    </row>
    <row r="2076" spans="1:16" x14ac:dyDescent="0.25">
      <c r="A2076" s="74" t="s">
        <v>1855</v>
      </c>
      <c r="B2076" s="66" t="s">
        <v>62</v>
      </c>
      <c r="C2076" s="78">
        <v>134.04872</v>
      </c>
      <c r="D2076" s="184"/>
      <c r="E2076" s="76">
        <v>44.514600000000002</v>
      </c>
      <c r="F2076" s="76">
        <v>13.78585</v>
      </c>
      <c r="G2076" s="73"/>
      <c r="H2076" s="76">
        <v>164.77746999999999</v>
      </c>
      <c r="I2076" s="72"/>
      <c r="J2076" s="185">
        <v>0</v>
      </c>
      <c r="K2076" s="246"/>
      <c r="L2076" s="246"/>
      <c r="M2076" s="173"/>
      <c r="N2076" s="174"/>
      <c r="O2076" s="173"/>
      <c r="P2076" s="173"/>
    </row>
    <row r="2077" spans="1:16" x14ac:dyDescent="0.25">
      <c r="A2077" s="74" t="s">
        <v>3937</v>
      </c>
      <c r="B2077" s="66" t="s">
        <v>62</v>
      </c>
      <c r="C2077" s="78">
        <v>48.863699999999994</v>
      </c>
      <c r="D2077" s="184"/>
      <c r="E2077" s="76">
        <v>33.7714</v>
      </c>
      <c r="F2077" s="76">
        <v>24.358750000000001</v>
      </c>
      <c r="G2077" s="73"/>
      <c r="H2077" s="76">
        <v>43.757349999999995</v>
      </c>
      <c r="I2077" s="72"/>
      <c r="J2077" s="185">
        <v>0</v>
      </c>
      <c r="K2077" s="246"/>
      <c r="L2077" s="246"/>
      <c r="M2077" s="173"/>
      <c r="N2077" s="174"/>
      <c r="O2077" s="173"/>
      <c r="P2077" s="173"/>
    </row>
    <row r="2078" spans="1:16" x14ac:dyDescent="0.25">
      <c r="A2078" s="74" t="s">
        <v>1856</v>
      </c>
      <c r="B2078" s="66" t="s">
        <v>62</v>
      </c>
      <c r="C2078" s="78">
        <v>40.194650000000003</v>
      </c>
      <c r="D2078" s="184"/>
      <c r="E2078" s="76">
        <v>32.661200000000001</v>
      </c>
      <c r="F2078" s="76">
        <v>19.50395</v>
      </c>
      <c r="G2078" s="73"/>
      <c r="H2078" s="76">
        <v>59.290300000000002</v>
      </c>
      <c r="I2078" s="72"/>
      <c r="J2078" s="185">
        <v>0</v>
      </c>
      <c r="K2078" s="246"/>
      <c r="L2078" s="246"/>
      <c r="M2078" s="173"/>
      <c r="N2078" s="174"/>
      <c r="O2078" s="173"/>
      <c r="P2078" s="173"/>
    </row>
    <row r="2079" spans="1:16" x14ac:dyDescent="0.25">
      <c r="A2079" s="74" t="s">
        <v>1857</v>
      </c>
      <c r="B2079" s="66" t="s">
        <v>62</v>
      </c>
      <c r="C2079" s="78">
        <v>53.423449999999995</v>
      </c>
      <c r="D2079" s="184"/>
      <c r="E2079" s="76">
        <v>3.1473</v>
      </c>
      <c r="F2079" s="76">
        <v>1.50735</v>
      </c>
      <c r="G2079" s="73"/>
      <c r="H2079" s="76">
        <v>55.063400000000001</v>
      </c>
      <c r="I2079" s="72"/>
      <c r="J2079" s="185">
        <v>0</v>
      </c>
      <c r="K2079" s="246"/>
      <c r="L2079" s="246"/>
      <c r="M2079" s="173"/>
      <c r="N2079" s="174"/>
      <c r="O2079" s="173"/>
      <c r="P2079" s="173"/>
    </row>
    <row r="2080" spans="1:16" x14ac:dyDescent="0.25">
      <c r="A2080" s="74" t="s">
        <v>1858</v>
      </c>
      <c r="B2080" s="66" t="s">
        <v>62</v>
      </c>
      <c r="C2080" s="78">
        <v>61.4086</v>
      </c>
      <c r="D2080" s="184"/>
      <c r="E2080" s="76">
        <v>22.138999999999999</v>
      </c>
      <c r="F2080" s="76">
        <v>5.6088500000000003</v>
      </c>
      <c r="G2080" s="73"/>
      <c r="H2080" s="76">
        <v>80.27355</v>
      </c>
      <c r="I2080" s="72"/>
      <c r="J2080" s="185">
        <v>0</v>
      </c>
      <c r="K2080" s="246"/>
      <c r="L2080" s="246"/>
      <c r="M2080" s="173"/>
      <c r="N2080" s="175"/>
      <c r="O2080" s="173"/>
      <c r="P2080" s="173"/>
    </row>
    <row r="2081" spans="1:16" x14ac:dyDescent="0.25">
      <c r="A2081" s="74" t="s">
        <v>1859</v>
      </c>
      <c r="B2081" s="66" t="s">
        <v>62</v>
      </c>
      <c r="C2081" s="78">
        <v>46.131349999999998</v>
      </c>
      <c r="D2081" s="184"/>
      <c r="E2081" s="76">
        <v>18.7044</v>
      </c>
      <c r="F2081" s="76">
        <v>10.7936</v>
      </c>
      <c r="G2081" s="73"/>
      <c r="H2081" s="76">
        <v>57.70035</v>
      </c>
      <c r="I2081" s="72"/>
      <c r="J2081" s="185">
        <v>0</v>
      </c>
      <c r="K2081" s="246"/>
      <c r="L2081" s="246"/>
      <c r="M2081" s="173"/>
      <c r="N2081" s="174"/>
      <c r="O2081" s="173"/>
      <c r="P2081" s="173"/>
    </row>
    <row r="2082" spans="1:16" x14ac:dyDescent="0.25">
      <c r="A2082" s="74" t="s">
        <v>1860</v>
      </c>
      <c r="B2082" s="66" t="s">
        <v>62</v>
      </c>
      <c r="C2082" s="78">
        <v>38.193930000000002</v>
      </c>
      <c r="D2082" s="184"/>
      <c r="E2082" s="76">
        <v>27.0868</v>
      </c>
      <c r="F2082" s="76">
        <v>16.731650000000002</v>
      </c>
      <c r="G2082" s="73"/>
      <c r="H2082" s="76">
        <v>49.93488</v>
      </c>
      <c r="I2082" s="72"/>
      <c r="J2082" s="185">
        <v>0</v>
      </c>
      <c r="K2082" s="246"/>
      <c r="L2082" s="246"/>
      <c r="M2082" s="173"/>
      <c r="N2082" s="174"/>
      <c r="O2082" s="173"/>
      <c r="P2082" s="173"/>
    </row>
    <row r="2083" spans="1:16" x14ac:dyDescent="0.25">
      <c r="A2083" s="74" t="s">
        <v>1861</v>
      </c>
      <c r="B2083" s="66" t="s">
        <v>62</v>
      </c>
      <c r="C2083" s="78">
        <v>1.7927</v>
      </c>
      <c r="D2083" s="184"/>
      <c r="E2083" s="76">
        <v>29.913</v>
      </c>
      <c r="F2083" s="76">
        <v>29.3462</v>
      </c>
      <c r="G2083" s="73"/>
      <c r="H2083" s="76">
        <v>2.3595000000000002</v>
      </c>
      <c r="I2083" s="72"/>
      <c r="J2083" s="185">
        <v>0</v>
      </c>
      <c r="K2083" s="246"/>
      <c r="L2083" s="246"/>
      <c r="M2083" s="173"/>
      <c r="N2083" s="175"/>
      <c r="O2083" s="173"/>
      <c r="P2083" s="173"/>
    </row>
    <row r="2084" spans="1:16" x14ac:dyDescent="0.25">
      <c r="A2084" s="74" t="s">
        <v>1862</v>
      </c>
      <c r="B2084" s="66" t="s">
        <v>62</v>
      </c>
      <c r="C2084" s="78">
        <v>52.488300000000002</v>
      </c>
      <c r="D2084" s="184"/>
      <c r="E2084" s="76">
        <v>25.8934</v>
      </c>
      <c r="F2084" s="76">
        <v>11.907450000000001</v>
      </c>
      <c r="G2084" s="73"/>
      <c r="H2084" s="76">
        <v>69.006649999999993</v>
      </c>
      <c r="I2084" s="72"/>
      <c r="J2084" s="185">
        <v>0</v>
      </c>
      <c r="K2084" s="246"/>
      <c r="L2084" s="246"/>
      <c r="M2084" s="173"/>
      <c r="N2084" s="174"/>
      <c r="O2084" s="173"/>
      <c r="P2084" s="173"/>
    </row>
    <row r="2085" spans="1:16" x14ac:dyDescent="0.25">
      <c r="A2085" s="74" t="s">
        <v>1863</v>
      </c>
      <c r="B2085" s="66" t="s">
        <v>62</v>
      </c>
      <c r="C2085" s="78">
        <v>20.87865</v>
      </c>
      <c r="D2085" s="184"/>
      <c r="E2085" s="76">
        <v>28.001999999999999</v>
      </c>
      <c r="F2085" s="76">
        <v>22.6877</v>
      </c>
      <c r="G2085" s="73"/>
      <c r="H2085" s="76">
        <v>27.629349999999999</v>
      </c>
      <c r="I2085" s="72"/>
      <c r="J2085" s="185">
        <v>0</v>
      </c>
      <c r="K2085" s="246"/>
      <c r="L2085" s="246"/>
      <c r="M2085" s="173"/>
      <c r="N2085" s="175"/>
      <c r="O2085" s="173"/>
      <c r="P2085" s="173"/>
    </row>
    <row r="2086" spans="1:16" x14ac:dyDescent="0.25">
      <c r="A2086" s="74" t="s">
        <v>1864</v>
      </c>
      <c r="B2086" s="66" t="s">
        <v>62</v>
      </c>
      <c r="C2086" s="78">
        <v>69.46754</v>
      </c>
      <c r="D2086" s="184"/>
      <c r="E2086" s="76">
        <v>28.927599999999998</v>
      </c>
      <c r="F2086" s="76">
        <v>14.267149999999999</v>
      </c>
      <c r="G2086" s="73"/>
      <c r="H2086" s="76">
        <v>85.537189999999995</v>
      </c>
      <c r="I2086" s="72"/>
      <c r="J2086" s="185">
        <v>0</v>
      </c>
      <c r="K2086" s="246"/>
      <c r="L2086" s="246"/>
      <c r="M2086" s="173"/>
      <c r="N2086" s="174"/>
      <c r="O2086" s="173"/>
      <c r="P2086" s="173"/>
    </row>
    <row r="2087" spans="1:16" x14ac:dyDescent="0.25">
      <c r="A2087" s="74" t="s">
        <v>1865</v>
      </c>
      <c r="B2087" s="66" t="s">
        <v>62</v>
      </c>
      <c r="C2087" s="78">
        <v>97.561899999999994</v>
      </c>
      <c r="D2087" s="184"/>
      <c r="E2087" s="76">
        <v>32.954999999999998</v>
      </c>
      <c r="F2087" s="76">
        <v>8.6898499999999999</v>
      </c>
      <c r="G2087" s="73"/>
      <c r="H2087" s="76">
        <v>126.78005</v>
      </c>
      <c r="I2087" s="72"/>
      <c r="J2087" s="185">
        <v>0</v>
      </c>
      <c r="K2087" s="246"/>
      <c r="L2087" s="246"/>
      <c r="M2087" s="173"/>
      <c r="N2087" s="175"/>
      <c r="O2087" s="173"/>
      <c r="P2087" s="173"/>
    </row>
    <row r="2088" spans="1:16" x14ac:dyDescent="0.25">
      <c r="A2088" s="74" t="s">
        <v>1866</v>
      </c>
      <c r="B2088" s="66" t="s">
        <v>62</v>
      </c>
      <c r="C2088" s="78">
        <v>64.026300000000006</v>
      </c>
      <c r="D2088" s="184"/>
      <c r="E2088" s="76">
        <v>41.647449999999999</v>
      </c>
      <c r="F2088" s="76">
        <v>20.63655</v>
      </c>
      <c r="G2088" s="73"/>
      <c r="H2088" s="76">
        <v>80.891949999999994</v>
      </c>
      <c r="I2088" s="72"/>
      <c r="J2088" s="185">
        <v>0</v>
      </c>
      <c r="K2088" s="246"/>
      <c r="L2088" s="246"/>
      <c r="M2088" s="173"/>
      <c r="N2088" s="173"/>
      <c r="O2088" s="173"/>
      <c r="P2088" s="173"/>
    </row>
    <row r="2089" spans="1:16" x14ac:dyDescent="0.25">
      <c r="A2089" s="74" t="s">
        <v>1867</v>
      </c>
      <c r="B2089" s="66" t="s">
        <v>62</v>
      </c>
      <c r="C2089" s="78">
        <v>17.78632</v>
      </c>
      <c r="D2089" s="184"/>
      <c r="E2089" s="76">
        <v>24.562200000000001</v>
      </c>
      <c r="F2089" s="76">
        <v>30.063400000000001</v>
      </c>
      <c r="G2089" s="73"/>
      <c r="H2089" s="76">
        <v>14.695319999999999</v>
      </c>
      <c r="I2089" s="72"/>
      <c r="J2089" s="185">
        <v>0</v>
      </c>
      <c r="K2089" s="246"/>
      <c r="L2089" s="246"/>
      <c r="M2089" s="173"/>
      <c r="N2089" s="174"/>
      <c r="O2089" s="173"/>
      <c r="P2089" s="173"/>
    </row>
    <row r="2090" spans="1:16" x14ac:dyDescent="0.25">
      <c r="A2090" s="74" t="s">
        <v>1868</v>
      </c>
      <c r="B2090" s="66" t="s">
        <v>62</v>
      </c>
      <c r="C2090" s="78">
        <v>33.062849999999997</v>
      </c>
      <c r="D2090" s="184"/>
      <c r="E2090" s="76">
        <v>25.9038</v>
      </c>
      <c r="F2090" s="76">
        <v>19.785250000000001</v>
      </c>
      <c r="G2090" s="73"/>
      <c r="H2090" s="76">
        <v>40.382599999999996</v>
      </c>
      <c r="I2090" s="72"/>
      <c r="J2090" s="185">
        <v>0</v>
      </c>
      <c r="K2090" s="246"/>
      <c r="L2090" s="246"/>
      <c r="M2090" s="173"/>
      <c r="N2090" s="174"/>
      <c r="O2090" s="173"/>
      <c r="P2090" s="173"/>
    </row>
    <row r="2091" spans="1:16" x14ac:dyDescent="0.25">
      <c r="A2091" s="74" t="s">
        <v>1869</v>
      </c>
      <c r="B2091" s="66" t="s">
        <v>62</v>
      </c>
      <c r="C2091" s="78">
        <v>80.763999999999996</v>
      </c>
      <c r="D2091" s="184"/>
      <c r="E2091" s="76">
        <v>34.7074</v>
      </c>
      <c r="F2091" s="76">
        <v>22.272849999999998</v>
      </c>
      <c r="G2091" s="73"/>
      <c r="H2091" s="76">
        <v>94.163149999999987</v>
      </c>
      <c r="I2091" s="72"/>
      <c r="J2091" s="185">
        <v>0</v>
      </c>
      <c r="K2091" s="246"/>
      <c r="L2091" s="246"/>
      <c r="M2091" s="173"/>
      <c r="N2091" s="174"/>
      <c r="O2091" s="173"/>
      <c r="P2091" s="173"/>
    </row>
    <row r="2092" spans="1:16" x14ac:dyDescent="0.25">
      <c r="A2092" s="74" t="s">
        <v>1870</v>
      </c>
      <c r="B2092" s="66" t="s">
        <v>62</v>
      </c>
      <c r="C2092" s="78">
        <v>30.067709999999998</v>
      </c>
      <c r="D2092" s="184"/>
      <c r="E2092" s="76">
        <v>34.7971</v>
      </c>
      <c r="F2092" s="76">
        <v>42.504160000000006</v>
      </c>
      <c r="G2092" s="73"/>
      <c r="H2092" s="76">
        <v>27.176500000000001</v>
      </c>
      <c r="I2092" s="72"/>
      <c r="J2092" s="185">
        <v>0</v>
      </c>
      <c r="K2092" s="246"/>
      <c r="L2092" s="246"/>
      <c r="M2092" s="173"/>
      <c r="N2092" s="174"/>
      <c r="O2092" s="173"/>
      <c r="P2092" s="173"/>
    </row>
    <row r="2093" spans="1:16" x14ac:dyDescent="0.25">
      <c r="A2093" s="74" t="s">
        <v>1871</v>
      </c>
      <c r="B2093" s="66" t="s">
        <v>62</v>
      </c>
      <c r="C2093" s="78">
        <v>65.096550000000008</v>
      </c>
      <c r="D2093" s="184"/>
      <c r="E2093" s="76">
        <v>45.489599999999996</v>
      </c>
      <c r="F2093" s="76">
        <v>36.451050000000002</v>
      </c>
      <c r="G2093" s="73"/>
      <c r="H2093" s="76">
        <v>74.135100000000008</v>
      </c>
      <c r="I2093" s="72"/>
      <c r="J2093" s="185">
        <v>0</v>
      </c>
      <c r="K2093" s="246"/>
      <c r="L2093" s="246"/>
      <c r="M2093" s="173"/>
      <c r="N2093" s="174"/>
      <c r="O2093" s="173"/>
      <c r="P2093" s="173"/>
    </row>
    <row r="2094" spans="1:16" x14ac:dyDescent="0.25">
      <c r="A2094" s="74" t="s">
        <v>1872</v>
      </c>
      <c r="B2094" s="66" t="s">
        <v>62</v>
      </c>
      <c r="C2094" s="78">
        <v>9.7138999999999989</v>
      </c>
      <c r="D2094" s="184"/>
      <c r="E2094" s="76">
        <v>23.784800000000001</v>
      </c>
      <c r="F2094" s="76">
        <v>17.472650000000002</v>
      </c>
      <c r="G2094" s="73"/>
      <c r="H2094" s="76">
        <v>19.989099999999997</v>
      </c>
      <c r="I2094" s="72"/>
      <c r="J2094" s="185">
        <v>0</v>
      </c>
      <c r="K2094" s="246"/>
      <c r="L2094" s="246"/>
      <c r="M2094" s="173"/>
      <c r="N2094" s="174"/>
      <c r="O2094" s="173"/>
      <c r="P2094" s="173"/>
    </row>
    <row r="2095" spans="1:16" x14ac:dyDescent="0.25">
      <c r="A2095" s="74" t="s">
        <v>1873</v>
      </c>
      <c r="B2095" s="66" t="s">
        <v>62</v>
      </c>
      <c r="C2095" s="78">
        <v>49.748100000000001</v>
      </c>
      <c r="D2095" s="184"/>
      <c r="E2095" s="76">
        <v>32.351799999999997</v>
      </c>
      <c r="F2095" s="76">
        <v>29.604299999999999</v>
      </c>
      <c r="G2095" s="73"/>
      <c r="H2095" s="76">
        <v>53.006500000000003</v>
      </c>
      <c r="I2095" s="72"/>
      <c r="J2095" s="185">
        <v>0</v>
      </c>
      <c r="K2095" s="246"/>
      <c r="L2095" s="246"/>
      <c r="M2095" s="173"/>
      <c r="N2095" s="174"/>
      <c r="O2095" s="173"/>
      <c r="P2095" s="173"/>
    </row>
    <row r="2096" spans="1:16" x14ac:dyDescent="0.25">
      <c r="A2096" s="74" t="s">
        <v>3938</v>
      </c>
      <c r="B2096" s="66" t="s">
        <v>62</v>
      </c>
      <c r="C2096" s="78">
        <v>34.706150000000001</v>
      </c>
      <c r="D2096" s="184"/>
      <c r="E2096" s="76">
        <v>18.524999999999999</v>
      </c>
      <c r="F2096" s="76">
        <v>10.052899999999999</v>
      </c>
      <c r="G2096" s="73"/>
      <c r="H2096" s="76">
        <v>27.46255</v>
      </c>
      <c r="I2096" s="72"/>
      <c r="J2096" s="185">
        <v>0</v>
      </c>
      <c r="K2096" s="246"/>
      <c r="L2096" s="246"/>
      <c r="M2096" s="173"/>
      <c r="N2096" s="175"/>
      <c r="O2096" s="173"/>
      <c r="P2096" s="173"/>
    </row>
    <row r="2097" spans="1:16" x14ac:dyDescent="0.25">
      <c r="A2097" s="74" t="s">
        <v>1874</v>
      </c>
      <c r="B2097" s="66" t="s">
        <v>62</v>
      </c>
      <c r="C2097" s="78">
        <v>57.97345</v>
      </c>
      <c r="D2097" s="184"/>
      <c r="E2097" s="76">
        <v>29.292249999999999</v>
      </c>
      <c r="F2097" s="76">
        <v>29.85905</v>
      </c>
      <c r="G2097" s="73"/>
      <c r="H2097" s="76">
        <v>38.227199999999996</v>
      </c>
      <c r="I2097" s="72"/>
      <c r="J2097" s="185">
        <v>0</v>
      </c>
      <c r="K2097" s="246"/>
      <c r="L2097" s="246"/>
      <c r="M2097" s="173"/>
      <c r="N2097" s="173"/>
      <c r="O2097" s="173"/>
      <c r="P2097" s="173"/>
    </row>
    <row r="2098" spans="1:16" x14ac:dyDescent="0.25">
      <c r="A2098" s="74" t="s">
        <v>1875</v>
      </c>
      <c r="B2098" s="66" t="s">
        <v>62</v>
      </c>
      <c r="C2098" s="78">
        <v>405.38027</v>
      </c>
      <c r="D2098" s="184"/>
      <c r="E2098" s="76">
        <v>264.09664000000004</v>
      </c>
      <c r="F2098" s="76">
        <v>224.50596999999999</v>
      </c>
      <c r="G2098" s="73"/>
      <c r="H2098" s="76">
        <v>450.80103000000003</v>
      </c>
      <c r="I2098" s="72"/>
      <c r="J2098" s="185">
        <v>0</v>
      </c>
      <c r="K2098" s="246"/>
      <c r="L2098" s="246"/>
      <c r="M2098" s="173"/>
      <c r="N2098" s="173"/>
      <c r="O2098" s="173"/>
      <c r="P2098" s="173"/>
    </row>
    <row r="2099" spans="1:16" x14ac:dyDescent="0.25">
      <c r="A2099" s="74" t="s">
        <v>1876</v>
      </c>
      <c r="B2099" s="66" t="s">
        <v>62</v>
      </c>
      <c r="C2099" s="78">
        <v>386.83772999999997</v>
      </c>
      <c r="D2099" s="184"/>
      <c r="E2099" s="76">
        <v>261.73599999999999</v>
      </c>
      <c r="F2099" s="76">
        <v>225.00717</v>
      </c>
      <c r="G2099" s="73"/>
      <c r="H2099" s="76">
        <v>427.00056000000001</v>
      </c>
      <c r="I2099" s="72"/>
      <c r="J2099" s="185">
        <v>0</v>
      </c>
      <c r="K2099" s="246"/>
      <c r="L2099" s="246"/>
      <c r="M2099" s="173"/>
      <c r="N2099" s="175"/>
      <c r="O2099" s="173"/>
      <c r="P2099" s="173"/>
    </row>
    <row r="2100" spans="1:16" x14ac:dyDescent="0.25">
      <c r="A2100" s="74" t="s">
        <v>1877</v>
      </c>
      <c r="B2100" s="66" t="s">
        <v>62</v>
      </c>
      <c r="C2100" s="78">
        <v>394.51941999999997</v>
      </c>
      <c r="D2100" s="184"/>
      <c r="E2100" s="76">
        <v>375.05715000000004</v>
      </c>
      <c r="F2100" s="76">
        <v>286.51367999999997</v>
      </c>
      <c r="G2100" s="73"/>
      <c r="H2100" s="76">
        <v>483.06289000000004</v>
      </c>
      <c r="I2100" s="72"/>
      <c r="J2100" s="185">
        <v>0</v>
      </c>
      <c r="K2100" s="246"/>
      <c r="L2100" s="246"/>
      <c r="M2100" s="173"/>
      <c r="N2100" s="173"/>
      <c r="O2100" s="173"/>
      <c r="P2100" s="173"/>
    </row>
    <row r="2101" spans="1:16" x14ac:dyDescent="0.25">
      <c r="A2101" s="74" t="s">
        <v>1878</v>
      </c>
      <c r="B2101" s="66" t="s">
        <v>62</v>
      </c>
      <c r="C2101" s="78">
        <v>78.732300000000009</v>
      </c>
      <c r="D2101" s="184"/>
      <c r="E2101" s="76">
        <v>20.490599999999997</v>
      </c>
      <c r="F2101" s="76">
        <v>24.96435</v>
      </c>
      <c r="G2101" s="73"/>
      <c r="H2101" s="76">
        <v>74.25855</v>
      </c>
      <c r="I2101" s="72"/>
      <c r="J2101" s="185">
        <v>0</v>
      </c>
      <c r="K2101" s="246"/>
      <c r="L2101" s="246"/>
      <c r="M2101" s="173"/>
      <c r="N2101" s="174"/>
      <c r="O2101" s="173"/>
      <c r="P2101" s="173"/>
    </row>
    <row r="2102" spans="1:16" x14ac:dyDescent="0.25">
      <c r="A2102" s="74" t="s">
        <v>1879</v>
      </c>
      <c r="B2102" s="66" t="s">
        <v>62</v>
      </c>
      <c r="C2102" s="78">
        <v>258.72670999999997</v>
      </c>
      <c r="D2102" s="184"/>
      <c r="E2102" s="76">
        <v>335.27519999999998</v>
      </c>
      <c r="F2102" s="76">
        <v>316.33631000000003</v>
      </c>
      <c r="G2102" s="73"/>
      <c r="H2102" s="76">
        <v>278.6952</v>
      </c>
      <c r="I2102" s="72"/>
      <c r="J2102" s="185">
        <v>0</v>
      </c>
      <c r="K2102" s="246"/>
      <c r="L2102" s="246"/>
      <c r="M2102" s="173"/>
      <c r="N2102" s="174"/>
      <c r="O2102" s="173"/>
      <c r="P2102" s="173"/>
    </row>
    <row r="2103" spans="1:16" x14ac:dyDescent="0.25">
      <c r="A2103" s="74" t="s">
        <v>1880</v>
      </c>
      <c r="B2103" s="66" t="s">
        <v>62</v>
      </c>
      <c r="C2103" s="78">
        <v>107.247</v>
      </c>
      <c r="D2103" s="184"/>
      <c r="E2103" s="76">
        <v>41.503149999999998</v>
      </c>
      <c r="F2103" s="76">
        <v>14.1347</v>
      </c>
      <c r="G2103" s="73"/>
      <c r="H2103" s="76">
        <v>134.44504999999998</v>
      </c>
      <c r="I2103" s="72"/>
      <c r="J2103" s="185">
        <v>0</v>
      </c>
      <c r="K2103" s="246"/>
      <c r="L2103" s="246"/>
      <c r="M2103" s="173"/>
      <c r="N2103" s="173"/>
      <c r="O2103" s="173"/>
      <c r="P2103" s="173"/>
    </row>
    <row r="2104" spans="1:16" x14ac:dyDescent="0.25">
      <c r="A2104" s="74" t="s">
        <v>1881</v>
      </c>
      <c r="B2104" s="66" t="s">
        <v>62</v>
      </c>
      <c r="C2104" s="78">
        <v>54.148699999999998</v>
      </c>
      <c r="D2104" s="184"/>
      <c r="E2104" s="76">
        <v>45.305</v>
      </c>
      <c r="F2104" s="76">
        <v>35.217949999999995</v>
      </c>
      <c r="G2104" s="73"/>
      <c r="H2104" s="76">
        <v>64.242249999999999</v>
      </c>
      <c r="I2104" s="72"/>
      <c r="J2104" s="185">
        <v>0</v>
      </c>
      <c r="K2104" s="246"/>
      <c r="L2104" s="246"/>
      <c r="M2104" s="173"/>
      <c r="N2104" s="175"/>
      <c r="O2104" s="173"/>
      <c r="P2104" s="173"/>
    </row>
    <row r="2105" spans="1:16" x14ac:dyDescent="0.25">
      <c r="A2105" s="74" t="s">
        <v>1882</v>
      </c>
      <c r="B2105" s="66" t="s">
        <v>62</v>
      </c>
      <c r="C2105" s="78">
        <v>94.343249999999998</v>
      </c>
      <c r="D2105" s="184"/>
      <c r="E2105" s="76">
        <v>43.286879999999996</v>
      </c>
      <c r="F2105" s="76">
        <v>21.403040000000001</v>
      </c>
      <c r="G2105" s="73"/>
      <c r="H2105" s="76">
        <v>116.22708999999999</v>
      </c>
      <c r="I2105" s="72"/>
      <c r="J2105" s="185">
        <v>0</v>
      </c>
      <c r="K2105" s="246"/>
      <c r="L2105" s="246"/>
      <c r="M2105" s="173"/>
      <c r="N2105" s="173"/>
      <c r="O2105" s="173"/>
      <c r="P2105" s="173"/>
    </row>
    <row r="2106" spans="1:16" x14ac:dyDescent="0.25">
      <c r="A2106" s="74" t="s">
        <v>1700</v>
      </c>
      <c r="B2106" s="66" t="s">
        <v>62</v>
      </c>
      <c r="C2106" s="78">
        <v>163.89750000000001</v>
      </c>
      <c r="D2106" s="184"/>
      <c r="E2106" s="76">
        <v>113.539</v>
      </c>
      <c r="F2106" s="76">
        <v>82.876899999999992</v>
      </c>
      <c r="G2106" s="73"/>
      <c r="H2106" s="76">
        <v>203.69560000000001</v>
      </c>
      <c r="I2106" s="72"/>
      <c r="J2106" s="185">
        <v>0</v>
      </c>
      <c r="K2106" s="246"/>
      <c r="L2106" s="246"/>
      <c r="M2106" s="173"/>
      <c r="N2106" s="175"/>
      <c r="O2106" s="173"/>
      <c r="P2106" s="173"/>
    </row>
    <row r="2107" spans="1:16" x14ac:dyDescent="0.25">
      <c r="A2107" s="74" t="s">
        <v>1883</v>
      </c>
      <c r="B2107" s="66" t="s">
        <v>62</v>
      </c>
      <c r="C2107" s="78">
        <v>87.501449999999991</v>
      </c>
      <c r="D2107" s="184"/>
      <c r="E2107" s="76">
        <v>28.276949999999999</v>
      </c>
      <c r="F2107" s="76">
        <v>11.02205</v>
      </c>
      <c r="G2107" s="73"/>
      <c r="H2107" s="76">
        <v>67.032200000000003</v>
      </c>
      <c r="I2107" s="72"/>
      <c r="J2107" s="185">
        <v>0</v>
      </c>
      <c r="K2107" s="246"/>
      <c r="L2107" s="246"/>
      <c r="M2107" s="173"/>
      <c r="N2107" s="173"/>
      <c r="O2107" s="173"/>
      <c r="P2107" s="173"/>
    </row>
    <row r="2108" spans="1:16" x14ac:dyDescent="0.25">
      <c r="A2108" s="74" t="s">
        <v>1884</v>
      </c>
      <c r="B2108" s="66" t="s">
        <v>62</v>
      </c>
      <c r="C2108" s="78">
        <v>91.408140000000003</v>
      </c>
      <c r="D2108" s="184"/>
      <c r="E2108" s="76">
        <v>91.3874</v>
      </c>
      <c r="F2108" s="76">
        <v>91.174130000000005</v>
      </c>
      <c r="G2108" s="73"/>
      <c r="H2108" s="76">
        <v>94.981740000000002</v>
      </c>
      <c r="I2108" s="72"/>
      <c r="J2108" s="185">
        <v>0</v>
      </c>
      <c r="K2108" s="246"/>
      <c r="L2108" s="246"/>
      <c r="M2108" s="173"/>
      <c r="N2108" s="174"/>
      <c r="O2108" s="173"/>
      <c r="P2108" s="173"/>
    </row>
    <row r="2109" spans="1:16" x14ac:dyDescent="0.25">
      <c r="A2109" s="74" t="s">
        <v>1885</v>
      </c>
      <c r="B2109" s="66" t="s">
        <v>62</v>
      </c>
      <c r="C2109" s="78">
        <v>50.587240000000001</v>
      </c>
      <c r="D2109" s="184"/>
      <c r="E2109" s="76">
        <v>73.166600000000003</v>
      </c>
      <c r="F2109" s="76">
        <v>54.397210000000001</v>
      </c>
      <c r="G2109" s="73"/>
      <c r="H2109" s="76">
        <v>74.117229999999992</v>
      </c>
      <c r="I2109" s="72"/>
      <c r="J2109" s="185">
        <v>0</v>
      </c>
      <c r="K2109" s="246"/>
      <c r="L2109" s="246"/>
      <c r="M2109" s="173"/>
      <c r="N2109" s="174"/>
      <c r="O2109" s="173"/>
      <c r="P2109" s="173"/>
    </row>
    <row r="2110" spans="1:16" x14ac:dyDescent="0.25">
      <c r="A2110" s="74" t="s">
        <v>1886</v>
      </c>
      <c r="B2110" s="66" t="s">
        <v>62</v>
      </c>
      <c r="C2110" s="78">
        <v>40.253</v>
      </c>
      <c r="D2110" s="184"/>
      <c r="E2110" s="76">
        <v>58.8705</v>
      </c>
      <c r="F2110" s="76">
        <v>49.650649999999999</v>
      </c>
      <c r="G2110" s="73"/>
      <c r="H2110" s="76">
        <v>40.117350000000002</v>
      </c>
      <c r="I2110" s="72"/>
      <c r="J2110" s="185">
        <v>0</v>
      </c>
      <c r="K2110" s="246"/>
      <c r="L2110" s="246"/>
      <c r="M2110" s="173"/>
      <c r="N2110" s="174"/>
      <c r="O2110" s="173"/>
      <c r="P2110" s="173"/>
    </row>
    <row r="2111" spans="1:16" x14ac:dyDescent="0.25">
      <c r="A2111" s="74" t="s">
        <v>1887</v>
      </c>
      <c r="B2111" s="66" t="s">
        <v>62</v>
      </c>
      <c r="C2111" s="78">
        <v>119.96368</v>
      </c>
      <c r="D2111" s="184"/>
      <c r="E2111" s="76">
        <v>57.749639999999999</v>
      </c>
      <c r="F2111" s="76">
        <v>53.581180000000003</v>
      </c>
      <c r="G2111" s="73"/>
      <c r="H2111" s="76">
        <v>109.26414</v>
      </c>
      <c r="I2111" s="72"/>
      <c r="J2111" s="185">
        <v>0</v>
      </c>
      <c r="K2111" s="246"/>
      <c r="L2111" s="246"/>
      <c r="M2111" s="173"/>
      <c r="N2111" s="173"/>
      <c r="O2111" s="173"/>
      <c r="P2111" s="173"/>
    </row>
    <row r="2112" spans="1:16" x14ac:dyDescent="0.25">
      <c r="A2112" s="74" t="s">
        <v>1888</v>
      </c>
      <c r="B2112" s="66" t="s">
        <v>62</v>
      </c>
      <c r="C2112" s="78">
        <v>118.93049999999999</v>
      </c>
      <c r="D2112" s="184"/>
      <c r="E2112" s="76">
        <v>65.6721</v>
      </c>
      <c r="F2112" s="76">
        <v>45.977350000000001</v>
      </c>
      <c r="G2112" s="73"/>
      <c r="H2112" s="76">
        <v>108.70175</v>
      </c>
      <c r="I2112" s="72"/>
      <c r="J2112" s="185">
        <v>0</v>
      </c>
      <c r="K2112" s="246"/>
      <c r="L2112" s="246"/>
      <c r="M2112" s="173"/>
      <c r="N2112" s="174"/>
      <c r="O2112" s="173"/>
      <c r="P2112" s="173"/>
    </row>
    <row r="2113" spans="1:16" x14ac:dyDescent="0.25">
      <c r="A2113" s="74" t="s">
        <v>330</v>
      </c>
      <c r="B2113" s="66" t="s">
        <v>62</v>
      </c>
      <c r="C2113" s="78">
        <v>50.566009999999999</v>
      </c>
      <c r="D2113" s="184"/>
      <c r="E2113" s="76">
        <v>13.1105</v>
      </c>
      <c r="F2113" s="76">
        <v>17.63045</v>
      </c>
      <c r="G2113" s="73"/>
      <c r="H2113" s="76">
        <v>49.712260000000001</v>
      </c>
      <c r="I2113" s="72"/>
      <c r="J2113" s="185">
        <v>0</v>
      </c>
      <c r="K2113" s="246"/>
      <c r="L2113" s="246"/>
      <c r="M2113" s="173"/>
      <c r="N2113" s="174"/>
      <c r="O2113" s="173"/>
      <c r="P2113" s="173"/>
    </row>
    <row r="2114" spans="1:16" x14ac:dyDescent="0.25">
      <c r="A2114" s="74" t="s">
        <v>1889</v>
      </c>
      <c r="B2114" s="66" t="s">
        <v>62</v>
      </c>
      <c r="C2114" s="78">
        <v>25.580449999999999</v>
      </c>
      <c r="D2114" s="184"/>
      <c r="E2114" s="76">
        <v>54.893800000000006</v>
      </c>
      <c r="F2114" s="76">
        <v>47.44605</v>
      </c>
      <c r="G2114" s="73"/>
      <c r="H2114" s="76">
        <v>34.312599999999996</v>
      </c>
      <c r="I2114" s="72"/>
      <c r="J2114" s="185">
        <v>0</v>
      </c>
      <c r="K2114" s="246"/>
      <c r="L2114" s="246"/>
      <c r="M2114" s="173"/>
      <c r="N2114" s="174"/>
      <c r="O2114" s="173"/>
      <c r="P2114" s="173"/>
    </row>
    <row r="2115" spans="1:16" x14ac:dyDescent="0.25">
      <c r="A2115" s="74" t="s">
        <v>1890</v>
      </c>
      <c r="B2115" s="66" t="s">
        <v>62</v>
      </c>
      <c r="C2115" s="78">
        <v>62.026180000000004</v>
      </c>
      <c r="D2115" s="184"/>
      <c r="E2115" s="76">
        <v>84.518460000000005</v>
      </c>
      <c r="F2115" s="76">
        <v>94.970640000000003</v>
      </c>
      <c r="G2115" s="73"/>
      <c r="H2115" s="76">
        <v>51.573999999999998</v>
      </c>
      <c r="I2115" s="72"/>
      <c r="J2115" s="185">
        <v>0</v>
      </c>
      <c r="K2115" s="246"/>
      <c r="L2115" s="246"/>
      <c r="M2115" s="173"/>
      <c r="N2115" s="173"/>
      <c r="O2115" s="173"/>
      <c r="P2115" s="173"/>
    </row>
    <row r="2116" spans="1:16" x14ac:dyDescent="0.25">
      <c r="A2116" s="74" t="s">
        <v>1891</v>
      </c>
      <c r="B2116" s="66" t="s">
        <v>62</v>
      </c>
      <c r="C2116" s="78">
        <v>184.30338</v>
      </c>
      <c r="D2116" s="184"/>
      <c r="E2116" s="76">
        <v>190.70349999999999</v>
      </c>
      <c r="F2116" s="76">
        <v>194.31345000000002</v>
      </c>
      <c r="G2116" s="73"/>
      <c r="H2116" s="76">
        <v>183.76433</v>
      </c>
      <c r="I2116" s="72"/>
      <c r="J2116" s="185">
        <v>0</v>
      </c>
      <c r="K2116" s="246"/>
      <c r="L2116" s="246"/>
      <c r="M2116" s="173"/>
      <c r="N2116" s="174"/>
      <c r="O2116" s="173"/>
      <c r="P2116" s="173"/>
    </row>
    <row r="2117" spans="1:16" x14ac:dyDescent="0.25">
      <c r="A2117" s="74" t="s">
        <v>1892</v>
      </c>
      <c r="B2117" s="66" t="s">
        <v>62</v>
      </c>
      <c r="C2117" s="78">
        <v>198.83120000000002</v>
      </c>
      <c r="D2117" s="184"/>
      <c r="E2117" s="76">
        <v>211.23310000000001</v>
      </c>
      <c r="F2117" s="76">
        <v>183.27664999999999</v>
      </c>
      <c r="G2117" s="73"/>
      <c r="H2117" s="76">
        <v>226.86895000000001</v>
      </c>
      <c r="I2117" s="72"/>
      <c r="J2117" s="185">
        <v>0</v>
      </c>
      <c r="K2117" s="246"/>
      <c r="L2117" s="246"/>
      <c r="M2117" s="173"/>
      <c r="N2117" s="174"/>
      <c r="O2117" s="173"/>
      <c r="P2117" s="173"/>
    </row>
    <row r="2118" spans="1:16" x14ac:dyDescent="0.25">
      <c r="A2118" s="74" t="s">
        <v>1893</v>
      </c>
      <c r="B2118" s="66" t="s">
        <v>62</v>
      </c>
      <c r="C2118" s="78">
        <v>167.98954999999998</v>
      </c>
      <c r="D2118" s="184"/>
      <c r="E2118" s="76">
        <v>250.79079999999999</v>
      </c>
      <c r="F2118" s="76">
        <v>221.29268999999999</v>
      </c>
      <c r="G2118" s="73"/>
      <c r="H2118" s="76">
        <v>197.52766</v>
      </c>
      <c r="I2118" s="72"/>
      <c r="J2118" s="185">
        <v>0</v>
      </c>
      <c r="K2118" s="246"/>
      <c r="L2118" s="246"/>
      <c r="M2118" s="173"/>
      <c r="N2118" s="174"/>
      <c r="O2118" s="173"/>
      <c r="P2118" s="173"/>
    </row>
    <row r="2119" spans="1:16" x14ac:dyDescent="0.25">
      <c r="A2119" s="74" t="s">
        <v>1894</v>
      </c>
      <c r="B2119" s="66" t="s">
        <v>62</v>
      </c>
      <c r="C2119" s="78">
        <v>36.376300000000001</v>
      </c>
      <c r="D2119" s="184"/>
      <c r="E2119" s="76">
        <v>58.655999999999999</v>
      </c>
      <c r="F2119" s="76">
        <v>63.063499999999998</v>
      </c>
      <c r="G2119" s="73"/>
      <c r="H2119" s="76">
        <v>31.968799999999998</v>
      </c>
      <c r="I2119" s="72"/>
      <c r="J2119" s="185">
        <v>0</v>
      </c>
      <c r="K2119" s="246"/>
      <c r="L2119" s="246"/>
      <c r="M2119" s="173"/>
      <c r="N2119" s="175"/>
      <c r="O2119" s="173"/>
      <c r="P2119" s="173"/>
    </row>
    <row r="2120" spans="1:16" x14ac:dyDescent="0.25">
      <c r="A2120" s="74" t="s">
        <v>3939</v>
      </c>
      <c r="B2120" s="66" t="s">
        <v>62</v>
      </c>
      <c r="C2120" s="78">
        <v>180.24492000000001</v>
      </c>
      <c r="D2120" s="184"/>
      <c r="E2120" s="76">
        <v>113.139</v>
      </c>
      <c r="F2120" s="76">
        <v>91.885850000000005</v>
      </c>
      <c r="G2120" s="73"/>
      <c r="H2120" s="76">
        <v>201.49807000000001</v>
      </c>
      <c r="I2120" s="72"/>
      <c r="J2120" s="185">
        <v>0</v>
      </c>
      <c r="K2120" s="246"/>
      <c r="L2120" s="246"/>
      <c r="M2120" s="173"/>
      <c r="N2120" s="175"/>
      <c r="O2120" s="173"/>
      <c r="P2120" s="173"/>
    </row>
    <row r="2121" spans="1:16" x14ac:dyDescent="0.25">
      <c r="A2121" s="74" t="s">
        <v>1895</v>
      </c>
      <c r="B2121" s="66" t="s">
        <v>62</v>
      </c>
      <c r="C2121" s="78">
        <v>51.161449999999995</v>
      </c>
      <c r="D2121" s="184"/>
      <c r="E2121" s="76">
        <v>152.33920000000001</v>
      </c>
      <c r="F2121" s="76">
        <v>135.80145000000002</v>
      </c>
      <c r="G2121" s="73"/>
      <c r="H2121" s="76">
        <v>68.4358</v>
      </c>
      <c r="I2121" s="72"/>
      <c r="J2121" s="185">
        <v>0</v>
      </c>
      <c r="K2121" s="246"/>
      <c r="L2121" s="246"/>
      <c r="M2121" s="173"/>
      <c r="N2121" s="174"/>
      <c r="O2121" s="173"/>
      <c r="P2121" s="173"/>
    </row>
    <row r="2122" spans="1:16" x14ac:dyDescent="0.25">
      <c r="A2122" s="74" t="s">
        <v>3940</v>
      </c>
      <c r="B2122" s="66" t="s">
        <v>62</v>
      </c>
      <c r="C2122" s="78">
        <v>167.1095</v>
      </c>
      <c r="D2122" s="184"/>
      <c r="E2122" s="76">
        <v>202.95599999999999</v>
      </c>
      <c r="F2122" s="76">
        <v>174.9479</v>
      </c>
      <c r="G2122" s="73"/>
      <c r="H2122" s="76">
        <v>195.11760000000001</v>
      </c>
      <c r="I2122" s="72"/>
      <c r="J2122" s="185">
        <v>0</v>
      </c>
      <c r="K2122" s="246"/>
      <c r="L2122" s="246"/>
      <c r="M2122" s="173"/>
      <c r="N2122" s="175"/>
      <c r="O2122" s="173"/>
      <c r="P2122" s="173"/>
    </row>
    <row r="2123" spans="1:16" x14ac:dyDescent="0.25">
      <c r="A2123" s="74" t="s">
        <v>3941</v>
      </c>
      <c r="B2123" s="66" t="s">
        <v>62</v>
      </c>
      <c r="C2123" s="78">
        <v>99.730260000000001</v>
      </c>
      <c r="D2123" s="184"/>
      <c r="E2123" s="76">
        <v>92.398800000000008</v>
      </c>
      <c r="F2123" s="76">
        <v>65.300740000000005</v>
      </c>
      <c r="G2123" s="73"/>
      <c r="H2123" s="76">
        <v>126.82832000000001</v>
      </c>
      <c r="I2123" s="72"/>
      <c r="J2123" s="185">
        <v>0</v>
      </c>
      <c r="K2123" s="246"/>
      <c r="L2123" s="246"/>
      <c r="M2123" s="173"/>
      <c r="N2123" s="174"/>
      <c r="O2123" s="173"/>
      <c r="P2123" s="173"/>
    </row>
    <row r="2124" spans="1:16" x14ac:dyDescent="0.25">
      <c r="A2124" s="74" t="s">
        <v>1896</v>
      </c>
      <c r="B2124" s="66" t="s">
        <v>62</v>
      </c>
      <c r="C2124" s="78">
        <v>91.372199999999992</v>
      </c>
      <c r="D2124" s="184"/>
      <c r="E2124" s="76">
        <v>65.655199999999994</v>
      </c>
      <c r="F2124" s="76">
        <v>47.216349999999998</v>
      </c>
      <c r="G2124" s="73"/>
      <c r="H2124" s="76">
        <v>88.721249999999998</v>
      </c>
      <c r="I2124" s="72"/>
      <c r="J2124" s="185">
        <v>0</v>
      </c>
      <c r="K2124" s="246"/>
      <c r="L2124" s="246"/>
      <c r="M2124" s="173"/>
      <c r="N2124" s="174"/>
      <c r="O2124" s="173"/>
      <c r="P2124" s="173"/>
    </row>
    <row r="2125" spans="1:16" x14ac:dyDescent="0.25">
      <c r="A2125" s="74" t="s">
        <v>1897</v>
      </c>
      <c r="B2125" s="66" t="s">
        <v>62</v>
      </c>
      <c r="C2125" s="78">
        <v>47.767530000000001</v>
      </c>
      <c r="D2125" s="184"/>
      <c r="E2125" s="76">
        <v>55.9026</v>
      </c>
      <c r="F2125" s="76">
        <v>42.927599999999998</v>
      </c>
      <c r="G2125" s="73"/>
      <c r="H2125" s="76">
        <v>61.397730000000003</v>
      </c>
      <c r="I2125" s="72"/>
      <c r="J2125" s="185">
        <v>0</v>
      </c>
      <c r="K2125" s="246"/>
      <c r="L2125" s="246"/>
      <c r="M2125" s="173"/>
      <c r="N2125" s="174"/>
      <c r="O2125" s="173"/>
      <c r="P2125" s="173"/>
    </row>
    <row r="2126" spans="1:16" x14ac:dyDescent="0.25">
      <c r="A2126" s="74" t="s">
        <v>1899</v>
      </c>
      <c r="B2126" s="66" t="s">
        <v>62</v>
      </c>
      <c r="C2126" s="78">
        <v>155.07851000000002</v>
      </c>
      <c r="D2126" s="184"/>
      <c r="E2126" s="76">
        <v>120.51130000000001</v>
      </c>
      <c r="F2126" s="76">
        <v>129.33858000000001</v>
      </c>
      <c r="G2126" s="73"/>
      <c r="H2126" s="76">
        <v>146.33252999999999</v>
      </c>
      <c r="I2126" s="72"/>
      <c r="J2126" s="185">
        <v>0</v>
      </c>
      <c r="K2126" s="246"/>
      <c r="L2126" s="246"/>
      <c r="M2126" s="173"/>
      <c r="N2126" s="174"/>
      <c r="O2126" s="173"/>
      <c r="P2126" s="173"/>
    </row>
    <row r="2127" spans="1:16" x14ac:dyDescent="0.25">
      <c r="A2127" s="74" t="s">
        <v>1900</v>
      </c>
      <c r="B2127" s="66" t="s">
        <v>62</v>
      </c>
      <c r="C2127" s="78">
        <v>201.53068999999999</v>
      </c>
      <c r="D2127" s="184"/>
      <c r="E2127" s="76">
        <v>123.65339999999999</v>
      </c>
      <c r="F2127" s="76">
        <v>85.490750000000006</v>
      </c>
      <c r="G2127" s="73"/>
      <c r="H2127" s="76">
        <v>239.69334000000001</v>
      </c>
      <c r="I2127" s="72"/>
      <c r="J2127" s="185">
        <v>0</v>
      </c>
      <c r="K2127" s="246"/>
      <c r="L2127" s="246"/>
      <c r="M2127" s="173"/>
      <c r="N2127" s="174"/>
      <c r="O2127" s="173"/>
      <c r="P2127" s="173"/>
    </row>
    <row r="2128" spans="1:16" x14ac:dyDescent="0.25">
      <c r="A2128" s="74" t="s">
        <v>1901</v>
      </c>
      <c r="B2128" s="66" t="s">
        <v>62</v>
      </c>
      <c r="C2128" s="78">
        <v>91.025949999999995</v>
      </c>
      <c r="D2128" s="184"/>
      <c r="E2128" s="76">
        <v>117.82680000000001</v>
      </c>
      <c r="F2128" s="76">
        <v>99.875450000000001</v>
      </c>
      <c r="G2128" s="73"/>
      <c r="H2128" s="76">
        <v>108.9773</v>
      </c>
      <c r="I2128" s="72"/>
      <c r="J2128" s="185">
        <v>0</v>
      </c>
      <c r="K2128" s="246"/>
      <c r="L2128" s="246"/>
      <c r="M2128" s="173"/>
      <c r="N2128" s="174"/>
      <c r="O2128" s="173"/>
      <c r="P2128" s="173"/>
    </row>
    <row r="2129" spans="1:16" x14ac:dyDescent="0.25">
      <c r="A2129" s="74" t="s">
        <v>3942</v>
      </c>
      <c r="B2129" s="66" t="s">
        <v>62</v>
      </c>
      <c r="C2129" s="78">
        <v>195.73006000000001</v>
      </c>
      <c r="D2129" s="184"/>
      <c r="E2129" s="76">
        <v>113.51339999999999</v>
      </c>
      <c r="F2129" s="76">
        <v>77.506969999999995</v>
      </c>
      <c r="G2129" s="73"/>
      <c r="H2129" s="76">
        <v>231.73649</v>
      </c>
      <c r="I2129" s="72"/>
      <c r="J2129" s="185">
        <v>0</v>
      </c>
      <c r="K2129" s="246"/>
      <c r="L2129" s="246"/>
      <c r="M2129" s="173"/>
      <c r="N2129" s="174"/>
      <c r="O2129" s="173"/>
      <c r="P2129" s="173"/>
    </row>
    <row r="2130" spans="1:16" x14ac:dyDescent="0.25">
      <c r="A2130" s="74" t="s">
        <v>1902</v>
      </c>
      <c r="B2130" s="66" t="s">
        <v>62</v>
      </c>
      <c r="C2130" s="78">
        <v>167.38001</v>
      </c>
      <c r="D2130" s="184"/>
      <c r="E2130" s="76">
        <v>116.44555</v>
      </c>
      <c r="F2130" s="76">
        <v>98.214479999999995</v>
      </c>
      <c r="G2130" s="73"/>
      <c r="H2130" s="76">
        <v>185.40132999999997</v>
      </c>
      <c r="I2130" s="72"/>
      <c r="J2130" s="185">
        <v>0</v>
      </c>
      <c r="K2130" s="246"/>
      <c r="L2130" s="246"/>
      <c r="M2130" s="173"/>
      <c r="N2130" s="173"/>
      <c r="O2130" s="173"/>
      <c r="P2130" s="173"/>
    </row>
    <row r="2131" spans="1:16" x14ac:dyDescent="0.25">
      <c r="A2131" s="74" t="s">
        <v>1903</v>
      </c>
      <c r="B2131" s="66" t="s">
        <v>62</v>
      </c>
      <c r="C2131" s="78">
        <v>116.34719</v>
      </c>
      <c r="D2131" s="184"/>
      <c r="E2131" s="76">
        <v>263.1746</v>
      </c>
      <c r="F2131" s="76">
        <v>255.37035999999998</v>
      </c>
      <c r="G2131" s="73"/>
      <c r="H2131" s="76">
        <v>124.48703</v>
      </c>
      <c r="I2131" s="72"/>
      <c r="J2131" s="185">
        <v>0</v>
      </c>
      <c r="K2131" s="246"/>
      <c r="L2131" s="246"/>
      <c r="M2131" s="173"/>
      <c r="N2131" s="174"/>
      <c r="O2131" s="173"/>
      <c r="P2131" s="173"/>
    </row>
    <row r="2132" spans="1:16" x14ac:dyDescent="0.25">
      <c r="A2132" s="74" t="s">
        <v>1904</v>
      </c>
      <c r="B2132" s="66" t="s">
        <v>62</v>
      </c>
      <c r="C2132" s="78">
        <v>175.05439999999999</v>
      </c>
      <c r="D2132" s="184"/>
      <c r="E2132" s="76">
        <v>168.34739999999999</v>
      </c>
      <c r="F2132" s="76">
        <v>119.81595</v>
      </c>
      <c r="G2132" s="73"/>
      <c r="H2132" s="76">
        <v>203.43865</v>
      </c>
      <c r="I2132" s="72"/>
      <c r="J2132" s="185">
        <v>0</v>
      </c>
      <c r="K2132" s="246"/>
      <c r="L2132" s="246"/>
      <c r="M2132" s="173"/>
      <c r="N2132" s="174"/>
      <c r="O2132" s="173"/>
      <c r="P2132" s="173"/>
    </row>
    <row r="2133" spans="1:16" x14ac:dyDescent="0.25">
      <c r="A2133" s="74" t="s">
        <v>1905</v>
      </c>
      <c r="B2133" s="66" t="s">
        <v>62</v>
      </c>
      <c r="C2133" s="78">
        <v>368.48921999999999</v>
      </c>
      <c r="D2133" s="184"/>
      <c r="E2133" s="76">
        <v>401.01709000000005</v>
      </c>
      <c r="F2133" s="76">
        <v>337.90645000000001</v>
      </c>
      <c r="G2133" s="73"/>
      <c r="H2133" s="76">
        <v>428.84308000000004</v>
      </c>
      <c r="I2133" s="72"/>
      <c r="J2133" s="185">
        <v>0</v>
      </c>
      <c r="K2133" s="246"/>
      <c r="L2133" s="246"/>
      <c r="M2133" s="173"/>
      <c r="N2133" s="173"/>
      <c r="O2133" s="173"/>
      <c r="P2133" s="173"/>
    </row>
    <row r="2134" spans="1:16" x14ac:dyDescent="0.25">
      <c r="A2134" s="74" t="s">
        <v>1906</v>
      </c>
      <c r="B2134" s="66" t="s">
        <v>62</v>
      </c>
      <c r="C2134" s="78">
        <v>14.39925</v>
      </c>
      <c r="D2134" s="184"/>
      <c r="E2134" s="76">
        <v>16.1616</v>
      </c>
      <c r="F2134" s="76">
        <v>9.4644500000000011</v>
      </c>
      <c r="G2134" s="73"/>
      <c r="H2134" s="76">
        <v>22.921599999999998</v>
      </c>
      <c r="I2134" s="72"/>
      <c r="J2134" s="185">
        <v>0</v>
      </c>
      <c r="K2134" s="246"/>
      <c r="L2134" s="246"/>
      <c r="M2134" s="173"/>
      <c r="N2134" s="174"/>
      <c r="O2134" s="173"/>
      <c r="P2134" s="173"/>
    </row>
    <row r="2135" spans="1:16" x14ac:dyDescent="0.25">
      <c r="A2135" s="74" t="s">
        <v>1907</v>
      </c>
      <c r="B2135" s="66" t="s">
        <v>62</v>
      </c>
      <c r="C2135" s="78">
        <v>55.551900000000003</v>
      </c>
      <c r="D2135" s="184"/>
      <c r="E2135" s="76">
        <v>44.385249999999999</v>
      </c>
      <c r="F2135" s="76">
        <v>49.068300000000001</v>
      </c>
      <c r="G2135" s="73"/>
      <c r="H2135" s="76">
        <v>52.935400000000001</v>
      </c>
      <c r="I2135" s="72"/>
      <c r="J2135" s="185">
        <v>0</v>
      </c>
      <c r="K2135" s="246"/>
      <c r="L2135" s="246"/>
      <c r="M2135" s="173"/>
      <c r="N2135" s="173"/>
      <c r="O2135" s="173"/>
      <c r="P2135" s="173"/>
    </row>
    <row r="2136" spans="1:16" x14ac:dyDescent="0.25">
      <c r="A2136" s="74" t="s">
        <v>1908</v>
      </c>
      <c r="B2136" s="66" t="s">
        <v>62</v>
      </c>
      <c r="C2136" s="78">
        <v>74.513530000000003</v>
      </c>
      <c r="D2136" s="184"/>
      <c r="E2136" s="76">
        <v>38.669800000000002</v>
      </c>
      <c r="F2136" s="76">
        <v>32.32452</v>
      </c>
      <c r="G2136" s="73"/>
      <c r="H2136" s="76">
        <v>80.257509999999996</v>
      </c>
      <c r="I2136" s="72"/>
      <c r="J2136" s="185">
        <v>0</v>
      </c>
      <c r="K2136" s="246"/>
      <c r="L2136" s="246"/>
      <c r="M2136" s="173"/>
      <c r="N2136" s="174"/>
      <c r="O2136" s="173"/>
      <c r="P2136" s="173"/>
    </row>
    <row r="2137" spans="1:16" x14ac:dyDescent="0.25">
      <c r="A2137" s="74" t="s">
        <v>1909</v>
      </c>
      <c r="B2137" s="66" t="s">
        <v>62</v>
      </c>
      <c r="C2137" s="78">
        <v>12.302200000000001</v>
      </c>
      <c r="D2137" s="184"/>
      <c r="E2137" s="76">
        <v>3.5021999999999998</v>
      </c>
      <c r="F2137" s="76">
        <v>0</v>
      </c>
      <c r="G2137" s="73"/>
      <c r="H2137" s="76">
        <v>15.804399999999999</v>
      </c>
      <c r="I2137" s="72"/>
      <c r="J2137" s="185">
        <v>0</v>
      </c>
      <c r="K2137" s="246"/>
      <c r="L2137" s="246"/>
      <c r="M2137" s="173"/>
      <c r="N2137" s="174"/>
      <c r="O2137" s="176"/>
      <c r="P2137" s="173"/>
    </row>
    <row r="2138" spans="1:16" x14ac:dyDescent="0.25">
      <c r="A2138" s="74" t="s">
        <v>1910</v>
      </c>
      <c r="B2138" s="66" t="s">
        <v>62</v>
      </c>
      <c r="C2138" s="78">
        <v>0.3211</v>
      </c>
      <c r="D2138" s="184"/>
      <c r="E2138" s="76">
        <v>3.8531999999999997</v>
      </c>
      <c r="F2138" s="76">
        <v>3.8531999999999997</v>
      </c>
      <c r="G2138" s="73"/>
      <c r="H2138" s="76">
        <v>0.3211</v>
      </c>
      <c r="I2138" s="72"/>
      <c r="J2138" s="185">
        <v>0</v>
      </c>
      <c r="K2138" s="246"/>
      <c r="L2138" s="246"/>
      <c r="M2138" s="177"/>
      <c r="N2138" s="174"/>
      <c r="O2138" s="173"/>
      <c r="P2138" s="177"/>
    </row>
    <row r="2139" spans="1:16" x14ac:dyDescent="0.25">
      <c r="A2139" s="74" t="s">
        <v>1911</v>
      </c>
      <c r="B2139" s="66" t="s">
        <v>62</v>
      </c>
      <c r="C2139" s="78">
        <v>4.10595</v>
      </c>
      <c r="D2139" s="184"/>
      <c r="E2139" s="76">
        <v>2.3165999999999998</v>
      </c>
      <c r="F2139" s="76">
        <v>6.0364499999999994</v>
      </c>
      <c r="G2139" s="73"/>
      <c r="H2139" s="76">
        <v>0.3861</v>
      </c>
      <c r="I2139" s="72"/>
      <c r="J2139" s="185">
        <v>0</v>
      </c>
      <c r="K2139" s="246"/>
      <c r="L2139" s="246"/>
      <c r="M2139" s="173"/>
      <c r="N2139" s="174"/>
      <c r="O2139" s="173"/>
      <c r="P2139" s="177"/>
    </row>
    <row r="2140" spans="1:16" x14ac:dyDescent="0.25">
      <c r="A2140" s="74" t="s">
        <v>951</v>
      </c>
      <c r="B2140" s="66" t="s">
        <v>62</v>
      </c>
      <c r="C2140" s="78">
        <v>172.55458999999999</v>
      </c>
      <c r="D2140" s="184"/>
      <c r="E2140" s="76">
        <v>27.823250000000002</v>
      </c>
      <c r="F2140" s="76">
        <v>21.054950000000002</v>
      </c>
      <c r="G2140" s="73"/>
      <c r="H2140" s="76">
        <v>158.59704000000002</v>
      </c>
      <c r="I2140" s="72"/>
      <c r="J2140" s="185">
        <v>0</v>
      </c>
      <c r="K2140" s="246"/>
      <c r="L2140" s="246"/>
      <c r="M2140" s="173"/>
      <c r="N2140" s="173"/>
      <c r="O2140" s="173"/>
      <c r="P2140" s="173"/>
    </row>
    <row r="2141" spans="1:16" x14ac:dyDescent="0.25">
      <c r="A2141" s="74" t="s">
        <v>1912</v>
      </c>
      <c r="B2141" s="66" t="s">
        <v>62</v>
      </c>
      <c r="C2141" s="78">
        <v>46.267949999999999</v>
      </c>
      <c r="D2141" s="184"/>
      <c r="E2141" s="76">
        <v>14.22785</v>
      </c>
      <c r="F2141" s="76">
        <v>9.3570499999999992</v>
      </c>
      <c r="G2141" s="73"/>
      <c r="H2141" s="76">
        <v>51.138750000000002</v>
      </c>
      <c r="I2141" s="72"/>
      <c r="J2141" s="185">
        <v>0</v>
      </c>
      <c r="K2141" s="246"/>
      <c r="L2141" s="246"/>
      <c r="M2141" s="173"/>
      <c r="N2141" s="173"/>
      <c r="O2141" s="173"/>
      <c r="P2141" s="173"/>
    </row>
    <row r="2142" spans="1:16" x14ac:dyDescent="0.25">
      <c r="A2142" s="74" t="s">
        <v>1913</v>
      </c>
      <c r="B2142" s="66" t="s">
        <v>62</v>
      </c>
      <c r="C2142" s="78">
        <v>43.759800000000006</v>
      </c>
      <c r="D2142" s="184"/>
      <c r="E2142" s="76">
        <v>10.485799999999999</v>
      </c>
      <c r="F2142" s="76">
        <v>3.6309</v>
      </c>
      <c r="G2142" s="73"/>
      <c r="H2142" s="76">
        <v>50.614699999999999</v>
      </c>
      <c r="I2142" s="72"/>
      <c r="J2142" s="185">
        <v>0</v>
      </c>
      <c r="K2142" s="246"/>
      <c r="L2142" s="246"/>
      <c r="M2142" s="173"/>
      <c r="N2142" s="174"/>
      <c r="O2142" s="173"/>
      <c r="P2142" s="173"/>
    </row>
    <row r="2143" spans="1:16" x14ac:dyDescent="0.25">
      <c r="A2143" s="74" t="s">
        <v>1914</v>
      </c>
      <c r="B2143" s="66" t="s">
        <v>62</v>
      </c>
      <c r="C2143" s="78">
        <v>50.449300000000001</v>
      </c>
      <c r="D2143" s="184"/>
      <c r="E2143" s="76">
        <v>32.011200000000002</v>
      </c>
      <c r="F2143" s="76">
        <v>12.1258</v>
      </c>
      <c r="G2143" s="73"/>
      <c r="H2143" s="76">
        <v>70.334699999999998</v>
      </c>
      <c r="I2143" s="72"/>
      <c r="J2143" s="185">
        <v>0</v>
      </c>
      <c r="K2143" s="246"/>
      <c r="L2143" s="246"/>
      <c r="M2143" s="173"/>
      <c r="N2143" s="174"/>
      <c r="O2143" s="173"/>
      <c r="P2143" s="173"/>
    </row>
    <row r="2144" spans="1:16" x14ac:dyDescent="0.25">
      <c r="A2144" s="74" t="s">
        <v>1915</v>
      </c>
      <c r="B2144" s="66" t="s">
        <v>62</v>
      </c>
      <c r="C2144" s="78">
        <v>44.443300000000001</v>
      </c>
      <c r="D2144" s="184"/>
      <c r="E2144" s="76">
        <v>32.351799999999997</v>
      </c>
      <c r="F2144" s="76">
        <v>24.210650000000001</v>
      </c>
      <c r="G2144" s="73"/>
      <c r="H2144" s="76">
        <v>52.584449999999997</v>
      </c>
      <c r="I2144" s="72"/>
      <c r="J2144" s="185">
        <v>0</v>
      </c>
      <c r="K2144" s="246"/>
      <c r="L2144" s="246"/>
      <c r="M2144" s="173"/>
      <c r="N2144" s="174"/>
      <c r="O2144" s="173"/>
      <c r="P2144" s="173"/>
    </row>
    <row r="2145" spans="1:16" x14ac:dyDescent="0.25">
      <c r="A2145" s="74" t="s">
        <v>1916</v>
      </c>
      <c r="B2145" s="66" t="s">
        <v>62</v>
      </c>
      <c r="C2145" s="78">
        <v>70.3934</v>
      </c>
      <c r="D2145" s="184"/>
      <c r="E2145" s="76">
        <v>39.015599999999999</v>
      </c>
      <c r="F2145" s="76">
        <v>13.8047</v>
      </c>
      <c r="G2145" s="73"/>
      <c r="H2145" s="76">
        <v>95.604300000000009</v>
      </c>
      <c r="I2145" s="72"/>
      <c r="J2145" s="185">
        <v>0</v>
      </c>
      <c r="K2145" s="246"/>
      <c r="L2145" s="246"/>
      <c r="M2145" s="173"/>
      <c r="N2145" s="174"/>
      <c r="O2145" s="173"/>
      <c r="P2145" s="173"/>
    </row>
    <row r="2146" spans="1:16" x14ac:dyDescent="0.25">
      <c r="A2146" s="74" t="s">
        <v>1917</v>
      </c>
      <c r="B2146" s="66" t="s">
        <v>62</v>
      </c>
      <c r="C2146" s="78">
        <v>69.677149999999997</v>
      </c>
      <c r="D2146" s="184"/>
      <c r="E2146" s="76">
        <v>22.859849999999998</v>
      </c>
      <c r="F2146" s="76">
        <v>15.483000000000001</v>
      </c>
      <c r="G2146" s="73"/>
      <c r="H2146" s="76">
        <v>77.054000000000002</v>
      </c>
      <c r="I2146" s="72"/>
      <c r="J2146" s="185">
        <v>0</v>
      </c>
      <c r="K2146" s="246"/>
      <c r="L2146" s="246"/>
      <c r="M2146" s="173"/>
      <c r="N2146" s="173"/>
      <c r="O2146" s="173"/>
      <c r="P2146" s="173"/>
    </row>
    <row r="2147" spans="1:16" x14ac:dyDescent="0.25">
      <c r="A2147" s="74" t="s">
        <v>1918</v>
      </c>
      <c r="B2147" s="66" t="s">
        <v>62</v>
      </c>
      <c r="C2147" s="78">
        <v>351.23973000000001</v>
      </c>
      <c r="D2147" s="184"/>
      <c r="E2147" s="76">
        <v>568.32335999999998</v>
      </c>
      <c r="F2147" s="76">
        <v>454.18344000000002</v>
      </c>
      <c r="G2147" s="73"/>
      <c r="H2147" s="76">
        <v>469.50920000000002</v>
      </c>
      <c r="I2147" s="72"/>
      <c r="J2147" s="185">
        <v>0</v>
      </c>
      <c r="K2147" s="246"/>
      <c r="L2147" s="246"/>
      <c r="M2147" s="173"/>
      <c r="N2147" s="173"/>
      <c r="O2147" s="173"/>
      <c r="P2147" s="173"/>
    </row>
    <row r="2148" spans="1:16" x14ac:dyDescent="0.25">
      <c r="A2148" s="74" t="s">
        <v>1919</v>
      </c>
      <c r="B2148" s="66" t="s">
        <v>62</v>
      </c>
      <c r="C2148" s="78">
        <v>246.79229999999998</v>
      </c>
      <c r="D2148" s="184"/>
      <c r="E2148" s="76">
        <v>142.50145000000001</v>
      </c>
      <c r="F2148" s="76">
        <v>86.959800000000001</v>
      </c>
      <c r="G2148" s="73"/>
      <c r="H2148" s="76">
        <v>302.02434999999997</v>
      </c>
      <c r="I2148" s="72"/>
      <c r="J2148" s="185">
        <v>0</v>
      </c>
      <c r="K2148" s="246"/>
      <c r="L2148" s="246"/>
      <c r="M2148" s="173"/>
      <c r="N2148" s="173"/>
      <c r="O2148" s="173"/>
      <c r="P2148" s="173"/>
    </row>
    <row r="2149" spans="1:16" x14ac:dyDescent="0.25">
      <c r="A2149" s="74" t="s">
        <v>1920</v>
      </c>
      <c r="B2149" s="66" t="s">
        <v>62</v>
      </c>
      <c r="C2149" s="78">
        <v>749.58834999999999</v>
      </c>
      <c r="D2149" s="184"/>
      <c r="E2149" s="76">
        <v>340.68774999999999</v>
      </c>
      <c r="F2149" s="76">
        <v>249.1592</v>
      </c>
      <c r="G2149" s="73"/>
      <c r="H2149" s="76">
        <v>824.83715000000007</v>
      </c>
      <c r="I2149" s="72"/>
      <c r="J2149" s="185">
        <v>0</v>
      </c>
      <c r="K2149" s="246"/>
      <c r="L2149" s="246"/>
      <c r="M2149" s="173"/>
      <c r="N2149" s="173"/>
      <c r="O2149" s="173"/>
      <c r="P2149" s="173"/>
    </row>
    <row r="2150" spans="1:16" x14ac:dyDescent="0.25">
      <c r="A2150" s="74" t="s">
        <v>350</v>
      </c>
      <c r="B2150" s="66" t="s">
        <v>62</v>
      </c>
      <c r="C2150" s="78">
        <v>495.45532000000003</v>
      </c>
      <c r="D2150" s="184"/>
      <c r="E2150" s="76">
        <v>329.71120000000002</v>
      </c>
      <c r="F2150" s="76">
        <v>247.85238000000001</v>
      </c>
      <c r="G2150" s="73"/>
      <c r="H2150" s="76">
        <v>579.64833999999996</v>
      </c>
      <c r="I2150" s="72"/>
      <c r="J2150" s="185">
        <v>0</v>
      </c>
      <c r="K2150" s="246"/>
      <c r="L2150" s="246"/>
      <c r="M2150" s="173"/>
      <c r="N2150" s="174"/>
      <c r="O2150" s="173"/>
      <c r="P2150" s="173"/>
    </row>
    <row r="2151" spans="1:16" x14ac:dyDescent="0.25">
      <c r="A2151" s="74" t="s">
        <v>1921</v>
      </c>
      <c r="B2151" s="66" t="s">
        <v>62</v>
      </c>
      <c r="C2151" s="78">
        <v>675.26495</v>
      </c>
      <c r="D2151" s="184"/>
      <c r="E2151" s="76">
        <v>346.98571999999996</v>
      </c>
      <c r="F2151" s="76">
        <v>169.15196</v>
      </c>
      <c r="G2151" s="73"/>
      <c r="H2151" s="76">
        <v>811.97596999999996</v>
      </c>
      <c r="I2151" s="72"/>
      <c r="J2151" s="185">
        <v>0</v>
      </c>
      <c r="K2151" s="246"/>
      <c r="L2151" s="246"/>
      <c r="M2151" s="173"/>
      <c r="N2151" s="173"/>
      <c r="O2151" s="173"/>
      <c r="P2151" s="173"/>
    </row>
    <row r="2152" spans="1:16" x14ac:dyDescent="0.25">
      <c r="A2152" s="74" t="s">
        <v>1922</v>
      </c>
      <c r="B2152" s="66" t="s">
        <v>62</v>
      </c>
      <c r="C2152" s="78">
        <v>28.459049999999998</v>
      </c>
      <c r="D2152" s="184"/>
      <c r="E2152" s="76">
        <v>16.377399999999998</v>
      </c>
      <c r="F2152" s="76">
        <v>15.01075</v>
      </c>
      <c r="G2152" s="73"/>
      <c r="H2152" s="76">
        <v>29.825700000000001</v>
      </c>
      <c r="I2152" s="72"/>
      <c r="J2152" s="185">
        <v>0</v>
      </c>
      <c r="K2152" s="246"/>
      <c r="L2152" s="246"/>
      <c r="M2152" s="173"/>
      <c r="N2152" s="174"/>
      <c r="O2152" s="173"/>
      <c r="P2152" s="173"/>
    </row>
    <row r="2153" spans="1:16" x14ac:dyDescent="0.25">
      <c r="A2153" s="74" t="s">
        <v>1923</v>
      </c>
      <c r="B2153" s="66" t="s">
        <v>62</v>
      </c>
      <c r="C2153" s="78">
        <v>24.577400000000001</v>
      </c>
      <c r="D2153" s="184"/>
      <c r="E2153" s="76">
        <v>19.047599999999999</v>
      </c>
      <c r="F2153" s="76">
        <v>12.25705</v>
      </c>
      <c r="G2153" s="73"/>
      <c r="H2153" s="76">
        <v>31.36795</v>
      </c>
      <c r="I2153" s="72"/>
      <c r="J2153" s="185">
        <v>0</v>
      </c>
      <c r="K2153" s="246"/>
      <c r="L2153" s="246"/>
      <c r="M2153" s="173"/>
      <c r="N2153" s="174"/>
      <c r="O2153" s="173"/>
      <c r="P2153" s="173"/>
    </row>
    <row r="2154" spans="1:16" x14ac:dyDescent="0.25">
      <c r="A2154" s="74" t="s">
        <v>1924</v>
      </c>
      <c r="B2154" s="66" t="s">
        <v>62</v>
      </c>
      <c r="C2154" s="78">
        <v>2.8244600000000002</v>
      </c>
      <c r="D2154" s="184"/>
      <c r="E2154" s="76">
        <v>19.827599999999997</v>
      </c>
      <c r="F2154" s="76">
        <v>16.012</v>
      </c>
      <c r="G2154" s="73"/>
      <c r="H2154" s="76">
        <v>6.6400600000000001</v>
      </c>
      <c r="I2154" s="72"/>
      <c r="J2154" s="185">
        <v>0</v>
      </c>
      <c r="K2154" s="246"/>
      <c r="L2154" s="246"/>
      <c r="M2154" s="173"/>
      <c r="N2154" s="174"/>
      <c r="O2154" s="173"/>
      <c r="P2154" s="173"/>
    </row>
    <row r="2155" spans="1:16" x14ac:dyDescent="0.25">
      <c r="A2155" s="74" t="s">
        <v>1925</v>
      </c>
      <c r="B2155" s="66" t="s">
        <v>62</v>
      </c>
      <c r="C2155" s="78">
        <v>18.950099999999999</v>
      </c>
      <c r="D2155" s="184"/>
      <c r="E2155" s="76">
        <v>12.2187</v>
      </c>
      <c r="F2155" s="76">
        <v>5.4749499999999998</v>
      </c>
      <c r="G2155" s="73"/>
      <c r="H2155" s="76">
        <v>25.693849999999998</v>
      </c>
      <c r="I2155" s="72"/>
      <c r="J2155" s="185">
        <v>0</v>
      </c>
      <c r="K2155" s="246"/>
      <c r="L2155" s="246"/>
      <c r="M2155" s="173"/>
      <c r="N2155" s="174"/>
      <c r="O2155" s="173"/>
      <c r="P2155" s="173"/>
    </row>
    <row r="2156" spans="1:16" x14ac:dyDescent="0.25">
      <c r="A2156" s="74" t="s">
        <v>1926</v>
      </c>
      <c r="B2156" s="66" t="s">
        <v>62</v>
      </c>
      <c r="C2156" s="78">
        <v>24.738099999999999</v>
      </c>
      <c r="D2156" s="184"/>
      <c r="E2156" s="76">
        <v>17.110599999999998</v>
      </c>
      <c r="F2156" s="76">
        <v>9.2909500000000005</v>
      </c>
      <c r="G2156" s="73"/>
      <c r="H2156" s="76">
        <v>32.557749999999999</v>
      </c>
      <c r="I2156" s="72"/>
      <c r="J2156" s="185">
        <v>0</v>
      </c>
      <c r="K2156" s="246"/>
      <c r="L2156" s="246"/>
      <c r="M2156" s="173"/>
      <c r="N2156" s="174"/>
      <c r="O2156" s="173"/>
      <c r="P2156" s="173"/>
    </row>
    <row r="2157" spans="1:16" x14ac:dyDescent="0.25">
      <c r="A2157" s="74" t="s">
        <v>1927</v>
      </c>
      <c r="B2157" s="66" t="s">
        <v>62</v>
      </c>
      <c r="C2157" s="78">
        <v>37.234099999999998</v>
      </c>
      <c r="D2157" s="184"/>
      <c r="E2157" s="76">
        <v>21.075599999999998</v>
      </c>
      <c r="F2157" s="76">
        <v>12.4579</v>
      </c>
      <c r="G2157" s="73"/>
      <c r="H2157" s="76">
        <v>45.851800000000004</v>
      </c>
      <c r="I2157" s="72"/>
      <c r="J2157" s="185">
        <v>0</v>
      </c>
      <c r="K2157" s="246"/>
      <c r="L2157" s="246"/>
      <c r="M2157" s="173"/>
      <c r="N2157" s="174"/>
      <c r="O2157" s="173"/>
      <c r="P2157" s="173"/>
    </row>
    <row r="2158" spans="1:16" x14ac:dyDescent="0.25">
      <c r="A2158" s="74" t="s">
        <v>1928</v>
      </c>
      <c r="B2158" s="66" t="s">
        <v>62</v>
      </c>
      <c r="C2158" s="78">
        <v>51.636879999999998</v>
      </c>
      <c r="D2158" s="184"/>
      <c r="E2158" s="76">
        <v>17.505800000000001</v>
      </c>
      <c r="F2158" s="76">
        <v>9.1906800000000004</v>
      </c>
      <c r="G2158" s="73"/>
      <c r="H2158" s="76">
        <v>59.951999999999998</v>
      </c>
      <c r="I2158" s="72"/>
      <c r="J2158" s="185">
        <v>0</v>
      </c>
      <c r="K2158" s="246"/>
      <c r="L2158" s="246"/>
      <c r="M2158" s="173"/>
      <c r="N2158" s="174"/>
      <c r="O2158" s="173"/>
      <c r="P2158" s="173"/>
    </row>
    <row r="2159" spans="1:16" x14ac:dyDescent="0.25">
      <c r="A2159" s="74" t="s">
        <v>1929</v>
      </c>
      <c r="B2159" s="66" t="s">
        <v>62</v>
      </c>
      <c r="C2159" s="78">
        <v>35.1736</v>
      </c>
      <c r="D2159" s="184"/>
      <c r="E2159" s="76">
        <v>30.349799999999998</v>
      </c>
      <c r="F2159" s="76">
        <v>18.085599999999999</v>
      </c>
      <c r="G2159" s="73"/>
      <c r="H2159" s="76">
        <v>47.437800000000003</v>
      </c>
      <c r="I2159" s="72"/>
      <c r="J2159" s="185">
        <v>0</v>
      </c>
      <c r="K2159" s="246"/>
      <c r="L2159" s="246"/>
      <c r="M2159" s="173"/>
      <c r="N2159" s="174"/>
      <c r="O2159" s="173"/>
      <c r="P2159" s="173"/>
    </row>
    <row r="2160" spans="1:16" x14ac:dyDescent="0.25">
      <c r="A2160" s="74" t="s">
        <v>1930</v>
      </c>
      <c r="B2160" s="66" t="s">
        <v>62</v>
      </c>
      <c r="C2160" s="78">
        <v>54.769400000000005</v>
      </c>
      <c r="D2160" s="184"/>
      <c r="E2160" s="76">
        <v>25.856999999999999</v>
      </c>
      <c r="F2160" s="76">
        <v>10.219950000000001</v>
      </c>
      <c r="G2160" s="73"/>
      <c r="H2160" s="76">
        <v>70.406449999999992</v>
      </c>
      <c r="I2160" s="72"/>
      <c r="J2160" s="185">
        <v>0</v>
      </c>
      <c r="K2160" s="246"/>
      <c r="L2160" s="246"/>
      <c r="M2160" s="173"/>
      <c r="N2160" s="175"/>
      <c r="O2160" s="173"/>
      <c r="P2160" s="173"/>
    </row>
    <row r="2161" spans="1:16" x14ac:dyDescent="0.25">
      <c r="A2161" s="74" t="s">
        <v>3943</v>
      </c>
      <c r="B2161" s="66" t="s">
        <v>62</v>
      </c>
      <c r="C2161" s="78">
        <v>114.40827</v>
      </c>
      <c r="D2161" s="184"/>
      <c r="E2161" s="76">
        <v>239.36054999999999</v>
      </c>
      <c r="F2161" s="76">
        <v>224.60585999999998</v>
      </c>
      <c r="G2161" s="73"/>
      <c r="H2161" s="76">
        <v>129.16296</v>
      </c>
      <c r="I2161" s="72"/>
      <c r="J2161" s="185">
        <v>0</v>
      </c>
      <c r="K2161" s="246"/>
      <c r="L2161" s="246"/>
      <c r="M2161" s="173"/>
      <c r="N2161" s="173"/>
      <c r="O2161" s="173"/>
      <c r="P2161" s="173"/>
    </row>
    <row r="2162" spans="1:16" x14ac:dyDescent="0.25">
      <c r="A2162" s="74" t="s">
        <v>1931</v>
      </c>
      <c r="B2162" s="66" t="s">
        <v>62</v>
      </c>
      <c r="C2162" s="78">
        <v>169.14171999999999</v>
      </c>
      <c r="D2162" s="184"/>
      <c r="E2162" s="76">
        <v>329.6644</v>
      </c>
      <c r="F2162" s="76">
        <v>287.41399000000001</v>
      </c>
      <c r="G2162" s="73"/>
      <c r="H2162" s="76">
        <v>209.21173000000002</v>
      </c>
      <c r="I2162" s="72"/>
      <c r="J2162" s="185">
        <v>0</v>
      </c>
      <c r="K2162" s="246"/>
      <c r="L2162" s="246"/>
      <c r="M2162" s="173"/>
      <c r="N2162" s="174"/>
      <c r="O2162" s="173"/>
      <c r="P2162" s="173"/>
    </row>
    <row r="2163" spans="1:16" x14ac:dyDescent="0.25">
      <c r="A2163" s="74" t="s">
        <v>3944</v>
      </c>
      <c r="B2163" s="66" t="s">
        <v>62</v>
      </c>
      <c r="C2163" s="78">
        <v>217.57935000000001</v>
      </c>
      <c r="D2163" s="184"/>
      <c r="E2163" s="76">
        <v>316.51165000000003</v>
      </c>
      <c r="F2163" s="76">
        <v>260.94595000000004</v>
      </c>
      <c r="G2163" s="73"/>
      <c r="H2163" s="76">
        <v>271.10500000000002</v>
      </c>
      <c r="I2163" s="72"/>
      <c r="J2163" s="185">
        <v>0</v>
      </c>
      <c r="K2163" s="246"/>
      <c r="L2163" s="246"/>
      <c r="M2163" s="173"/>
      <c r="N2163" s="173"/>
      <c r="O2163" s="173"/>
      <c r="P2163" s="173"/>
    </row>
    <row r="2164" spans="1:16" x14ac:dyDescent="0.25">
      <c r="A2164" s="74" t="s">
        <v>3945</v>
      </c>
      <c r="B2164" s="66" t="s">
        <v>62</v>
      </c>
      <c r="C2164" s="78">
        <v>199.70770000000002</v>
      </c>
      <c r="D2164" s="184"/>
      <c r="E2164" s="76">
        <v>164.95050000000001</v>
      </c>
      <c r="F2164" s="76">
        <v>124.79041000000001</v>
      </c>
      <c r="G2164" s="73"/>
      <c r="H2164" s="76">
        <v>239.57170000000002</v>
      </c>
      <c r="I2164" s="72"/>
      <c r="J2164" s="185">
        <v>0</v>
      </c>
      <c r="K2164" s="246"/>
      <c r="L2164" s="246"/>
      <c r="M2164" s="173"/>
      <c r="N2164" s="174"/>
      <c r="O2164" s="173"/>
      <c r="P2164" s="173"/>
    </row>
    <row r="2165" spans="1:16" x14ac:dyDescent="0.25">
      <c r="A2165" s="74" t="s">
        <v>3946</v>
      </c>
      <c r="B2165" s="66" t="s">
        <v>62</v>
      </c>
      <c r="C2165" s="78">
        <v>127.87435000000001</v>
      </c>
      <c r="D2165" s="184"/>
      <c r="E2165" s="76">
        <v>233.15174999999999</v>
      </c>
      <c r="F2165" s="76">
        <v>216.45204999999999</v>
      </c>
      <c r="G2165" s="73"/>
      <c r="H2165" s="76">
        <v>140.47737000000001</v>
      </c>
      <c r="I2165" s="72"/>
      <c r="J2165" s="185">
        <v>0</v>
      </c>
      <c r="K2165" s="246"/>
      <c r="L2165" s="246"/>
      <c r="M2165" s="173"/>
      <c r="N2165" s="173"/>
      <c r="O2165" s="173"/>
      <c r="P2165" s="173"/>
    </row>
    <row r="2166" spans="1:16" x14ac:dyDescent="0.25">
      <c r="A2166" s="74" t="s">
        <v>1932</v>
      </c>
      <c r="B2166" s="66" t="s">
        <v>62</v>
      </c>
      <c r="C2166" s="78">
        <v>132.22229999999999</v>
      </c>
      <c r="D2166" s="184"/>
      <c r="E2166" s="76">
        <v>139.30799999999999</v>
      </c>
      <c r="F2166" s="76">
        <v>106.40598</v>
      </c>
      <c r="G2166" s="73"/>
      <c r="H2166" s="76">
        <v>163.12489000000002</v>
      </c>
      <c r="I2166" s="72"/>
      <c r="J2166" s="185">
        <v>0</v>
      </c>
      <c r="K2166" s="246"/>
      <c r="L2166" s="246"/>
      <c r="M2166" s="173"/>
      <c r="N2166" s="175"/>
      <c r="O2166" s="173"/>
      <c r="P2166" s="173"/>
    </row>
    <row r="2167" spans="1:16" x14ac:dyDescent="0.25">
      <c r="A2167" s="74" t="s">
        <v>1701</v>
      </c>
      <c r="B2167" s="66" t="s">
        <v>62</v>
      </c>
      <c r="C2167" s="78">
        <v>59.138190000000002</v>
      </c>
      <c r="D2167" s="184"/>
      <c r="E2167" s="76">
        <v>113.53919999999999</v>
      </c>
      <c r="F2167" s="76">
        <v>95.997029999999995</v>
      </c>
      <c r="G2167" s="73"/>
      <c r="H2167" s="76">
        <v>76.680360000000007</v>
      </c>
      <c r="I2167" s="72"/>
      <c r="J2167" s="185">
        <v>0</v>
      </c>
      <c r="K2167" s="246"/>
      <c r="L2167" s="246"/>
      <c r="M2167" s="173"/>
      <c r="N2167" s="174"/>
      <c r="O2167" s="173"/>
      <c r="P2167" s="173"/>
    </row>
    <row r="2168" spans="1:16" x14ac:dyDescent="0.25">
      <c r="A2168" s="74" t="s">
        <v>1933</v>
      </c>
      <c r="B2168" s="66" t="s">
        <v>62</v>
      </c>
      <c r="C2168" s="78">
        <v>206.60992999999999</v>
      </c>
      <c r="D2168" s="184"/>
      <c r="E2168" s="76">
        <v>479.66399999999999</v>
      </c>
      <c r="F2168" s="76">
        <v>435.82011</v>
      </c>
      <c r="G2168" s="73"/>
      <c r="H2168" s="76">
        <v>250.45382000000001</v>
      </c>
      <c r="I2168" s="72"/>
      <c r="J2168" s="185">
        <v>0</v>
      </c>
      <c r="K2168" s="246"/>
      <c r="L2168" s="246"/>
      <c r="M2168" s="173"/>
      <c r="N2168" s="175"/>
      <c r="O2168" s="173"/>
      <c r="P2168" s="173"/>
    </row>
    <row r="2169" spans="1:16" x14ac:dyDescent="0.25">
      <c r="A2169" s="74" t="s">
        <v>1934</v>
      </c>
      <c r="B2169" s="66" t="s">
        <v>62</v>
      </c>
      <c r="C2169" s="78">
        <v>228.33962</v>
      </c>
      <c r="D2169" s="184"/>
      <c r="E2169" s="76">
        <v>190.28086999999999</v>
      </c>
      <c r="F2169" s="76">
        <v>144.17258999999999</v>
      </c>
      <c r="G2169" s="73"/>
      <c r="H2169" s="76">
        <v>255.11464999999998</v>
      </c>
      <c r="I2169" s="72"/>
      <c r="J2169" s="185">
        <v>0</v>
      </c>
      <c r="K2169" s="246"/>
      <c r="L2169" s="246"/>
      <c r="M2169" s="173"/>
      <c r="N2169" s="173"/>
      <c r="O2169" s="173"/>
      <c r="P2169" s="173"/>
    </row>
    <row r="2170" spans="1:16" x14ac:dyDescent="0.25">
      <c r="A2170" s="74" t="s">
        <v>3947</v>
      </c>
      <c r="B2170" s="66" t="s">
        <v>62</v>
      </c>
      <c r="C2170" s="78">
        <v>236.03450000000001</v>
      </c>
      <c r="D2170" s="184"/>
      <c r="E2170" s="76">
        <v>277.30430000000001</v>
      </c>
      <c r="F2170" s="76">
        <v>239.79820000000001</v>
      </c>
      <c r="G2170" s="73"/>
      <c r="H2170" s="76">
        <v>235.74689999999998</v>
      </c>
      <c r="I2170" s="72"/>
      <c r="J2170" s="185">
        <v>0</v>
      </c>
      <c r="K2170" s="246"/>
      <c r="L2170" s="246"/>
      <c r="M2170" s="173"/>
      <c r="N2170" s="174"/>
      <c r="O2170" s="173"/>
      <c r="P2170" s="173"/>
    </row>
    <row r="2171" spans="1:16" x14ac:dyDescent="0.25">
      <c r="A2171" s="74" t="s">
        <v>1935</v>
      </c>
      <c r="B2171" s="66" t="s">
        <v>62</v>
      </c>
      <c r="C2171" s="78">
        <v>228.03295</v>
      </c>
      <c r="D2171" s="184"/>
      <c r="E2171" s="76">
        <v>248.25060000000002</v>
      </c>
      <c r="F2171" s="76">
        <v>221.11539999999999</v>
      </c>
      <c r="G2171" s="73"/>
      <c r="H2171" s="76">
        <v>255.16815</v>
      </c>
      <c r="I2171" s="72"/>
      <c r="J2171" s="185">
        <v>0</v>
      </c>
      <c r="K2171" s="246"/>
      <c r="L2171" s="246"/>
      <c r="M2171" s="173"/>
      <c r="N2171" s="174"/>
      <c r="O2171" s="173"/>
      <c r="P2171" s="173"/>
    </row>
    <row r="2172" spans="1:16" x14ac:dyDescent="0.25">
      <c r="A2172" s="74" t="s">
        <v>1936</v>
      </c>
      <c r="B2172" s="66" t="s">
        <v>62</v>
      </c>
      <c r="C2172" s="78">
        <v>235.50878</v>
      </c>
      <c r="D2172" s="184"/>
      <c r="E2172" s="76">
        <v>206.49979999999999</v>
      </c>
      <c r="F2172" s="76">
        <v>193.61873</v>
      </c>
      <c r="G2172" s="73"/>
      <c r="H2172" s="76">
        <v>244.35475</v>
      </c>
      <c r="I2172" s="72"/>
      <c r="J2172" s="185">
        <v>0</v>
      </c>
      <c r="K2172" s="246"/>
      <c r="L2172" s="246"/>
      <c r="M2172" s="173"/>
      <c r="N2172" s="174"/>
      <c r="O2172" s="173"/>
      <c r="P2172" s="173"/>
    </row>
    <row r="2173" spans="1:16" x14ac:dyDescent="0.25">
      <c r="A2173" s="74" t="s">
        <v>1937</v>
      </c>
      <c r="B2173" s="66" t="s">
        <v>62</v>
      </c>
      <c r="C2173" s="78">
        <v>175.33462</v>
      </c>
      <c r="D2173" s="184"/>
      <c r="E2173" s="76">
        <v>247.845</v>
      </c>
      <c r="F2173" s="76">
        <v>207.27696</v>
      </c>
      <c r="G2173" s="73"/>
      <c r="H2173" s="76">
        <v>215.90266</v>
      </c>
      <c r="I2173" s="72"/>
      <c r="J2173" s="185">
        <v>0</v>
      </c>
      <c r="K2173" s="246"/>
      <c r="L2173" s="246"/>
      <c r="M2173" s="173"/>
      <c r="N2173" s="175"/>
      <c r="O2173" s="173"/>
      <c r="P2173" s="173"/>
    </row>
    <row r="2174" spans="1:16" x14ac:dyDescent="0.25">
      <c r="A2174" s="74" t="s">
        <v>1938</v>
      </c>
      <c r="B2174" s="66" t="s">
        <v>62</v>
      </c>
      <c r="C2174" s="78">
        <v>253.29334</v>
      </c>
      <c r="D2174" s="184"/>
      <c r="E2174" s="76">
        <v>240.4896</v>
      </c>
      <c r="F2174" s="76">
        <v>259.67383999999998</v>
      </c>
      <c r="G2174" s="73"/>
      <c r="H2174" s="76">
        <v>236.06029999999998</v>
      </c>
      <c r="I2174" s="72"/>
      <c r="J2174" s="185">
        <v>0</v>
      </c>
      <c r="K2174" s="246"/>
      <c r="L2174" s="246"/>
      <c r="M2174" s="173"/>
      <c r="N2174" s="174"/>
      <c r="O2174" s="173"/>
      <c r="P2174" s="173"/>
    </row>
    <row r="2175" spans="1:16" x14ac:dyDescent="0.25">
      <c r="A2175" s="74" t="s">
        <v>1939</v>
      </c>
      <c r="B2175" s="66" t="s">
        <v>62</v>
      </c>
      <c r="C2175" s="78">
        <v>299.62212</v>
      </c>
      <c r="D2175" s="184"/>
      <c r="E2175" s="76">
        <v>244.23489999999998</v>
      </c>
      <c r="F2175" s="76">
        <v>212.357</v>
      </c>
      <c r="G2175" s="73"/>
      <c r="H2175" s="76">
        <v>318.25432000000001</v>
      </c>
      <c r="I2175" s="72"/>
      <c r="J2175" s="185">
        <v>0</v>
      </c>
      <c r="K2175" s="246"/>
      <c r="L2175" s="246"/>
      <c r="M2175" s="173"/>
      <c r="N2175" s="174"/>
      <c r="O2175" s="173"/>
      <c r="P2175" s="173"/>
    </row>
    <row r="2176" spans="1:16" x14ac:dyDescent="0.25">
      <c r="A2176" s="74" t="s">
        <v>1940</v>
      </c>
      <c r="B2176" s="66" t="s">
        <v>62</v>
      </c>
      <c r="C2176" s="78">
        <v>273.75540999999998</v>
      </c>
      <c r="D2176" s="184"/>
      <c r="E2176" s="76">
        <v>337.05255</v>
      </c>
      <c r="F2176" s="76">
        <v>327.63159000000002</v>
      </c>
      <c r="G2176" s="73"/>
      <c r="H2176" s="76">
        <v>300.52582000000001</v>
      </c>
      <c r="I2176" s="72"/>
      <c r="J2176" s="185">
        <v>0</v>
      </c>
      <c r="K2176" s="246"/>
      <c r="L2176" s="246"/>
      <c r="M2176" s="173"/>
      <c r="N2176" s="173"/>
      <c r="O2176" s="173"/>
      <c r="P2176" s="173"/>
    </row>
    <row r="2177" spans="1:16" x14ac:dyDescent="0.25">
      <c r="A2177" s="74" t="s">
        <v>3948</v>
      </c>
      <c r="B2177" s="66" t="s">
        <v>62</v>
      </c>
      <c r="C2177" s="78">
        <v>71.493899999999996</v>
      </c>
      <c r="D2177" s="184"/>
      <c r="E2177" s="76">
        <v>218.4624</v>
      </c>
      <c r="F2177" s="76">
        <v>180.75046</v>
      </c>
      <c r="G2177" s="73"/>
      <c r="H2177" s="76">
        <v>109.20583999999999</v>
      </c>
      <c r="I2177" s="72"/>
      <c r="J2177" s="185">
        <v>0</v>
      </c>
      <c r="K2177" s="246"/>
      <c r="L2177" s="246"/>
      <c r="M2177" s="173"/>
      <c r="N2177" s="174"/>
      <c r="O2177" s="173"/>
      <c r="P2177" s="173"/>
    </row>
    <row r="2178" spans="1:16" x14ac:dyDescent="0.25">
      <c r="A2178" s="74" t="s">
        <v>1941</v>
      </c>
      <c r="B2178" s="66" t="s">
        <v>62</v>
      </c>
      <c r="C2178" s="78">
        <v>339.06657000000001</v>
      </c>
      <c r="D2178" s="184"/>
      <c r="E2178" s="76">
        <v>321.75259999999997</v>
      </c>
      <c r="F2178" s="76">
        <v>249.08992000000001</v>
      </c>
      <c r="G2178" s="73"/>
      <c r="H2178" s="76">
        <v>412.09084999999999</v>
      </c>
      <c r="I2178" s="72"/>
      <c r="J2178" s="185">
        <v>0</v>
      </c>
      <c r="K2178" s="246"/>
      <c r="L2178" s="246"/>
      <c r="M2178" s="173"/>
      <c r="N2178" s="174"/>
      <c r="O2178" s="173"/>
      <c r="P2178" s="173"/>
    </row>
    <row r="2179" spans="1:16" x14ac:dyDescent="0.25">
      <c r="A2179" s="74" t="s">
        <v>1942</v>
      </c>
      <c r="B2179" s="66" t="s">
        <v>62</v>
      </c>
      <c r="C2179" s="78">
        <v>170.01829999999998</v>
      </c>
      <c r="D2179" s="184"/>
      <c r="E2179" s="76">
        <v>192.4676</v>
      </c>
      <c r="F2179" s="76">
        <v>163.41829999999999</v>
      </c>
      <c r="G2179" s="73"/>
      <c r="H2179" s="76">
        <v>199.30029999999999</v>
      </c>
      <c r="I2179" s="72"/>
      <c r="J2179" s="185">
        <v>0</v>
      </c>
      <c r="K2179" s="246"/>
      <c r="L2179" s="246"/>
      <c r="M2179" s="173"/>
      <c r="N2179" s="174"/>
      <c r="O2179" s="173"/>
      <c r="P2179" s="173"/>
    </row>
    <row r="2180" spans="1:16" x14ac:dyDescent="0.25">
      <c r="A2180" s="74" t="s">
        <v>1943</v>
      </c>
      <c r="B2180" s="66" t="s">
        <v>62</v>
      </c>
      <c r="C2180" s="78">
        <v>64.315939999999998</v>
      </c>
      <c r="D2180" s="184"/>
      <c r="E2180" s="76">
        <v>32.401200000000003</v>
      </c>
      <c r="F2180" s="76">
        <v>21.210639999999998</v>
      </c>
      <c r="G2180" s="73"/>
      <c r="H2180" s="76">
        <v>75.506500000000003</v>
      </c>
      <c r="I2180" s="72"/>
      <c r="J2180" s="185">
        <v>0</v>
      </c>
      <c r="K2180" s="246"/>
      <c r="L2180" s="246"/>
      <c r="M2180" s="173"/>
      <c r="N2180" s="174"/>
      <c r="O2180" s="173"/>
      <c r="P2180" s="173"/>
    </row>
    <row r="2181" spans="1:16" x14ac:dyDescent="0.25">
      <c r="A2181" s="74" t="s">
        <v>1944</v>
      </c>
      <c r="B2181" s="66" t="s">
        <v>62</v>
      </c>
      <c r="C2181" s="78">
        <v>40.234000000000002</v>
      </c>
      <c r="D2181" s="184"/>
      <c r="E2181" s="76">
        <v>31.8474</v>
      </c>
      <c r="F2181" s="76">
        <v>24.6358</v>
      </c>
      <c r="G2181" s="73"/>
      <c r="H2181" s="76">
        <v>48.762599999999999</v>
      </c>
      <c r="I2181" s="72"/>
      <c r="J2181" s="185">
        <v>0</v>
      </c>
      <c r="K2181" s="246"/>
      <c r="L2181" s="246"/>
      <c r="M2181" s="173"/>
      <c r="N2181" s="174"/>
      <c r="O2181" s="173"/>
      <c r="P2181" s="173"/>
    </row>
    <row r="2182" spans="1:16" x14ac:dyDescent="0.25">
      <c r="A2182" s="74" t="s">
        <v>1945</v>
      </c>
      <c r="B2182" s="66" t="s">
        <v>62</v>
      </c>
      <c r="C2182" s="78">
        <v>52.416699999999999</v>
      </c>
      <c r="D2182" s="184"/>
      <c r="E2182" s="76">
        <v>25.3188</v>
      </c>
      <c r="F2182" s="76">
        <v>11.254100000000001</v>
      </c>
      <c r="G2182" s="73"/>
      <c r="H2182" s="76">
        <v>66.481399999999994</v>
      </c>
      <c r="I2182" s="72"/>
      <c r="J2182" s="185">
        <v>0</v>
      </c>
      <c r="K2182" s="246"/>
      <c r="L2182" s="246"/>
      <c r="M2182" s="173"/>
      <c r="N2182" s="174"/>
      <c r="O2182" s="173"/>
      <c r="P2182" s="173"/>
    </row>
    <row r="2183" spans="1:16" x14ac:dyDescent="0.25">
      <c r="A2183" s="74" t="s">
        <v>1946</v>
      </c>
      <c r="B2183" s="66" t="s">
        <v>62</v>
      </c>
      <c r="C2183" s="78">
        <v>75.741350000000011</v>
      </c>
      <c r="D2183" s="184"/>
      <c r="E2183" s="76">
        <v>31.340400000000002</v>
      </c>
      <c r="F2183" s="76">
        <v>2.6506500000000002</v>
      </c>
      <c r="G2183" s="73"/>
      <c r="H2183" s="76">
        <v>104.4311</v>
      </c>
      <c r="I2183" s="72"/>
      <c r="J2183" s="185">
        <v>0</v>
      </c>
      <c r="K2183" s="246"/>
      <c r="L2183" s="246"/>
      <c r="M2183" s="173"/>
      <c r="N2183" s="174"/>
      <c r="O2183" s="173"/>
      <c r="P2183" s="173"/>
    </row>
    <row r="2184" spans="1:16" x14ac:dyDescent="0.25">
      <c r="A2184" s="74" t="s">
        <v>1947</v>
      </c>
      <c r="B2184" s="66" t="s">
        <v>62</v>
      </c>
      <c r="C2184" s="78">
        <v>38.875300000000003</v>
      </c>
      <c r="D2184" s="184"/>
      <c r="E2184" s="76">
        <v>25.626900000000003</v>
      </c>
      <c r="F2184" s="76">
        <v>14.505700000000001</v>
      </c>
      <c r="G2184" s="73"/>
      <c r="H2184" s="76">
        <v>49.996499999999997</v>
      </c>
      <c r="I2184" s="72"/>
      <c r="J2184" s="185">
        <v>0</v>
      </c>
      <c r="K2184" s="246"/>
      <c r="L2184" s="246"/>
      <c r="M2184" s="173"/>
      <c r="N2184" s="174"/>
      <c r="O2184" s="173"/>
      <c r="P2184" s="173"/>
    </row>
    <row r="2185" spans="1:16" x14ac:dyDescent="0.25">
      <c r="A2185" s="74" t="s">
        <v>1948</v>
      </c>
      <c r="B2185" s="66" t="s">
        <v>62</v>
      </c>
      <c r="C2185" s="78">
        <v>18.11815</v>
      </c>
      <c r="D2185" s="184"/>
      <c r="E2185" s="76">
        <v>27.894749999999998</v>
      </c>
      <c r="F2185" s="76">
        <v>9.1255499999999987</v>
      </c>
      <c r="G2185" s="73"/>
      <c r="H2185" s="76">
        <v>36.887349999999998</v>
      </c>
      <c r="I2185" s="72"/>
      <c r="J2185" s="185">
        <v>0</v>
      </c>
      <c r="K2185" s="246"/>
      <c r="L2185" s="246"/>
      <c r="M2185" s="173"/>
      <c r="N2185" s="173"/>
      <c r="O2185" s="173"/>
      <c r="P2185" s="173"/>
    </row>
    <row r="2186" spans="1:16" x14ac:dyDescent="0.25">
      <c r="A2186" s="74" t="s">
        <v>1949</v>
      </c>
      <c r="B2186" s="66" t="s">
        <v>62</v>
      </c>
      <c r="C2186" s="78">
        <v>130.55165</v>
      </c>
      <c r="D2186" s="184"/>
      <c r="E2186" s="76">
        <v>33.042749999999998</v>
      </c>
      <c r="F2186" s="76">
        <v>20.445049999999998</v>
      </c>
      <c r="G2186" s="73"/>
      <c r="H2186" s="76">
        <v>113.70735000000001</v>
      </c>
      <c r="I2186" s="72"/>
      <c r="J2186" s="185">
        <v>0</v>
      </c>
      <c r="K2186" s="246"/>
      <c r="L2186" s="246"/>
      <c r="M2186" s="173"/>
      <c r="N2186" s="173"/>
      <c r="O2186" s="173"/>
      <c r="P2186" s="173"/>
    </row>
    <row r="2187" spans="1:16" x14ac:dyDescent="0.25">
      <c r="A2187" s="74" t="s">
        <v>1950</v>
      </c>
      <c r="B2187" s="66" t="s">
        <v>62</v>
      </c>
      <c r="C2187" s="78">
        <v>93.151330000000002</v>
      </c>
      <c r="D2187" s="184"/>
      <c r="E2187" s="76">
        <v>30.322500000000002</v>
      </c>
      <c r="F2187" s="76">
        <v>9.414200000000001</v>
      </c>
      <c r="G2187" s="73"/>
      <c r="H2187" s="76">
        <v>114.05963</v>
      </c>
      <c r="I2187" s="72"/>
      <c r="J2187" s="185">
        <v>0</v>
      </c>
      <c r="K2187" s="246"/>
      <c r="L2187" s="246"/>
      <c r="M2187" s="173"/>
      <c r="N2187" s="174"/>
      <c r="O2187" s="173"/>
      <c r="P2187" s="173"/>
    </row>
    <row r="2188" spans="1:16" x14ac:dyDescent="0.25">
      <c r="A2188" s="74" t="s">
        <v>1951</v>
      </c>
      <c r="B2188" s="66" t="s">
        <v>62</v>
      </c>
      <c r="C2188" s="78">
        <v>70.81765</v>
      </c>
      <c r="D2188" s="184"/>
      <c r="E2188" s="76">
        <v>30.072900000000001</v>
      </c>
      <c r="F2188" s="76">
        <v>12.836200000000002</v>
      </c>
      <c r="G2188" s="73"/>
      <c r="H2188" s="76">
        <v>88.054349999999999</v>
      </c>
      <c r="I2188" s="72"/>
      <c r="J2188" s="185">
        <v>0</v>
      </c>
      <c r="K2188" s="246"/>
      <c r="L2188" s="246"/>
      <c r="M2188" s="173"/>
      <c r="N2188" s="174"/>
      <c r="O2188" s="173"/>
      <c r="P2188" s="173"/>
    </row>
    <row r="2189" spans="1:16" x14ac:dyDescent="0.25">
      <c r="A2189" s="74" t="s">
        <v>1952</v>
      </c>
      <c r="B2189" s="66" t="s">
        <v>62</v>
      </c>
      <c r="C2189" s="78">
        <v>15.098799999999999</v>
      </c>
      <c r="D2189" s="184"/>
      <c r="E2189" s="76">
        <v>15.821</v>
      </c>
      <c r="F2189" s="76">
        <v>10.416499999999999</v>
      </c>
      <c r="G2189" s="73"/>
      <c r="H2189" s="76">
        <v>20.503299999999999</v>
      </c>
      <c r="I2189" s="72"/>
      <c r="J2189" s="185">
        <v>0</v>
      </c>
      <c r="K2189" s="246"/>
      <c r="L2189" s="246"/>
      <c r="M2189" s="173"/>
      <c r="N2189" s="175"/>
      <c r="O2189" s="173"/>
      <c r="P2189" s="173"/>
    </row>
    <row r="2190" spans="1:16" x14ac:dyDescent="0.25">
      <c r="A2190" s="74" t="s">
        <v>1953</v>
      </c>
      <c r="B2190" s="66" t="s">
        <v>62</v>
      </c>
      <c r="C2190" s="78">
        <v>82.730699999999999</v>
      </c>
      <c r="D2190" s="184"/>
      <c r="E2190" s="76">
        <v>26.748799999999999</v>
      </c>
      <c r="F2190" s="76">
        <v>8.6677499999999998</v>
      </c>
      <c r="G2190" s="73"/>
      <c r="H2190" s="76">
        <v>100.81175</v>
      </c>
      <c r="I2190" s="72"/>
      <c r="J2190" s="185">
        <v>0</v>
      </c>
      <c r="K2190" s="246"/>
      <c r="L2190" s="246"/>
      <c r="M2190" s="173"/>
      <c r="N2190" s="174"/>
      <c r="O2190" s="173"/>
      <c r="P2190" s="173"/>
    </row>
    <row r="2191" spans="1:16" x14ac:dyDescent="0.25">
      <c r="A2191" s="74" t="s">
        <v>1954</v>
      </c>
      <c r="B2191" s="66" t="s">
        <v>62</v>
      </c>
      <c r="C2191" s="78">
        <v>22.716849999999997</v>
      </c>
      <c r="D2191" s="184"/>
      <c r="E2191" s="76">
        <v>23.7302</v>
      </c>
      <c r="F2191" s="76">
        <v>15.482250000000001</v>
      </c>
      <c r="G2191" s="73"/>
      <c r="H2191" s="76">
        <v>30.9648</v>
      </c>
      <c r="I2191" s="72"/>
      <c r="J2191" s="185">
        <v>0</v>
      </c>
      <c r="K2191" s="246"/>
      <c r="L2191" s="246"/>
      <c r="M2191" s="173"/>
      <c r="N2191" s="174"/>
      <c r="O2191" s="173"/>
      <c r="P2191" s="173"/>
    </row>
    <row r="2192" spans="1:16" x14ac:dyDescent="0.25">
      <c r="A2192" s="74" t="s">
        <v>1955</v>
      </c>
      <c r="B2192" s="66" t="s">
        <v>62</v>
      </c>
      <c r="C2192" s="78">
        <v>191.98985000000002</v>
      </c>
      <c r="D2192" s="184"/>
      <c r="E2192" s="76">
        <v>56.620199999999997</v>
      </c>
      <c r="F2192" s="76">
        <v>15.654249999999999</v>
      </c>
      <c r="G2192" s="73"/>
      <c r="H2192" s="76">
        <v>232.95579999999998</v>
      </c>
      <c r="I2192" s="72"/>
      <c r="J2192" s="185">
        <v>0</v>
      </c>
      <c r="K2192" s="246"/>
      <c r="L2192" s="246"/>
      <c r="M2192" s="173"/>
      <c r="N2192" s="174"/>
      <c r="O2192" s="173"/>
      <c r="P2192" s="173"/>
    </row>
    <row r="2193" spans="1:16" x14ac:dyDescent="0.25">
      <c r="A2193" s="74" t="s">
        <v>1956</v>
      </c>
      <c r="B2193" s="66" t="s">
        <v>62</v>
      </c>
      <c r="C2193" s="78">
        <v>171.12215</v>
      </c>
      <c r="D2193" s="184"/>
      <c r="E2193" s="76">
        <v>244.04640000000001</v>
      </c>
      <c r="F2193" s="76">
        <v>193.78570000000002</v>
      </c>
      <c r="G2193" s="73"/>
      <c r="H2193" s="76">
        <v>221.42285000000001</v>
      </c>
      <c r="I2193" s="72"/>
      <c r="J2193" s="185">
        <v>0</v>
      </c>
      <c r="K2193" s="246"/>
      <c r="L2193" s="246"/>
      <c r="M2193" s="173"/>
      <c r="N2193" s="174"/>
      <c r="O2193" s="173"/>
      <c r="P2193" s="173"/>
    </row>
    <row r="2194" spans="1:16" x14ac:dyDescent="0.25">
      <c r="A2194" s="74" t="s">
        <v>1957</v>
      </c>
      <c r="B2194" s="66" t="s">
        <v>62</v>
      </c>
      <c r="C2194" s="78">
        <v>75.758200000000002</v>
      </c>
      <c r="D2194" s="184"/>
      <c r="E2194" s="76">
        <v>37.954800000000006</v>
      </c>
      <c r="F2194" s="76">
        <v>31.62415</v>
      </c>
      <c r="G2194" s="73"/>
      <c r="H2194" s="76">
        <v>82.088850000000008</v>
      </c>
      <c r="I2194" s="72"/>
      <c r="J2194" s="185">
        <v>0</v>
      </c>
      <c r="K2194" s="246"/>
      <c r="L2194" s="246"/>
      <c r="M2194" s="173"/>
      <c r="N2194" s="174"/>
      <c r="O2194" s="173"/>
      <c r="P2194" s="173"/>
    </row>
    <row r="2195" spans="1:16" x14ac:dyDescent="0.25">
      <c r="A2195" s="74" t="s">
        <v>1958</v>
      </c>
      <c r="B2195" s="66" t="s">
        <v>62</v>
      </c>
      <c r="C2195" s="78">
        <v>211.80967999999999</v>
      </c>
      <c r="D2195" s="184"/>
      <c r="E2195" s="76">
        <v>273.67079999999999</v>
      </c>
      <c r="F2195" s="76">
        <v>236.29240999999999</v>
      </c>
      <c r="G2195" s="73"/>
      <c r="H2195" s="76">
        <v>249.18807000000001</v>
      </c>
      <c r="I2195" s="72"/>
      <c r="J2195" s="185">
        <v>0</v>
      </c>
      <c r="K2195" s="246"/>
      <c r="L2195" s="246"/>
      <c r="M2195" s="173"/>
      <c r="N2195" s="174"/>
      <c r="O2195" s="173"/>
      <c r="P2195" s="173"/>
    </row>
    <row r="2196" spans="1:16" x14ac:dyDescent="0.25">
      <c r="A2196" s="74" t="s">
        <v>1959</v>
      </c>
      <c r="B2196" s="66" t="s">
        <v>62</v>
      </c>
      <c r="C2196" s="78">
        <v>372.95587</v>
      </c>
      <c r="D2196" s="184"/>
      <c r="E2196" s="76">
        <v>327.43165000000005</v>
      </c>
      <c r="F2196" s="76">
        <v>293.90805</v>
      </c>
      <c r="G2196" s="73"/>
      <c r="H2196" s="76">
        <v>406.34582</v>
      </c>
      <c r="I2196" s="72"/>
      <c r="J2196" s="185">
        <v>0</v>
      </c>
      <c r="K2196" s="246"/>
      <c r="L2196" s="246"/>
      <c r="M2196" s="173"/>
      <c r="N2196" s="173"/>
      <c r="O2196" s="173"/>
      <c r="P2196" s="173"/>
    </row>
    <row r="2197" spans="1:16" x14ac:dyDescent="0.25">
      <c r="A2197" s="74" t="s">
        <v>1960</v>
      </c>
      <c r="B2197" s="66" t="s">
        <v>62</v>
      </c>
      <c r="C2197" s="78">
        <v>295.65181000000001</v>
      </c>
      <c r="D2197" s="184"/>
      <c r="E2197" s="76">
        <v>291.62640000000005</v>
      </c>
      <c r="F2197" s="76">
        <v>259.44166999999999</v>
      </c>
      <c r="G2197" s="73"/>
      <c r="H2197" s="76">
        <v>327.83653999999996</v>
      </c>
      <c r="I2197" s="72"/>
      <c r="J2197" s="185">
        <v>0</v>
      </c>
      <c r="K2197" s="246"/>
      <c r="L2197" s="246"/>
      <c r="M2197" s="173"/>
      <c r="N2197" s="174"/>
      <c r="O2197" s="173"/>
      <c r="P2197" s="173"/>
    </row>
    <row r="2198" spans="1:16" x14ac:dyDescent="0.25">
      <c r="A2198" s="74" t="s">
        <v>1961</v>
      </c>
      <c r="B2198" s="66" t="s">
        <v>62</v>
      </c>
      <c r="C2198" s="78">
        <v>951.82368999999994</v>
      </c>
      <c r="D2198" s="184"/>
      <c r="E2198" s="76">
        <v>619.82381000000009</v>
      </c>
      <c r="F2198" s="76">
        <v>458.17066999999997</v>
      </c>
      <c r="G2198" s="73"/>
      <c r="H2198" s="76">
        <v>969.08619999999996</v>
      </c>
      <c r="I2198" s="72"/>
      <c r="J2198" s="185">
        <v>0</v>
      </c>
      <c r="K2198" s="246"/>
      <c r="L2198" s="246"/>
      <c r="M2198" s="173"/>
      <c r="N2198" s="173"/>
      <c r="O2198" s="173"/>
      <c r="P2198" s="173"/>
    </row>
    <row r="2199" spans="1:16" x14ac:dyDescent="0.25">
      <c r="A2199" s="74" t="s">
        <v>3949</v>
      </c>
      <c r="B2199" s="66" t="s">
        <v>62</v>
      </c>
      <c r="C2199" s="78">
        <v>451.18072999999998</v>
      </c>
      <c r="D2199" s="184"/>
      <c r="E2199" s="76">
        <v>339.8811</v>
      </c>
      <c r="F2199" s="76">
        <v>269.05777</v>
      </c>
      <c r="G2199" s="73"/>
      <c r="H2199" s="76">
        <v>522.12796000000003</v>
      </c>
      <c r="I2199" s="72"/>
      <c r="J2199" s="185">
        <v>0</v>
      </c>
      <c r="K2199" s="246"/>
      <c r="L2199" s="246"/>
      <c r="M2199" s="173"/>
      <c r="N2199" s="174"/>
      <c r="O2199" s="173"/>
      <c r="P2199" s="173"/>
    </row>
    <row r="2200" spans="1:16" x14ac:dyDescent="0.25">
      <c r="A2200" s="74" t="s">
        <v>1962</v>
      </c>
      <c r="B2200" s="66" t="s">
        <v>62</v>
      </c>
      <c r="C2200" s="78">
        <v>349.21759000000003</v>
      </c>
      <c r="D2200" s="184"/>
      <c r="E2200" s="76">
        <v>520.04420000000005</v>
      </c>
      <c r="F2200" s="76">
        <v>501.12902000000003</v>
      </c>
      <c r="G2200" s="73"/>
      <c r="H2200" s="76">
        <v>299.40386999999998</v>
      </c>
      <c r="I2200" s="72"/>
      <c r="J2200" s="185">
        <v>0</v>
      </c>
      <c r="K2200" s="246"/>
      <c r="L2200" s="246"/>
      <c r="M2200" s="173"/>
      <c r="N2200" s="174"/>
      <c r="O2200" s="173"/>
      <c r="P2200" s="173"/>
    </row>
    <row r="2201" spans="1:16" x14ac:dyDescent="0.25">
      <c r="A2201" s="74" t="s">
        <v>3950</v>
      </c>
      <c r="B2201" s="66" t="s">
        <v>62</v>
      </c>
      <c r="C2201" s="78">
        <v>574.94445999999994</v>
      </c>
      <c r="D2201" s="184"/>
      <c r="E2201" s="76">
        <v>566.71680000000003</v>
      </c>
      <c r="F2201" s="76">
        <v>556.26031</v>
      </c>
      <c r="G2201" s="73"/>
      <c r="H2201" s="76">
        <v>585.40094999999997</v>
      </c>
      <c r="I2201" s="72"/>
      <c r="J2201" s="185">
        <v>0</v>
      </c>
      <c r="K2201" s="246"/>
      <c r="L2201" s="246"/>
      <c r="M2201" s="173"/>
      <c r="N2201" s="174"/>
      <c r="O2201" s="173"/>
      <c r="P2201" s="173"/>
    </row>
    <row r="2202" spans="1:16" x14ac:dyDescent="0.25">
      <c r="A2202" s="74" t="s">
        <v>1963</v>
      </c>
      <c r="B2202" s="66" t="s">
        <v>62</v>
      </c>
      <c r="C2202" s="78">
        <v>358.56821000000002</v>
      </c>
      <c r="D2202" s="184"/>
      <c r="E2202" s="76">
        <v>301.81709999999998</v>
      </c>
      <c r="F2202" s="76">
        <v>264.75515000000001</v>
      </c>
      <c r="G2202" s="73"/>
      <c r="H2202" s="76">
        <v>395.63015999999999</v>
      </c>
      <c r="I2202" s="72"/>
      <c r="J2202" s="185">
        <v>0</v>
      </c>
      <c r="K2202" s="246"/>
      <c r="L2202" s="246"/>
      <c r="M2202" s="173"/>
      <c r="N2202" s="174"/>
      <c r="O2202" s="173"/>
      <c r="P2202" s="173"/>
    </row>
    <row r="2203" spans="1:16" x14ac:dyDescent="0.25">
      <c r="A2203" s="74" t="s">
        <v>1964</v>
      </c>
      <c r="B2203" s="66" t="s">
        <v>62</v>
      </c>
      <c r="C2203" s="78">
        <v>354.47002000000003</v>
      </c>
      <c r="D2203" s="184"/>
      <c r="E2203" s="76">
        <v>247.04810000000001</v>
      </c>
      <c r="F2203" s="76">
        <v>204.80620000000002</v>
      </c>
      <c r="G2203" s="73"/>
      <c r="H2203" s="76">
        <v>396.69531999999998</v>
      </c>
      <c r="I2203" s="72"/>
      <c r="J2203" s="185">
        <v>0</v>
      </c>
      <c r="K2203" s="246"/>
      <c r="L2203" s="246"/>
      <c r="M2203" s="173"/>
      <c r="N2203" s="174"/>
      <c r="O2203" s="173"/>
      <c r="P2203" s="173"/>
    </row>
    <row r="2204" spans="1:16" x14ac:dyDescent="0.25">
      <c r="A2204" s="74" t="s">
        <v>1965</v>
      </c>
      <c r="B2204" s="66" t="s">
        <v>62</v>
      </c>
      <c r="C2204" s="78">
        <v>166.26848000000001</v>
      </c>
      <c r="D2204" s="184"/>
      <c r="E2204" s="76">
        <v>175.77429999999998</v>
      </c>
      <c r="F2204" s="76">
        <v>149.64570999999998</v>
      </c>
      <c r="G2204" s="73"/>
      <c r="H2204" s="76">
        <v>193.61102</v>
      </c>
      <c r="I2204" s="72"/>
      <c r="J2204" s="185">
        <v>0</v>
      </c>
      <c r="K2204" s="246"/>
      <c r="L2204" s="246"/>
      <c r="M2204" s="173"/>
      <c r="N2204" s="174"/>
      <c r="O2204" s="173"/>
      <c r="P2204" s="173"/>
    </row>
    <row r="2205" spans="1:16" x14ac:dyDescent="0.25">
      <c r="A2205" s="74" t="s">
        <v>1966</v>
      </c>
      <c r="B2205" s="66" t="s">
        <v>62</v>
      </c>
      <c r="C2205" s="78">
        <v>96.681029999999993</v>
      </c>
      <c r="D2205" s="184"/>
      <c r="E2205" s="76">
        <v>86.694399999999987</v>
      </c>
      <c r="F2205" s="76">
        <v>91.17568</v>
      </c>
      <c r="G2205" s="73"/>
      <c r="H2205" s="76">
        <v>92.159750000000003</v>
      </c>
      <c r="I2205" s="72"/>
      <c r="J2205" s="185">
        <v>0</v>
      </c>
      <c r="K2205" s="246"/>
      <c r="L2205" s="246"/>
      <c r="M2205" s="173"/>
      <c r="N2205" s="174"/>
      <c r="O2205" s="173"/>
      <c r="P2205" s="173"/>
    </row>
    <row r="2206" spans="1:16" x14ac:dyDescent="0.25">
      <c r="A2206" s="74" t="s">
        <v>1967</v>
      </c>
      <c r="B2206" s="66" t="s">
        <v>62</v>
      </c>
      <c r="C2206" s="78">
        <v>208.46977999999999</v>
      </c>
      <c r="D2206" s="184"/>
      <c r="E2206" s="76">
        <v>79.669200000000004</v>
      </c>
      <c r="F2206" s="76">
        <v>42.746180000000003</v>
      </c>
      <c r="G2206" s="73"/>
      <c r="H2206" s="76">
        <v>245.39279999999999</v>
      </c>
      <c r="I2206" s="72"/>
      <c r="J2206" s="185">
        <v>0</v>
      </c>
      <c r="K2206" s="246"/>
      <c r="L2206" s="246"/>
      <c r="M2206" s="173"/>
      <c r="N2206" s="174"/>
      <c r="O2206" s="173"/>
      <c r="P2206" s="173"/>
    </row>
    <row r="2207" spans="1:16" x14ac:dyDescent="0.25">
      <c r="A2207" s="74" t="s">
        <v>1968</v>
      </c>
      <c r="B2207" s="66" t="s">
        <v>62</v>
      </c>
      <c r="C2207" s="78">
        <v>84.928600000000003</v>
      </c>
      <c r="D2207" s="184"/>
      <c r="E2207" s="76">
        <v>71.292000000000002</v>
      </c>
      <c r="F2207" s="76">
        <v>76.687970000000007</v>
      </c>
      <c r="G2207" s="73"/>
      <c r="H2207" s="76">
        <v>79.532630000000012</v>
      </c>
      <c r="I2207" s="72"/>
      <c r="J2207" s="185">
        <v>0</v>
      </c>
      <c r="K2207" s="246"/>
      <c r="L2207" s="246"/>
      <c r="M2207" s="173"/>
      <c r="N2207" s="175"/>
      <c r="O2207" s="173"/>
      <c r="P2207" s="173"/>
    </row>
    <row r="2208" spans="1:16" x14ac:dyDescent="0.25">
      <c r="A2208" s="74" t="s">
        <v>1969</v>
      </c>
      <c r="B2208" s="66" t="s">
        <v>62</v>
      </c>
      <c r="C2208" s="78">
        <v>21.548449999999999</v>
      </c>
      <c r="D2208" s="184"/>
      <c r="E2208" s="76">
        <v>56.0976</v>
      </c>
      <c r="F2208" s="76">
        <v>43.759949999999996</v>
      </c>
      <c r="G2208" s="73"/>
      <c r="H2208" s="76">
        <v>33.886099999999999</v>
      </c>
      <c r="I2208" s="72"/>
      <c r="J2208" s="185">
        <v>0</v>
      </c>
      <c r="K2208" s="246"/>
      <c r="L2208" s="246"/>
      <c r="M2208" s="173"/>
      <c r="N2208" s="174"/>
      <c r="O2208" s="173"/>
      <c r="P2208" s="173"/>
    </row>
    <row r="2209" spans="1:16" x14ac:dyDescent="0.25">
      <c r="A2209" s="74" t="s">
        <v>1970</v>
      </c>
      <c r="B2209" s="66" t="s">
        <v>62</v>
      </c>
      <c r="C2209" s="78">
        <v>56.041690000000003</v>
      </c>
      <c r="D2209" s="184"/>
      <c r="E2209" s="76">
        <v>47.977800000000002</v>
      </c>
      <c r="F2209" s="76">
        <v>41.566000000000003</v>
      </c>
      <c r="G2209" s="73"/>
      <c r="H2209" s="76">
        <v>68.142390000000006</v>
      </c>
      <c r="I2209" s="72"/>
      <c r="J2209" s="185">
        <v>0</v>
      </c>
      <c r="K2209" s="246"/>
      <c r="L2209" s="246"/>
      <c r="M2209" s="173"/>
      <c r="N2209" s="174"/>
      <c r="O2209" s="173"/>
      <c r="P2209" s="173"/>
    </row>
    <row r="2210" spans="1:16" x14ac:dyDescent="0.25">
      <c r="A2210" s="74" t="s">
        <v>1971</v>
      </c>
      <c r="B2210" s="66" t="s">
        <v>62</v>
      </c>
      <c r="C2210" s="78">
        <v>24.485900000000001</v>
      </c>
      <c r="D2210" s="184"/>
      <c r="E2210" s="76">
        <v>56.3628</v>
      </c>
      <c r="F2210" s="76">
        <v>52.741999999999997</v>
      </c>
      <c r="G2210" s="73"/>
      <c r="H2210" s="76">
        <v>28.1067</v>
      </c>
      <c r="I2210" s="72"/>
      <c r="J2210" s="185">
        <v>0</v>
      </c>
      <c r="K2210" s="246"/>
      <c r="L2210" s="246"/>
      <c r="M2210" s="173"/>
      <c r="N2210" s="174"/>
      <c r="O2210" s="173"/>
      <c r="P2210" s="173"/>
    </row>
    <row r="2211" spans="1:16" x14ac:dyDescent="0.25">
      <c r="A2211" s="74" t="s">
        <v>1972</v>
      </c>
      <c r="B2211" s="66" t="s">
        <v>62</v>
      </c>
      <c r="C2211" s="78">
        <v>45.350699999999996</v>
      </c>
      <c r="D2211" s="184"/>
      <c r="E2211" s="76">
        <v>55.711500000000001</v>
      </c>
      <c r="F2211" s="76">
        <v>35.805599999999998</v>
      </c>
      <c r="G2211" s="73"/>
      <c r="H2211" s="76">
        <v>65.256599999999992</v>
      </c>
      <c r="I2211" s="72"/>
      <c r="J2211" s="185">
        <v>0</v>
      </c>
      <c r="K2211" s="246"/>
      <c r="L2211" s="246"/>
      <c r="M2211" s="173"/>
      <c r="N2211" s="174"/>
      <c r="O2211" s="173"/>
      <c r="P2211" s="173"/>
    </row>
    <row r="2212" spans="1:16" x14ac:dyDescent="0.25">
      <c r="A2212" s="74" t="s">
        <v>1973</v>
      </c>
      <c r="B2212" s="66" t="s">
        <v>62</v>
      </c>
      <c r="C2212" s="78">
        <v>81.03285000000001</v>
      </c>
      <c r="D2212" s="184"/>
      <c r="E2212" s="76">
        <v>54.529800000000002</v>
      </c>
      <c r="F2212" s="76">
        <v>34.447449999999996</v>
      </c>
      <c r="G2212" s="73"/>
      <c r="H2212" s="76">
        <v>101.1152</v>
      </c>
      <c r="I2212" s="72"/>
      <c r="J2212" s="185">
        <v>0</v>
      </c>
      <c r="K2212" s="246"/>
      <c r="L2212" s="246"/>
      <c r="M2212" s="173"/>
      <c r="N2212" s="174"/>
      <c r="O2212" s="173"/>
      <c r="P2212" s="173"/>
    </row>
    <row r="2213" spans="1:16" x14ac:dyDescent="0.25">
      <c r="A2213" s="74" t="s">
        <v>1702</v>
      </c>
      <c r="B2213" s="66" t="s">
        <v>62</v>
      </c>
      <c r="C2213" s="78">
        <v>385.03312</v>
      </c>
      <c r="D2213" s="184"/>
      <c r="E2213" s="76">
        <v>340.3569</v>
      </c>
      <c r="F2213" s="76">
        <v>322.55595</v>
      </c>
      <c r="G2213" s="73"/>
      <c r="H2213" s="76">
        <v>402.83407</v>
      </c>
      <c r="I2213" s="72"/>
      <c r="J2213" s="185">
        <v>0</v>
      </c>
      <c r="K2213" s="246"/>
      <c r="L2213" s="246"/>
      <c r="M2213" s="173"/>
      <c r="N2213" s="174"/>
      <c r="O2213" s="173"/>
      <c r="P2213" s="173"/>
    </row>
    <row r="2214" spans="1:16" x14ac:dyDescent="0.25">
      <c r="A2214" s="74" t="s">
        <v>1974</v>
      </c>
      <c r="B2214" s="66" t="s">
        <v>62</v>
      </c>
      <c r="C2214" s="78">
        <v>43.329650000000001</v>
      </c>
      <c r="D2214" s="184"/>
      <c r="E2214" s="76">
        <v>53.921399999999998</v>
      </c>
      <c r="F2214" s="76">
        <v>54.711349999999996</v>
      </c>
      <c r="G2214" s="73"/>
      <c r="H2214" s="76">
        <v>42.539699999999996</v>
      </c>
      <c r="I2214" s="72"/>
      <c r="J2214" s="185">
        <v>0</v>
      </c>
      <c r="K2214" s="246"/>
      <c r="L2214" s="246"/>
      <c r="M2214" s="173"/>
      <c r="N2214" s="174"/>
      <c r="O2214" s="173"/>
      <c r="P2214" s="173"/>
    </row>
    <row r="2215" spans="1:16" x14ac:dyDescent="0.25">
      <c r="A2215" s="74" t="s">
        <v>1975</v>
      </c>
      <c r="B2215" s="66" t="s">
        <v>62</v>
      </c>
      <c r="C2215" s="78">
        <v>5.64079</v>
      </c>
      <c r="D2215" s="184"/>
      <c r="E2215" s="76">
        <v>53.625</v>
      </c>
      <c r="F2215" s="76">
        <v>55.438879999999997</v>
      </c>
      <c r="G2215" s="73"/>
      <c r="H2215" s="76">
        <v>3.8269099999999998</v>
      </c>
      <c r="I2215" s="72"/>
      <c r="J2215" s="185">
        <v>0</v>
      </c>
      <c r="K2215" s="246"/>
      <c r="L2215" s="246"/>
      <c r="M2215" s="173"/>
      <c r="N2215" s="175"/>
      <c r="O2215" s="173"/>
      <c r="P2215" s="173"/>
    </row>
    <row r="2216" spans="1:16" x14ac:dyDescent="0.25">
      <c r="A2216" s="74" t="s">
        <v>1976</v>
      </c>
      <c r="B2216" s="66" t="s">
        <v>62</v>
      </c>
      <c r="C2216" s="78">
        <v>59.75835</v>
      </c>
      <c r="D2216" s="184"/>
      <c r="E2216" s="76">
        <v>56.706000000000003</v>
      </c>
      <c r="F2216" s="76">
        <v>40.630249999999997</v>
      </c>
      <c r="G2216" s="73"/>
      <c r="H2216" s="76">
        <v>75.834100000000007</v>
      </c>
      <c r="I2216" s="72"/>
      <c r="J2216" s="185">
        <v>0</v>
      </c>
      <c r="K2216" s="246"/>
      <c r="L2216" s="246"/>
      <c r="M2216" s="173"/>
      <c r="N2216" s="175"/>
      <c r="O2216" s="173"/>
      <c r="P2216" s="173"/>
    </row>
    <row r="2217" spans="1:16" x14ac:dyDescent="0.25">
      <c r="A2217" s="74" t="s">
        <v>1977</v>
      </c>
      <c r="B2217" s="66" t="s">
        <v>62</v>
      </c>
      <c r="C2217" s="78">
        <v>69.420899999999989</v>
      </c>
      <c r="D2217" s="184"/>
      <c r="E2217" s="76">
        <v>58.119099999999996</v>
      </c>
      <c r="F2217" s="76">
        <v>38.404650000000004</v>
      </c>
      <c r="G2217" s="73"/>
      <c r="H2217" s="76">
        <v>117.82505</v>
      </c>
      <c r="I2217" s="72"/>
      <c r="J2217" s="185">
        <v>0</v>
      </c>
      <c r="K2217" s="246"/>
      <c r="L2217" s="246"/>
      <c r="M2217" s="173"/>
      <c r="N2217" s="174"/>
      <c r="O2217" s="173"/>
      <c r="P2217" s="173"/>
    </row>
    <row r="2218" spans="1:16" x14ac:dyDescent="0.25">
      <c r="A2218" s="74" t="s">
        <v>1978</v>
      </c>
      <c r="B2218" s="66" t="s">
        <v>62</v>
      </c>
      <c r="C2218" s="78">
        <v>458.52886999999998</v>
      </c>
      <c r="D2218" s="184"/>
      <c r="E2218" s="76">
        <v>361.8381</v>
      </c>
      <c r="F2218" s="76">
        <v>271.85291999999998</v>
      </c>
      <c r="G2218" s="73"/>
      <c r="H2218" s="76">
        <v>568.14740000000006</v>
      </c>
      <c r="I2218" s="72"/>
      <c r="J2218" s="185">
        <v>0</v>
      </c>
      <c r="K2218" s="246"/>
      <c r="L2218" s="246"/>
      <c r="M2218" s="173"/>
      <c r="N2218" s="174"/>
      <c r="O2218" s="173"/>
      <c r="P2218" s="173"/>
    </row>
    <row r="2219" spans="1:16" x14ac:dyDescent="0.25">
      <c r="A2219" s="74" t="s">
        <v>1979</v>
      </c>
      <c r="B2219" s="66" t="s">
        <v>62</v>
      </c>
      <c r="C2219" s="78">
        <v>54.167300000000004</v>
      </c>
      <c r="D2219" s="184"/>
      <c r="E2219" s="76">
        <v>58.741800000000005</v>
      </c>
      <c r="F2219" s="76">
        <v>51.726349999999996</v>
      </c>
      <c r="G2219" s="73"/>
      <c r="H2219" s="76">
        <v>61.182749999999999</v>
      </c>
      <c r="I2219" s="72"/>
      <c r="J2219" s="185">
        <v>0</v>
      </c>
      <c r="K2219" s="246"/>
      <c r="L2219" s="246"/>
      <c r="M2219" s="173"/>
      <c r="N2219" s="174"/>
      <c r="O2219" s="173"/>
      <c r="P2219" s="173"/>
    </row>
    <row r="2220" spans="1:16" x14ac:dyDescent="0.25">
      <c r="A2220" s="74" t="s">
        <v>1980</v>
      </c>
      <c r="B2220" s="66" t="s">
        <v>62</v>
      </c>
      <c r="C2220" s="78">
        <v>44.851300000000002</v>
      </c>
      <c r="D2220" s="184"/>
      <c r="E2220" s="76">
        <v>56.343300000000006</v>
      </c>
      <c r="F2220" s="76">
        <v>56.476199999999999</v>
      </c>
      <c r="G2220" s="73"/>
      <c r="H2220" s="76">
        <v>44.718400000000003</v>
      </c>
      <c r="I2220" s="72"/>
      <c r="J2220" s="185">
        <v>0</v>
      </c>
      <c r="K2220" s="246"/>
      <c r="L2220" s="246"/>
      <c r="M2220" s="173"/>
      <c r="N2220" s="174"/>
      <c r="O2220" s="173"/>
      <c r="P2220" s="173"/>
    </row>
    <row r="2221" spans="1:16" x14ac:dyDescent="0.25">
      <c r="A2221" s="74" t="s">
        <v>1981</v>
      </c>
      <c r="B2221" s="66" t="s">
        <v>62</v>
      </c>
      <c r="C2221" s="78">
        <v>383.85872999999998</v>
      </c>
      <c r="D2221" s="184"/>
      <c r="E2221" s="76">
        <v>306.29169999999999</v>
      </c>
      <c r="F2221" s="76">
        <v>224.45820999999998</v>
      </c>
      <c r="G2221" s="73"/>
      <c r="H2221" s="76">
        <v>467.84111999999999</v>
      </c>
      <c r="I2221" s="72"/>
      <c r="J2221" s="185">
        <v>0</v>
      </c>
      <c r="K2221" s="246"/>
      <c r="L2221" s="246"/>
      <c r="M2221" s="173"/>
      <c r="N2221" s="174"/>
      <c r="O2221" s="173"/>
      <c r="P2221" s="173"/>
    </row>
    <row r="2222" spans="1:16" x14ac:dyDescent="0.25">
      <c r="A2222" s="74" t="s">
        <v>1982</v>
      </c>
      <c r="B2222" s="66" t="s">
        <v>62</v>
      </c>
      <c r="C2222" s="78">
        <v>187.16323</v>
      </c>
      <c r="D2222" s="184"/>
      <c r="E2222" s="76">
        <v>10.583299999999999</v>
      </c>
      <c r="F2222" s="76">
        <v>7.61775</v>
      </c>
      <c r="G2222" s="73"/>
      <c r="H2222" s="76">
        <v>189.14467999999999</v>
      </c>
      <c r="I2222" s="72"/>
      <c r="J2222" s="185">
        <v>0</v>
      </c>
      <c r="K2222" s="246"/>
      <c r="L2222" s="246"/>
      <c r="M2222" s="173"/>
      <c r="N2222" s="174"/>
      <c r="O2222" s="173"/>
      <c r="P2222" s="173"/>
    </row>
    <row r="2223" spans="1:16" x14ac:dyDescent="0.25">
      <c r="A2223" s="74" t="s">
        <v>1983</v>
      </c>
      <c r="B2223" s="66" t="s">
        <v>62</v>
      </c>
      <c r="C2223" s="78">
        <v>294.05852000000004</v>
      </c>
      <c r="D2223" s="184"/>
      <c r="E2223" s="76">
        <v>171.01954999999998</v>
      </c>
      <c r="F2223" s="76">
        <v>93.882139999999993</v>
      </c>
      <c r="G2223" s="73"/>
      <c r="H2223" s="76">
        <v>374.11908</v>
      </c>
      <c r="I2223" s="72"/>
      <c r="J2223" s="185">
        <v>0</v>
      </c>
      <c r="K2223" s="246"/>
      <c r="L2223" s="246"/>
      <c r="M2223" s="173"/>
      <c r="N2223" s="173"/>
      <c r="O2223" s="173"/>
      <c r="P2223" s="173"/>
    </row>
    <row r="2224" spans="1:16" ht="14.25" customHeight="1" x14ac:dyDescent="0.25">
      <c r="A2224" s="74" t="s">
        <v>1984</v>
      </c>
      <c r="B2224" s="66" t="s">
        <v>62</v>
      </c>
      <c r="C2224" s="78">
        <v>246.40114000000003</v>
      </c>
      <c r="D2224" s="184"/>
      <c r="E2224" s="76">
        <v>309.24920000000003</v>
      </c>
      <c r="F2224" s="76">
        <v>275.85764</v>
      </c>
      <c r="G2224" s="73"/>
      <c r="H2224" s="76">
        <v>281.3965</v>
      </c>
      <c r="I2224" s="72"/>
      <c r="J2224" s="185">
        <v>0</v>
      </c>
      <c r="K2224" s="246"/>
      <c r="L2224" s="246"/>
      <c r="M2224" s="173"/>
      <c r="N2224" s="174"/>
      <c r="O2224" s="173"/>
      <c r="P2224" s="173"/>
    </row>
    <row r="2225" spans="1:16" x14ac:dyDescent="0.25">
      <c r="A2225" s="74" t="s">
        <v>3951</v>
      </c>
      <c r="B2225" s="66" t="s">
        <v>62</v>
      </c>
      <c r="C2225" s="78">
        <v>806.36739999999998</v>
      </c>
      <c r="D2225" s="184"/>
      <c r="E2225" s="76">
        <v>431.38679999999999</v>
      </c>
      <c r="F2225" s="76">
        <v>341.00471000000005</v>
      </c>
      <c r="G2225" s="73"/>
      <c r="H2225" s="76">
        <v>896.74949000000004</v>
      </c>
      <c r="I2225" s="72"/>
      <c r="J2225" s="185">
        <v>0</v>
      </c>
      <c r="K2225" s="246"/>
      <c r="L2225" s="246"/>
      <c r="M2225" s="173"/>
      <c r="N2225" s="174"/>
      <c r="O2225" s="173"/>
      <c r="P2225" s="173"/>
    </row>
    <row r="2226" spans="1:16" x14ac:dyDescent="0.25">
      <c r="A2226" s="74" t="s">
        <v>1985</v>
      </c>
      <c r="B2226" s="66" t="s">
        <v>62</v>
      </c>
      <c r="C2226" s="78">
        <v>68.020440000000008</v>
      </c>
      <c r="D2226" s="184"/>
      <c r="E2226" s="76">
        <v>49.418199999999999</v>
      </c>
      <c r="F2226" s="76">
        <v>54.210910000000005</v>
      </c>
      <c r="G2226" s="73"/>
      <c r="H2226" s="76">
        <v>63.227730000000001</v>
      </c>
      <c r="I2226" s="72"/>
      <c r="J2226" s="185">
        <v>0</v>
      </c>
      <c r="K2226" s="246"/>
      <c r="L2226" s="246"/>
      <c r="M2226" s="173"/>
      <c r="N2226" s="174"/>
      <c r="O2226" s="173"/>
      <c r="P2226" s="173"/>
    </row>
    <row r="2227" spans="1:16" x14ac:dyDescent="0.25">
      <c r="A2227" s="74" t="s">
        <v>3952</v>
      </c>
      <c r="B2227" s="66" t="s">
        <v>62</v>
      </c>
      <c r="C2227" s="78">
        <v>226.1086</v>
      </c>
      <c r="D2227" s="184"/>
      <c r="E2227" s="76">
        <v>290.5292</v>
      </c>
      <c r="F2227" s="76">
        <v>284.93279999999999</v>
      </c>
      <c r="G2227" s="73"/>
      <c r="H2227" s="76">
        <v>260.58300000000003</v>
      </c>
      <c r="I2227" s="72"/>
      <c r="J2227" s="185">
        <v>0</v>
      </c>
      <c r="K2227" s="246"/>
      <c r="L2227" s="246"/>
      <c r="M2227" s="173"/>
      <c r="N2227" s="174"/>
      <c r="O2227" s="173"/>
      <c r="P2227" s="173"/>
    </row>
    <row r="2228" spans="1:16" x14ac:dyDescent="0.25">
      <c r="A2228" s="74" t="s">
        <v>3953</v>
      </c>
      <c r="B2228" s="66" t="s">
        <v>62</v>
      </c>
      <c r="C2228" s="78">
        <v>432.00759999999997</v>
      </c>
      <c r="D2228" s="184"/>
      <c r="E2228" s="76">
        <v>313.21679999999998</v>
      </c>
      <c r="F2228" s="76">
        <v>281.31445000000002</v>
      </c>
      <c r="G2228" s="73"/>
      <c r="H2228" s="76">
        <v>463.90995000000004</v>
      </c>
      <c r="I2228" s="72"/>
      <c r="J2228" s="185">
        <v>0</v>
      </c>
      <c r="K2228" s="246"/>
      <c r="L2228" s="246"/>
      <c r="M2228" s="173"/>
      <c r="N2228" s="174"/>
      <c r="O2228" s="173"/>
      <c r="P2228" s="173"/>
    </row>
    <row r="2229" spans="1:16" x14ac:dyDescent="0.25">
      <c r="A2229" s="74" t="s">
        <v>1986</v>
      </c>
      <c r="B2229" s="66" t="s">
        <v>62</v>
      </c>
      <c r="C2229" s="78">
        <v>158.15801000000002</v>
      </c>
      <c r="D2229" s="184"/>
      <c r="E2229" s="76">
        <v>189.3879</v>
      </c>
      <c r="F2229" s="76">
        <v>145.0864</v>
      </c>
      <c r="G2229" s="73"/>
      <c r="H2229" s="76">
        <v>203.25771</v>
      </c>
      <c r="I2229" s="72"/>
      <c r="J2229" s="185">
        <v>0</v>
      </c>
      <c r="K2229" s="246"/>
      <c r="L2229" s="246"/>
      <c r="M2229" s="173"/>
      <c r="N2229" s="174"/>
      <c r="O2229" s="173"/>
      <c r="P2229" s="173"/>
    </row>
    <row r="2230" spans="1:16" x14ac:dyDescent="0.25">
      <c r="A2230" s="74" t="s">
        <v>1987</v>
      </c>
      <c r="B2230" s="66" t="s">
        <v>62</v>
      </c>
      <c r="C2230" s="78">
        <v>174.20155</v>
      </c>
      <c r="D2230" s="184"/>
      <c r="E2230" s="76">
        <v>41.527200000000001</v>
      </c>
      <c r="F2230" s="76">
        <v>8.6869999999999994</v>
      </c>
      <c r="G2230" s="73"/>
      <c r="H2230" s="76">
        <v>207.04175000000001</v>
      </c>
      <c r="I2230" s="72"/>
      <c r="J2230" s="185">
        <v>0</v>
      </c>
      <c r="K2230" s="246"/>
      <c r="L2230" s="246"/>
      <c r="M2230" s="173"/>
      <c r="N2230" s="174"/>
      <c r="O2230" s="173"/>
      <c r="P2230" s="173"/>
    </row>
    <row r="2231" spans="1:16" x14ac:dyDescent="0.25">
      <c r="A2231" s="74" t="s">
        <v>1988</v>
      </c>
      <c r="B2231" s="66" t="s">
        <v>62</v>
      </c>
      <c r="C2231" s="78">
        <v>61.624900000000004</v>
      </c>
      <c r="D2231" s="184"/>
      <c r="E2231" s="76">
        <v>33.4542</v>
      </c>
      <c r="F2231" s="76">
        <v>17.453949999999999</v>
      </c>
      <c r="G2231" s="73"/>
      <c r="H2231" s="76">
        <v>78.073949999999996</v>
      </c>
      <c r="I2231" s="72"/>
      <c r="J2231" s="185">
        <v>0</v>
      </c>
      <c r="K2231" s="246"/>
      <c r="L2231" s="246"/>
      <c r="M2231" s="173"/>
      <c r="N2231" s="174"/>
      <c r="O2231" s="173"/>
      <c r="P2231" s="173"/>
    </row>
    <row r="2232" spans="1:16" x14ac:dyDescent="0.25">
      <c r="A2232" s="74" t="s">
        <v>1989</v>
      </c>
      <c r="B2232" s="66" t="s">
        <v>62</v>
      </c>
      <c r="C2232" s="78">
        <v>198.14698000000001</v>
      </c>
      <c r="D2232" s="184"/>
      <c r="E2232" s="76">
        <v>44.580249999999999</v>
      </c>
      <c r="F2232" s="76">
        <v>3.8610000000000002</v>
      </c>
      <c r="G2232" s="73"/>
      <c r="H2232" s="76">
        <v>200.59778</v>
      </c>
      <c r="I2232" s="72"/>
      <c r="J2232" s="185">
        <v>0</v>
      </c>
      <c r="K2232" s="246"/>
      <c r="L2232" s="246"/>
      <c r="M2232" s="173"/>
      <c r="N2232" s="173"/>
      <c r="O2232" s="173"/>
      <c r="P2232" s="173"/>
    </row>
    <row r="2233" spans="1:16" x14ac:dyDescent="0.25">
      <c r="A2233" s="74" t="s">
        <v>1990</v>
      </c>
      <c r="B2233" s="66" t="s">
        <v>62</v>
      </c>
      <c r="C2233" s="78">
        <v>123.91595</v>
      </c>
      <c r="D2233" s="184"/>
      <c r="E2233" s="76">
        <v>29.048500000000001</v>
      </c>
      <c r="F2233" s="76">
        <v>5.9198000000000004</v>
      </c>
      <c r="G2233" s="73"/>
      <c r="H2233" s="76">
        <v>146.96854999999999</v>
      </c>
      <c r="I2233" s="72"/>
      <c r="J2233" s="185">
        <v>0</v>
      </c>
      <c r="K2233" s="246"/>
      <c r="L2233" s="246"/>
      <c r="M2233" s="173"/>
      <c r="N2233" s="174"/>
      <c r="O2233" s="173"/>
      <c r="P2233" s="173"/>
    </row>
    <row r="2234" spans="1:16" x14ac:dyDescent="0.25">
      <c r="A2234" s="74" t="s">
        <v>3954</v>
      </c>
      <c r="B2234" s="66" t="s">
        <v>62</v>
      </c>
      <c r="C2234" s="78">
        <v>63.878120000000003</v>
      </c>
      <c r="D2234" s="184"/>
      <c r="E2234" s="76">
        <v>26.69472</v>
      </c>
      <c r="F2234" s="76">
        <v>4.3795900000000003</v>
      </c>
      <c r="G2234" s="73"/>
      <c r="H2234" s="76">
        <v>62.019150000000003</v>
      </c>
      <c r="I2234" s="72"/>
      <c r="J2234" s="185">
        <v>0</v>
      </c>
      <c r="K2234" s="246"/>
      <c r="L2234" s="246"/>
      <c r="M2234" s="173"/>
      <c r="N2234" s="173"/>
      <c r="O2234" s="173"/>
      <c r="P2234" s="173"/>
    </row>
    <row r="2235" spans="1:16" x14ac:dyDescent="0.25">
      <c r="A2235" s="74" t="s">
        <v>1991</v>
      </c>
      <c r="B2235" s="66" t="s">
        <v>62</v>
      </c>
      <c r="C2235" s="78">
        <v>269.38534999999996</v>
      </c>
      <c r="D2235" s="184"/>
      <c r="E2235" s="76">
        <v>119.8002</v>
      </c>
      <c r="F2235" s="76">
        <v>63.788580000000003</v>
      </c>
      <c r="G2235" s="73"/>
      <c r="H2235" s="76">
        <v>325.52477000000005</v>
      </c>
      <c r="I2235" s="72"/>
      <c r="J2235" s="185">
        <v>0</v>
      </c>
      <c r="K2235" s="246"/>
      <c r="L2235" s="246"/>
      <c r="M2235" s="173"/>
      <c r="N2235" s="174"/>
      <c r="O2235" s="173"/>
      <c r="P2235" s="173"/>
    </row>
    <row r="2236" spans="1:16" x14ac:dyDescent="0.25">
      <c r="A2236" s="74" t="s">
        <v>1992</v>
      </c>
      <c r="B2236" s="66" t="s">
        <v>62</v>
      </c>
      <c r="C2236" s="78">
        <v>65.285120000000006</v>
      </c>
      <c r="D2236" s="184"/>
      <c r="E2236" s="76">
        <v>21.829599999999999</v>
      </c>
      <c r="F2236" s="76">
        <v>16.63195</v>
      </c>
      <c r="G2236" s="73"/>
      <c r="H2236" s="76">
        <v>57.474069999999998</v>
      </c>
      <c r="I2236" s="72"/>
      <c r="J2236" s="185">
        <v>0</v>
      </c>
      <c r="K2236" s="246"/>
      <c r="L2236" s="246"/>
      <c r="M2236" s="173"/>
      <c r="N2236" s="174"/>
      <c r="O2236" s="173"/>
      <c r="P2236" s="173"/>
    </row>
    <row r="2237" spans="1:16" x14ac:dyDescent="0.25">
      <c r="A2237" s="74" t="s">
        <v>1993</v>
      </c>
      <c r="B2237" s="66" t="s">
        <v>62</v>
      </c>
      <c r="C2237" s="78">
        <v>49.399349999999998</v>
      </c>
      <c r="D2237" s="184"/>
      <c r="E2237" s="76">
        <v>19.891950000000001</v>
      </c>
      <c r="F2237" s="76">
        <v>6.6462500000000002</v>
      </c>
      <c r="G2237" s="73"/>
      <c r="H2237" s="76">
        <v>62.645050000000005</v>
      </c>
      <c r="I2237" s="72"/>
      <c r="J2237" s="185">
        <v>0</v>
      </c>
      <c r="K2237" s="246"/>
      <c r="L2237" s="246"/>
      <c r="M2237" s="173"/>
      <c r="N2237" s="173"/>
      <c r="O2237" s="173"/>
      <c r="P2237" s="173"/>
    </row>
    <row r="2238" spans="1:16" x14ac:dyDescent="0.25">
      <c r="A2238" s="74" t="s">
        <v>1994</v>
      </c>
      <c r="B2238" s="66" t="s">
        <v>62</v>
      </c>
      <c r="C2238" s="78">
        <v>13.0442</v>
      </c>
      <c r="D2238" s="184"/>
      <c r="E2238" s="76">
        <v>15.43815</v>
      </c>
      <c r="F2238" s="76">
        <v>12.1614</v>
      </c>
      <c r="G2238" s="73"/>
      <c r="H2238" s="76">
        <v>16.32095</v>
      </c>
      <c r="I2238" s="72"/>
      <c r="J2238" s="185">
        <v>0</v>
      </c>
      <c r="K2238" s="246"/>
      <c r="L2238" s="246"/>
      <c r="M2238" s="173"/>
      <c r="N2238" s="173"/>
      <c r="O2238" s="173"/>
      <c r="P2238" s="173"/>
    </row>
    <row r="2239" spans="1:16" x14ac:dyDescent="0.25">
      <c r="A2239" s="74" t="s">
        <v>1995</v>
      </c>
      <c r="B2239" s="66" t="s">
        <v>62</v>
      </c>
      <c r="C2239" s="78">
        <v>47.025550000000003</v>
      </c>
      <c r="D2239" s="184"/>
      <c r="E2239" s="76">
        <v>18.17595</v>
      </c>
      <c r="F2239" s="76">
        <v>7.5074499999999995</v>
      </c>
      <c r="G2239" s="73"/>
      <c r="H2239" s="76">
        <v>57.694050000000004</v>
      </c>
      <c r="I2239" s="72"/>
      <c r="J2239" s="185">
        <v>0</v>
      </c>
      <c r="K2239" s="246"/>
      <c r="L2239" s="246"/>
      <c r="M2239" s="173"/>
      <c r="N2239" s="173"/>
      <c r="O2239" s="173"/>
      <c r="P2239" s="173"/>
    </row>
    <row r="2240" spans="1:16" x14ac:dyDescent="0.25">
      <c r="A2240" s="74" t="s">
        <v>1996</v>
      </c>
      <c r="B2240" s="66" t="s">
        <v>62</v>
      </c>
      <c r="C2240" s="78">
        <v>40.58175</v>
      </c>
      <c r="D2240" s="184"/>
      <c r="E2240" s="76">
        <v>24.803999999999998</v>
      </c>
      <c r="F2240" s="76">
        <v>9.1377000000000006</v>
      </c>
      <c r="G2240" s="73"/>
      <c r="H2240" s="76">
        <v>56.248050000000006</v>
      </c>
      <c r="I2240" s="72"/>
      <c r="J2240" s="185">
        <v>0</v>
      </c>
      <c r="K2240" s="246"/>
      <c r="L2240" s="246"/>
      <c r="M2240" s="173"/>
      <c r="N2240" s="175"/>
      <c r="O2240" s="173"/>
      <c r="P2240" s="173"/>
    </row>
    <row r="2241" spans="1:16" x14ac:dyDescent="0.25">
      <c r="A2241" s="74" t="s">
        <v>1997</v>
      </c>
      <c r="B2241" s="66" t="s">
        <v>62</v>
      </c>
      <c r="C2241" s="78">
        <v>414.71555999999998</v>
      </c>
      <c r="D2241" s="184"/>
      <c r="E2241" s="76">
        <v>483.31334999999996</v>
      </c>
      <c r="F2241" s="76">
        <v>412.82537000000002</v>
      </c>
      <c r="G2241" s="73"/>
      <c r="H2241" s="76">
        <v>484.37459000000001</v>
      </c>
      <c r="I2241" s="72"/>
      <c r="J2241" s="185">
        <v>0</v>
      </c>
      <c r="K2241" s="246"/>
      <c r="L2241" s="246"/>
      <c r="M2241" s="173"/>
      <c r="N2241" s="173"/>
      <c r="O2241" s="173"/>
      <c r="P2241" s="173"/>
    </row>
    <row r="2242" spans="1:16" x14ac:dyDescent="0.25">
      <c r="A2242" s="74" t="s">
        <v>3955</v>
      </c>
      <c r="B2242" s="66" t="s">
        <v>62</v>
      </c>
      <c r="C2242" s="78">
        <v>318.55869000000001</v>
      </c>
      <c r="D2242" s="184"/>
      <c r="E2242" s="76">
        <v>266.04935</v>
      </c>
      <c r="F2242" s="76">
        <v>211.08629999999999</v>
      </c>
      <c r="G2242" s="73"/>
      <c r="H2242" s="76">
        <v>349.91039000000001</v>
      </c>
      <c r="I2242" s="72"/>
      <c r="J2242" s="185">
        <v>0</v>
      </c>
      <c r="K2242" s="246"/>
      <c r="L2242" s="246"/>
      <c r="M2242" s="173"/>
      <c r="N2242" s="173"/>
      <c r="O2242" s="173"/>
      <c r="P2242" s="173"/>
    </row>
    <row r="2243" spans="1:16" x14ac:dyDescent="0.25">
      <c r="A2243" s="74" t="s">
        <v>1998</v>
      </c>
      <c r="B2243" s="66" t="s">
        <v>62</v>
      </c>
      <c r="C2243" s="78">
        <v>304.37414000000001</v>
      </c>
      <c r="D2243" s="184"/>
      <c r="E2243" s="76">
        <v>279.59118999999998</v>
      </c>
      <c r="F2243" s="76">
        <v>236.88885999999999</v>
      </c>
      <c r="G2243" s="73"/>
      <c r="H2243" s="76">
        <v>248.54042000000001</v>
      </c>
      <c r="I2243" s="72"/>
      <c r="J2243" s="185">
        <v>0</v>
      </c>
      <c r="K2243" s="246"/>
      <c r="L2243" s="246"/>
      <c r="M2243" s="173"/>
      <c r="N2243" s="173"/>
      <c r="O2243" s="173"/>
      <c r="P2243" s="173"/>
    </row>
    <row r="2244" spans="1:16" x14ac:dyDescent="0.25">
      <c r="A2244" s="74" t="s">
        <v>1999</v>
      </c>
      <c r="B2244" s="66" t="s">
        <v>62</v>
      </c>
      <c r="C2244" s="78">
        <v>317.58834000000002</v>
      </c>
      <c r="D2244" s="184"/>
      <c r="E2244" s="76">
        <v>390.06357000000003</v>
      </c>
      <c r="F2244" s="76">
        <v>351.71051</v>
      </c>
      <c r="G2244" s="73"/>
      <c r="H2244" s="76">
        <v>355.94140000000004</v>
      </c>
      <c r="I2244" s="72"/>
      <c r="J2244" s="185">
        <v>0</v>
      </c>
      <c r="K2244" s="246"/>
      <c r="L2244" s="246"/>
      <c r="M2244" s="173"/>
      <c r="N2244" s="173"/>
      <c r="O2244" s="173"/>
      <c r="P2244" s="173"/>
    </row>
    <row r="2245" spans="1:16" x14ac:dyDescent="0.25">
      <c r="A2245" s="74" t="s">
        <v>1703</v>
      </c>
      <c r="B2245" s="66" t="s">
        <v>62</v>
      </c>
      <c r="C2245" s="78">
        <v>217.39143999999999</v>
      </c>
      <c r="D2245" s="184"/>
      <c r="E2245" s="76">
        <v>218.57745</v>
      </c>
      <c r="F2245" s="76">
        <v>198.14803000000001</v>
      </c>
      <c r="G2245" s="73"/>
      <c r="H2245" s="76">
        <v>232.59730999999999</v>
      </c>
      <c r="I2245" s="72"/>
      <c r="J2245" s="185">
        <v>0</v>
      </c>
      <c r="K2245" s="246"/>
      <c r="L2245" s="246"/>
      <c r="M2245" s="173"/>
      <c r="N2245" s="173"/>
      <c r="O2245" s="173"/>
      <c r="P2245" s="173"/>
    </row>
    <row r="2246" spans="1:16" x14ac:dyDescent="0.25">
      <c r="A2246" s="74" t="s">
        <v>2000</v>
      </c>
      <c r="B2246" s="66" t="s">
        <v>62</v>
      </c>
      <c r="C2246" s="78">
        <v>383.78753999999998</v>
      </c>
      <c r="D2246" s="184"/>
      <c r="E2246" s="76">
        <v>423.45418000000001</v>
      </c>
      <c r="F2246" s="76">
        <v>435.23541999999998</v>
      </c>
      <c r="G2246" s="73"/>
      <c r="H2246" s="76">
        <v>363.56540999999999</v>
      </c>
      <c r="I2246" s="72"/>
      <c r="J2246" s="185">
        <v>0</v>
      </c>
      <c r="K2246" s="246"/>
      <c r="L2246" s="246"/>
      <c r="M2246" s="173"/>
      <c r="N2246" s="173"/>
      <c r="O2246" s="173"/>
      <c r="P2246" s="173"/>
    </row>
    <row r="2247" spans="1:16" x14ac:dyDescent="0.25">
      <c r="A2247" s="74" t="s">
        <v>2001</v>
      </c>
      <c r="B2247" s="66" t="s">
        <v>62</v>
      </c>
      <c r="C2247" s="78">
        <v>331.51440000000002</v>
      </c>
      <c r="D2247" s="184"/>
      <c r="E2247" s="76">
        <v>255.69245000000001</v>
      </c>
      <c r="F2247" s="76">
        <v>226.12866</v>
      </c>
      <c r="G2247" s="73"/>
      <c r="H2247" s="76">
        <v>360.92599000000001</v>
      </c>
      <c r="I2247" s="72"/>
      <c r="J2247" s="185">
        <v>0</v>
      </c>
      <c r="K2247" s="246"/>
      <c r="L2247" s="246"/>
      <c r="M2247" s="173"/>
      <c r="N2247" s="173"/>
      <c r="O2247" s="173"/>
      <c r="P2247" s="173"/>
    </row>
    <row r="2248" spans="1:16" x14ac:dyDescent="0.25">
      <c r="A2248" s="74" t="s">
        <v>2002</v>
      </c>
      <c r="B2248" s="66" t="s">
        <v>62</v>
      </c>
      <c r="C2248" s="78">
        <v>116.96188000000001</v>
      </c>
      <c r="D2248" s="184"/>
      <c r="E2248" s="76">
        <v>244.79129999999998</v>
      </c>
      <c r="F2248" s="76">
        <v>204.83963</v>
      </c>
      <c r="G2248" s="73"/>
      <c r="H2248" s="76">
        <v>172.53639999999999</v>
      </c>
      <c r="I2248" s="72"/>
      <c r="J2248" s="185">
        <v>0</v>
      </c>
      <c r="K2248" s="246"/>
      <c r="L2248" s="246"/>
      <c r="M2248" s="173"/>
      <c r="N2248" s="174"/>
      <c r="O2248" s="173"/>
      <c r="P2248" s="173"/>
    </row>
    <row r="2249" spans="1:16" x14ac:dyDescent="0.25">
      <c r="A2249" s="74" t="s">
        <v>2003</v>
      </c>
      <c r="B2249" s="66" t="s">
        <v>62</v>
      </c>
      <c r="C2249" s="78">
        <v>556.48546999999996</v>
      </c>
      <c r="D2249" s="184"/>
      <c r="E2249" s="76">
        <v>503.68020000000001</v>
      </c>
      <c r="F2249" s="76">
        <v>442.43925000000002</v>
      </c>
      <c r="G2249" s="73"/>
      <c r="H2249" s="76">
        <v>617.72642000000008</v>
      </c>
      <c r="I2249" s="72"/>
      <c r="J2249" s="185">
        <v>0</v>
      </c>
      <c r="K2249" s="246"/>
      <c r="L2249" s="246"/>
      <c r="M2249" s="173"/>
      <c r="N2249" s="174"/>
      <c r="O2249" s="173"/>
      <c r="P2249" s="173"/>
    </row>
    <row r="2250" spans="1:16" x14ac:dyDescent="0.25">
      <c r="A2250" s="74" t="s">
        <v>2004</v>
      </c>
      <c r="B2250" s="66" t="s">
        <v>62</v>
      </c>
      <c r="C2250" s="78">
        <v>251.04347000000001</v>
      </c>
      <c r="D2250" s="184"/>
      <c r="E2250" s="76">
        <v>201.85839999999999</v>
      </c>
      <c r="F2250" s="76">
        <v>152.53673999999998</v>
      </c>
      <c r="G2250" s="73"/>
      <c r="H2250" s="76">
        <v>298.22372999999999</v>
      </c>
      <c r="I2250" s="72"/>
      <c r="J2250" s="185">
        <v>0</v>
      </c>
      <c r="K2250" s="246"/>
      <c r="L2250" s="246"/>
      <c r="M2250" s="173"/>
      <c r="N2250" s="174"/>
      <c r="O2250" s="173"/>
      <c r="P2250" s="173"/>
    </row>
    <row r="2251" spans="1:16" x14ac:dyDescent="0.25">
      <c r="A2251" s="74" t="s">
        <v>2005</v>
      </c>
      <c r="B2251" s="66" t="s">
        <v>62</v>
      </c>
      <c r="C2251" s="78">
        <v>109.342</v>
      </c>
      <c r="D2251" s="184"/>
      <c r="E2251" s="76">
        <v>29.821999999999999</v>
      </c>
      <c r="F2251" s="76">
        <v>8.4382999999999999</v>
      </c>
      <c r="G2251" s="73"/>
      <c r="H2251" s="76">
        <v>130.97594999999998</v>
      </c>
      <c r="I2251" s="72"/>
      <c r="J2251" s="185">
        <v>0</v>
      </c>
      <c r="K2251" s="246"/>
      <c r="L2251" s="246"/>
      <c r="M2251" s="173"/>
      <c r="N2251" s="175"/>
      <c r="O2251" s="173"/>
      <c r="P2251" s="173"/>
    </row>
    <row r="2252" spans="1:16" x14ac:dyDescent="0.25">
      <c r="A2252" s="74" t="s">
        <v>2006</v>
      </c>
      <c r="B2252" s="66" t="s">
        <v>62</v>
      </c>
      <c r="C2252" s="78">
        <v>75.650100000000009</v>
      </c>
      <c r="D2252" s="184"/>
      <c r="E2252" s="76">
        <v>33.360599999999998</v>
      </c>
      <c r="F2252" s="76">
        <v>19.12415</v>
      </c>
      <c r="G2252" s="73"/>
      <c r="H2252" s="76">
        <v>89.88655</v>
      </c>
      <c r="I2252" s="72"/>
      <c r="J2252" s="185">
        <v>0</v>
      </c>
      <c r="K2252" s="246"/>
      <c r="L2252" s="246"/>
      <c r="M2252" s="173"/>
      <c r="N2252" s="174"/>
      <c r="O2252" s="173"/>
      <c r="P2252" s="173"/>
    </row>
    <row r="2253" spans="1:16" x14ac:dyDescent="0.25">
      <c r="A2253" s="74" t="s">
        <v>2007</v>
      </c>
      <c r="B2253" s="66" t="s">
        <v>62</v>
      </c>
      <c r="C2253" s="78">
        <v>47.260949999999994</v>
      </c>
      <c r="D2253" s="184"/>
      <c r="E2253" s="76">
        <v>24.429599999999997</v>
      </c>
      <c r="F2253" s="76">
        <v>16.98837</v>
      </c>
      <c r="G2253" s="73"/>
      <c r="H2253" s="76">
        <v>54.702179999999998</v>
      </c>
      <c r="I2253" s="72"/>
      <c r="J2253" s="185">
        <v>0</v>
      </c>
      <c r="K2253" s="246"/>
      <c r="L2253" s="246"/>
      <c r="M2253" s="173"/>
      <c r="N2253" s="174"/>
      <c r="O2253" s="173"/>
      <c r="P2253" s="173"/>
    </row>
    <row r="2254" spans="1:16" x14ac:dyDescent="0.25">
      <c r="A2254" s="74" t="s">
        <v>2008</v>
      </c>
      <c r="B2254" s="66" t="s">
        <v>62</v>
      </c>
      <c r="C2254" s="78">
        <v>19.871700000000001</v>
      </c>
      <c r="D2254" s="184"/>
      <c r="E2254" s="76">
        <v>15.8028</v>
      </c>
      <c r="F2254" s="76">
        <v>16.764800000000001</v>
      </c>
      <c r="G2254" s="73"/>
      <c r="H2254" s="76">
        <v>18.909700000000001</v>
      </c>
      <c r="I2254" s="72"/>
      <c r="J2254" s="185">
        <v>0</v>
      </c>
      <c r="K2254" s="246"/>
      <c r="L2254" s="246"/>
      <c r="M2254" s="173"/>
      <c r="N2254" s="174"/>
      <c r="O2254" s="173"/>
      <c r="P2254" s="173"/>
    </row>
    <row r="2255" spans="1:16" x14ac:dyDescent="0.25">
      <c r="A2255" s="74" t="s">
        <v>550</v>
      </c>
      <c r="B2255" s="66" t="s">
        <v>62</v>
      </c>
      <c r="C2255" s="78">
        <v>186.48889000000003</v>
      </c>
      <c r="D2255" s="184"/>
      <c r="E2255" s="76">
        <v>185.36699999999999</v>
      </c>
      <c r="F2255" s="76">
        <v>148.80714</v>
      </c>
      <c r="G2255" s="73"/>
      <c r="H2255" s="76">
        <v>223.99775</v>
      </c>
      <c r="I2255" s="72"/>
      <c r="J2255" s="185">
        <v>0</v>
      </c>
      <c r="K2255" s="246"/>
      <c r="L2255" s="246"/>
      <c r="M2255" s="173"/>
      <c r="N2255" s="175"/>
      <c r="O2255" s="173"/>
      <c r="P2255" s="173"/>
    </row>
    <row r="2256" spans="1:16" x14ac:dyDescent="0.25">
      <c r="A2256" s="74" t="s">
        <v>3956</v>
      </c>
      <c r="B2256" s="66" t="s">
        <v>62</v>
      </c>
      <c r="C2256" s="78">
        <v>107.69544</v>
      </c>
      <c r="D2256" s="184"/>
      <c r="E2256" s="76">
        <v>58.328400000000002</v>
      </c>
      <c r="F2256" s="76">
        <v>84.310399999999987</v>
      </c>
      <c r="G2256" s="73"/>
      <c r="H2256" s="76">
        <v>81.713440000000006</v>
      </c>
      <c r="I2256" s="72"/>
      <c r="J2256" s="185">
        <v>0</v>
      </c>
      <c r="K2256" s="246"/>
      <c r="L2256" s="246"/>
      <c r="M2256" s="173"/>
      <c r="N2256" s="174"/>
      <c r="O2256" s="173"/>
      <c r="P2256" s="173"/>
    </row>
    <row r="2257" spans="1:16" x14ac:dyDescent="0.25">
      <c r="A2257" s="74" t="s">
        <v>2009</v>
      </c>
      <c r="B2257" s="66" t="s">
        <v>62</v>
      </c>
      <c r="C2257" s="78">
        <v>366.73538000000002</v>
      </c>
      <c r="D2257" s="184"/>
      <c r="E2257" s="76">
        <v>337.03020000000004</v>
      </c>
      <c r="F2257" s="76">
        <v>281.28025000000002</v>
      </c>
      <c r="G2257" s="73"/>
      <c r="H2257" s="76">
        <v>424.52408000000003</v>
      </c>
      <c r="I2257" s="72"/>
      <c r="J2257" s="185">
        <v>0</v>
      </c>
      <c r="K2257" s="246"/>
      <c r="L2257" s="246"/>
      <c r="M2257" s="173"/>
      <c r="N2257" s="174"/>
      <c r="O2257" s="173"/>
      <c r="P2257" s="173"/>
    </row>
    <row r="2258" spans="1:16" x14ac:dyDescent="0.25">
      <c r="A2258" s="74" t="s">
        <v>2010</v>
      </c>
      <c r="B2258" s="66" t="s">
        <v>62</v>
      </c>
      <c r="C2258" s="78">
        <v>487.46141</v>
      </c>
      <c r="D2258" s="184"/>
      <c r="E2258" s="76">
        <v>475.58940000000001</v>
      </c>
      <c r="F2258" s="76">
        <v>377.93758000000003</v>
      </c>
      <c r="G2258" s="73"/>
      <c r="H2258" s="76">
        <v>570.44538999999997</v>
      </c>
      <c r="I2258" s="72"/>
      <c r="J2258" s="185">
        <v>0</v>
      </c>
      <c r="K2258" s="246"/>
      <c r="L2258" s="246"/>
      <c r="M2258" s="173"/>
      <c r="N2258" s="174"/>
      <c r="O2258" s="173"/>
      <c r="P2258" s="173"/>
    </row>
    <row r="2259" spans="1:16" x14ac:dyDescent="0.25">
      <c r="A2259" s="74" t="s">
        <v>2697</v>
      </c>
      <c r="B2259" s="66" t="s">
        <v>62</v>
      </c>
      <c r="C2259" s="78">
        <v>439.14640999999995</v>
      </c>
      <c r="D2259" s="184"/>
      <c r="E2259" s="76">
        <v>300.91209999999995</v>
      </c>
      <c r="F2259" s="76">
        <v>214.63579000000001</v>
      </c>
      <c r="G2259" s="73"/>
      <c r="H2259" s="76">
        <v>524.97721999999999</v>
      </c>
      <c r="I2259" s="72"/>
      <c r="J2259" s="185">
        <v>0</v>
      </c>
      <c r="K2259" s="246"/>
      <c r="L2259" s="246"/>
      <c r="M2259" s="173"/>
      <c r="N2259" s="174"/>
      <c r="O2259" s="173"/>
      <c r="P2259" s="173"/>
    </row>
    <row r="2260" spans="1:16" x14ac:dyDescent="0.25">
      <c r="A2260" s="74" t="s">
        <v>2011</v>
      </c>
      <c r="B2260" s="66" t="s">
        <v>62</v>
      </c>
      <c r="C2260" s="78">
        <v>125.46641000000001</v>
      </c>
      <c r="D2260" s="184"/>
      <c r="E2260" s="76">
        <v>271.7</v>
      </c>
      <c r="F2260" s="76">
        <v>212.01029</v>
      </c>
      <c r="G2260" s="73"/>
      <c r="H2260" s="76">
        <v>184.81532000000001</v>
      </c>
      <c r="I2260" s="72"/>
      <c r="J2260" s="185">
        <v>0</v>
      </c>
      <c r="K2260" s="246"/>
      <c r="L2260" s="246"/>
      <c r="M2260" s="173"/>
      <c r="N2260" s="175"/>
      <c r="O2260" s="173"/>
      <c r="P2260" s="173"/>
    </row>
    <row r="2261" spans="1:16" x14ac:dyDescent="0.25">
      <c r="A2261" s="74" t="s">
        <v>2012</v>
      </c>
      <c r="B2261" s="66" t="s">
        <v>62</v>
      </c>
      <c r="C2261" s="78">
        <v>157.56564</v>
      </c>
      <c r="D2261" s="184"/>
      <c r="E2261" s="76">
        <v>295.39614</v>
      </c>
      <c r="F2261" s="76">
        <v>303.69451000000004</v>
      </c>
      <c r="G2261" s="73"/>
      <c r="H2261" s="76">
        <v>148.92372</v>
      </c>
      <c r="I2261" s="72"/>
      <c r="J2261" s="185">
        <v>0</v>
      </c>
      <c r="K2261" s="246"/>
      <c r="L2261" s="246"/>
      <c r="M2261" s="173"/>
      <c r="N2261" s="173"/>
      <c r="O2261" s="173"/>
      <c r="P2261" s="173"/>
    </row>
    <row r="2262" spans="1:16" x14ac:dyDescent="0.25">
      <c r="A2262" s="74" t="s">
        <v>2013</v>
      </c>
      <c r="B2262" s="66" t="s">
        <v>62</v>
      </c>
      <c r="C2262" s="78">
        <v>394.18971999999997</v>
      </c>
      <c r="D2262" s="184"/>
      <c r="E2262" s="76">
        <v>645.01963000000001</v>
      </c>
      <c r="F2262" s="76">
        <v>626.40299000000005</v>
      </c>
      <c r="G2262" s="73"/>
      <c r="H2262" s="76">
        <v>412.61806000000001</v>
      </c>
      <c r="I2262" s="72"/>
      <c r="J2262" s="185">
        <v>0</v>
      </c>
      <c r="K2262" s="246"/>
      <c r="L2262" s="246"/>
      <c r="M2262" s="173"/>
      <c r="N2262" s="173"/>
      <c r="O2262" s="173"/>
      <c r="P2262" s="173"/>
    </row>
    <row r="2263" spans="1:16" x14ac:dyDescent="0.25">
      <c r="A2263" s="74" t="s">
        <v>2014</v>
      </c>
      <c r="B2263" s="66" t="s">
        <v>62</v>
      </c>
      <c r="C2263" s="78">
        <v>417.48353000000003</v>
      </c>
      <c r="D2263" s="184"/>
      <c r="E2263" s="76">
        <v>473.01161999999999</v>
      </c>
      <c r="F2263" s="76">
        <v>434.34093000000001</v>
      </c>
      <c r="G2263" s="73"/>
      <c r="H2263" s="76">
        <v>464.44421999999997</v>
      </c>
      <c r="I2263" s="72"/>
      <c r="J2263" s="185">
        <v>0</v>
      </c>
      <c r="K2263" s="246"/>
      <c r="L2263" s="246"/>
      <c r="M2263" s="173"/>
      <c r="N2263" s="173"/>
      <c r="O2263" s="173"/>
      <c r="P2263" s="173"/>
    </row>
    <row r="2264" spans="1:16" x14ac:dyDescent="0.25">
      <c r="A2264" s="74" t="s">
        <v>2015</v>
      </c>
      <c r="B2264" s="66" t="s">
        <v>62</v>
      </c>
      <c r="C2264" s="78">
        <v>125.67484</v>
      </c>
      <c r="D2264" s="184"/>
      <c r="E2264" s="76">
        <v>112.74378</v>
      </c>
      <c r="F2264" s="76">
        <v>69.629000000000005</v>
      </c>
      <c r="G2264" s="73"/>
      <c r="H2264" s="76">
        <v>168.78961999999999</v>
      </c>
      <c r="I2264" s="72"/>
      <c r="J2264" s="185">
        <v>0</v>
      </c>
      <c r="K2264" s="246"/>
      <c r="L2264" s="246"/>
      <c r="M2264" s="173"/>
      <c r="N2264" s="173"/>
      <c r="O2264" s="173"/>
      <c r="P2264" s="173"/>
    </row>
    <row r="2265" spans="1:16" x14ac:dyDescent="0.25">
      <c r="A2265" s="74" t="s">
        <v>2016</v>
      </c>
      <c r="B2265" s="66" t="s">
        <v>62</v>
      </c>
      <c r="C2265" s="78">
        <v>49.484389999999998</v>
      </c>
      <c r="D2265" s="184"/>
      <c r="E2265" s="76">
        <v>49.568349999999995</v>
      </c>
      <c r="F2265" s="76">
        <v>44.079000000000001</v>
      </c>
      <c r="G2265" s="73"/>
      <c r="H2265" s="76">
        <v>52.247339999999994</v>
      </c>
      <c r="I2265" s="72"/>
      <c r="J2265" s="185">
        <v>0</v>
      </c>
      <c r="K2265" s="246"/>
      <c r="L2265" s="246"/>
      <c r="M2265" s="173"/>
      <c r="N2265" s="173"/>
      <c r="O2265" s="173"/>
      <c r="P2265" s="173"/>
    </row>
    <row r="2266" spans="1:16" x14ac:dyDescent="0.25">
      <c r="A2266" s="74" t="s">
        <v>3957</v>
      </c>
      <c r="B2266" s="66" t="s">
        <v>62</v>
      </c>
      <c r="C2266" s="78">
        <v>230.56397000000001</v>
      </c>
      <c r="D2266" s="184"/>
      <c r="E2266" s="76">
        <v>174.2208</v>
      </c>
      <c r="F2266" s="76">
        <v>136.3468</v>
      </c>
      <c r="G2266" s="73"/>
      <c r="H2266" s="76">
        <v>267.90337</v>
      </c>
      <c r="I2266" s="72"/>
      <c r="J2266" s="185">
        <v>0</v>
      </c>
      <c r="K2266" s="246"/>
      <c r="L2266" s="246"/>
      <c r="M2266" s="173"/>
      <c r="N2266" s="174"/>
      <c r="O2266" s="173"/>
      <c r="P2266" s="173"/>
    </row>
    <row r="2267" spans="1:16" x14ac:dyDescent="0.25">
      <c r="A2267" s="74" t="s">
        <v>2017</v>
      </c>
      <c r="B2267" s="66" t="s">
        <v>62</v>
      </c>
      <c r="C2267" s="78">
        <v>86.855899999999991</v>
      </c>
      <c r="D2267" s="184"/>
      <c r="E2267" s="76">
        <v>49.14</v>
      </c>
      <c r="F2267" s="76">
        <v>37.456199999999995</v>
      </c>
      <c r="G2267" s="73"/>
      <c r="H2267" s="76">
        <v>98.539699999999996</v>
      </c>
      <c r="I2267" s="72"/>
      <c r="J2267" s="185">
        <v>0</v>
      </c>
      <c r="K2267" s="246"/>
      <c r="L2267" s="246"/>
      <c r="M2267" s="173"/>
      <c r="N2267" s="175"/>
      <c r="O2267" s="173"/>
      <c r="P2267" s="173"/>
    </row>
    <row r="2268" spans="1:16" x14ac:dyDescent="0.25">
      <c r="A2268" s="74" t="s">
        <v>2018</v>
      </c>
      <c r="B2268" s="66" t="s">
        <v>62</v>
      </c>
      <c r="C2268" s="78">
        <v>61.108050000000006</v>
      </c>
      <c r="D2268" s="184"/>
      <c r="E2268" s="76">
        <v>21.317400000000003</v>
      </c>
      <c r="F2268" s="76">
        <v>4.7658000000000005</v>
      </c>
      <c r="G2268" s="73"/>
      <c r="H2268" s="76">
        <v>77.659649999999999</v>
      </c>
      <c r="I2268" s="72"/>
      <c r="J2268" s="185">
        <v>0</v>
      </c>
      <c r="K2268" s="246"/>
      <c r="L2268" s="246"/>
      <c r="M2268" s="173"/>
      <c r="N2268" s="174"/>
      <c r="O2268" s="173"/>
      <c r="P2268" s="173"/>
    </row>
    <row r="2269" spans="1:16" x14ac:dyDescent="0.25">
      <c r="A2269" s="74" t="s">
        <v>2019</v>
      </c>
      <c r="B2269" s="66" t="s">
        <v>62</v>
      </c>
      <c r="C2269" s="78">
        <v>33.078069999999997</v>
      </c>
      <c r="D2269" s="184"/>
      <c r="E2269" s="76">
        <v>15.8886</v>
      </c>
      <c r="F2269" s="76">
        <v>10.398200000000001</v>
      </c>
      <c r="G2269" s="73"/>
      <c r="H2269" s="76">
        <v>38.575749999999999</v>
      </c>
      <c r="I2269" s="72"/>
      <c r="J2269" s="185">
        <v>0</v>
      </c>
      <c r="K2269" s="246"/>
      <c r="L2269" s="246"/>
      <c r="M2269" s="173"/>
      <c r="N2269" s="174"/>
      <c r="O2269" s="173"/>
      <c r="P2269" s="173"/>
    </row>
    <row r="2270" spans="1:16" x14ac:dyDescent="0.25">
      <c r="A2270" s="74" t="s">
        <v>2020</v>
      </c>
      <c r="B2270" s="66" t="s">
        <v>62</v>
      </c>
      <c r="C2270" s="78">
        <v>221.68806000000001</v>
      </c>
      <c r="D2270" s="184"/>
      <c r="E2270" s="76">
        <v>281.34535</v>
      </c>
      <c r="F2270" s="76">
        <v>270.18473</v>
      </c>
      <c r="G2270" s="73"/>
      <c r="H2270" s="76">
        <v>233.34442999999999</v>
      </c>
      <c r="I2270" s="72"/>
      <c r="J2270" s="185">
        <v>0</v>
      </c>
      <c r="K2270" s="246"/>
      <c r="L2270" s="246"/>
      <c r="M2270" s="173"/>
      <c r="N2270" s="173"/>
      <c r="O2270" s="173"/>
      <c r="P2270" s="173"/>
    </row>
    <row r="2271" spans="1:16" x14ac:dyDescent="0.25">
      <c r="A2271" s="74" t="s">
        <v>2021</v>
      </c>
      <c r="B2271" s="66" t="s">
        <v>62</v>
      </c>
      <c r="C2271" s="78">
        <v>83.113249999999994</v>
      </c>
      <c r="D2271" s="184"/>
      <c r="E2271" s="76">
        <v>101.65349999999999</v>
      </c>
      <c r="F2271" s="76">
        <v>79.30364999999999</v>
      </c>
      <c r="G2271" s="73"/>
      <c r="H2271" s="76">
        <v>105.46310000000001</v>
      </c>
      <c r="I2271" s="72"/>
      <c r="J2271" s="185">
        <v>0</v>
      </c>
      <c r="K2271" s="246"/>
      <c r="L2271" s="246"/>
      <c r="M2271" s="173"/>
      <c r="N2271" s="174"/>
      <c r="O2271" s="173"/>
      <c r="P2271" s="173"/>
    </row>
    <row r="2272" spans="1:16" x14ac:dyDescent="0.25">
      <c r="A2272" s="74" t="s">
        <v>2022</v>
      </c>
      <c r="B2272" s="66" t="s">
        <v>62</v>
      </c>
      <c r="C2272" s="78">
        <v>66.061850000000007</v>
      </c>
      <c r="D2272" s="184"/>
      <c r="E2272" s="76">
        <v>103.6503</v>
      </c>
      <c r="F2272" s="76">
        <v>95.314399999999992</v>
      </c>
      <c r="G2272" s="73"/>
      <c r="H2272" s="76">
        <v>76.09105000000001</v>
      </c>
      <c r="I2272" s="72"/>
      <c r="J2272" s="185">
        <v>0</v>
      </c>
      <c r="K2272" s="246"/>
      <c r="L2272" s="246"/>
      <c r="M2272" s="173"/>
      <c r="N2272" s="174"/>
      <c r="O2272" s="173"/>
      <c r="P2272" s="173"/>
    </row>
    <row r="2273" spans="1:16" x14ac:dyDescent="0.25">
      <c r="A2273" s="74" t="s">
        <v>2023</v>
      </c>
      <c r="B2273" s="66" t="s">
        <v>62</v>
      </c>
      <c r="C2273" s="78">
        <v>160.732</v>
      </c>
      <c r="D2273" s="184"/>
      <c r="E2273" s="76">
        <v>91.361399999999989</v>
      </c>
      <c r="F2273" s="76">
        <v>78.628050000000002</v>
      </c>
      <c r="G2273" s="73"/>
      <c r="H2273" s="76">
        <v>173.46535</v>
      </c>
      <c r="I2273" s="72"/>
      <c r="J2273" s="185">
        <v>0</v>
      </c>
      <c r="K2273" s="246"/>
      <c r="L2273" s="246"/>
      <c r="M2273" s="173"/>
      <c r="N2273" s="174"/>
      <c r="O2273" s="173"/>
      <c r="P2273" s="173"/>
    </row>
    <row r="2274" spans="1:16" x14ac:dyDescent="0.25">
      <c r="A2274" s="74" t="s">
        <v>2024</v>
      </c>
      <c r="B2274" s="66" t="s">
        <v>62</v>
      </c>
      <c r="C2274" s="78">
        <v>152.42599999999999</v>
      </c>
      <c r="D2274" s="184"/>
      <c r="E2274" s="76">
        <v>86.958300000000008</v>
      </c>
      <c r="F2274" s="76">
        <v>58.351999999999997</v>
      </c>
      <c r="G2274" s="73"/>
      <c r="H2274" s="76">
        <v>181.03229999999999</v>
      </c>
      <c r="I2274" s="72"/>
      <c r="J2274" s="185">
        <v>0</v>
      </c>
      <c r="K2274" s="246"/>
      <c r="L2274" s="246"/>
      <c r="M2274" s="173"/>
      <c r="N2274" s="174"/>
      <c r="O2274" s="173"/>
      <c r="P2274" s="173"/>
    </row>
    <row r="2275" spans="1:16" x14ac:dyDescent="0.25">
      <c r="A2275" s="74" t="s">
        <v>2025</v>
      </c>
      <c r="B2275" s="66" t="s">
        <v>62</v>
      </c>
      <c r="C2275" s="78">
        <v>32.262900000000002</v>
      </c>
      <c r="D2275" s="184"/>
      <c r="E2275" s="76">
        <v>49.881</v>
      </c>
      <c r="F2275" s="76">
        <v>46.97</v>
      </c>
      <c r="G2275" s="73"/>
      <c r="H2275" s="76">
        <v>35.173900000000003</v>
      </c>
      <c r="I2275" s="72"/>
      <c r="J2275" s="185">
        <v>0</v>
      </c>
      <c r="K2275" s="246"/>
      <c r="L2275" s="246"/>
      <c r="M2275" s="173"/>
      <c r="N2275" s="175"/>
      <c r="O2275" s="173"/>
      <c r="P2275" s="173"/>
    </row>
    <row r="2276" spans="1:16" x14ac:dyDescent="0.25">
      <c r="A2276" s="74" t="s">
        <v>2026</v>
      </c>
      <c r="B2276" s="66" t="s">
        <v>62</v>
      </c>
      <c r="C2276" s="78">
        <v>333.42746</v>
      </c>
      <c r="D2276" s="184"/>
      <c r="E2276" s="76">
        <v>219.6909</v>
      </c>
      <c r="F2276" s="76">
        <v>176.96966</v>
      </c>
      <c r="G2276" s="73"/>
      <c r="H2276" s="76">
        <v>376.64429999999999</v>
      </c>
      <c r="I2276" s="72"/>
      <c r="J2276" s="185">
        <v>0</v>
      </c>
      <c r="K2276" s="246"/>
      <c r="L2276" s="246"/>
      <c r="M2276" s="173"/>
      <c r="N2276" s="174"/>
      <c r="O2276" s="173"/>
      <c r="P2276" s="173"/>
    </row>
    <row r="2277" spans="1:16" x14ac:dyDescent="0.25">
      <c r="A2277" s="74" t="s">
        <v>2027</v>
      </c>
      <c r="B2277" s="66" t="s">
        <v>62</v>
      </c>
      <c r="C2277" s="78">
        <v>118.13539999999999</v>
      </c>
      <c r="D2277" s="184"/>
      <c r="E2277" s="76">
        <v>138.95895000000002</v>
      </c>
      <c r="F2277" s="76">
        <v>112.65785000000001</v>
      </c>
      <c r="G2277" s="73"/>
      <c r="H2277" s="76">
        <v>144.4365</v>
      </c>
      <c r="I2277" s="72"/>
      <c r="J2277" s="185">
        <v>0</v>
      </c>
      <c r="K2277" s="246"/>
      <c r="L2277" s="246"/>
      <c r="M2277" s="173"/>
      <c r="N2277" s="173"/>
      <c r="O2277" s="173"/>
      <c r="P2277" s="173"/>
    </row>
    <row r="2278" spans="1:16" x14ac:dyDescent="0.25">
      <c r="A2278" s="74" t="s">
        <v>3958</v>
      </c>
      <c r="B2278" s="66" t="s">
        <v>62</v>
      </c>
      <c r="C2278" s="78">
        <v>157.41154</v>
      </c>
      <c r="D2278" s="184"/>
      <c r="E2278" s="76">
        <v>193.42179999999999</v>
      </c>
      <c r="F2278" s="76">
        <v>195.40090000000001</v>
      </c>
      <c r="G2278" s="73"/>
      <c r="H2278" s="76">
        <v>160.22148999999999</v>
      </c>
      <c r="I2278" s="72"/>
      <c r="J2278" s="185">
        <v>0</v>
      </c>
      <c r="K2278" s="246"/>
      <c r="L2278" s="246"/>
      <c r="M2278" s="173"/>
      <c r="N2278" s="174"/>
      <c r="O2278" s="173"/>
      <c r="P2278" s="173"/>
    </row>
    <row r="2279" spans="1:16" x14ac:dyDescent="0.25">
      <c r="A2279" s="74" t="s">
        <v>2028</v>
      </c>
      <c r="B2279" s="66" t="s">
        <v>62</v>
      </c>
      <c r="C2279" s="78">
        <v>142.33368999999999</v>
      </c>
      <c r="D2279" s="184"/>
      <c r="E2279" s="76">
        <v>65.153400000000005</v>
      </c>
      <c r="F2279" s="76">
        <v>31.387799999999999</v>
      </c>
      <c r="G2279" s="73"/>
      <c r="H2279" s="76">
        <v>176.09929</v>
      </c>
      <c r="I2279" s="72"/>
      <c r="J2279" s="185">
        <v>0</v>
      </c>
      <c r="K2279" s="246"/>
      <c r="L2279" s="246"/>
      <c r="M2279" s="173"/>
      <c r="N2279" s="174"/>
      <c r="O2279" s="173"/>
      <c r="P2279" s="173"/>
    </row>
    <row r="2280" spans="1:16" x14ac:dyDescent="0.25">
      <c r="A2280" s="74" t="s">
        <v>2029</v>
      </c>
      <c r="B2280" s="66" t="s">
        <v>62</v>
      </c>
      <c r="C2280" s="78">
        <v>55.392989999999998</v>
      </c>
      <c r="D2280" s="184"/>
      <c r="E2280" s="76">
        <v>49.007400000000004</v>
      </c>
      <c r="F2280" s="76">
        <v>37.175190000000001</v>
      </c>
      <c r="G2280" s="73"/>
      <c r="H2280" s="76">
        <v>67.225200000000001</v>
      </c>
      <c r="I2280" s="72"/>
      <c r="J2280" s="185">
        <v>0</v>
      </c>
      <c r="K2280" s="246"/>
      <c r="L2280" s="246"/>
      <c r="M2280" s="173"/>
      <c r="N2280" s="174"/>
      <c r="O2280" s="173"/>
      <c r="P2280" s="173"/>
    </row>
    <row r="2281" spans="1:16" x14ac:dyDescent="0.25">
      <c r="A2281" s="74" t="s">
        <v>2030</v>
      </c>
      <c r="B2281" s="66" t="s">
        <v>62</v>
      </c>
      <c r="C2281" s="78">
        <v>84.221080000000001</v>
      </c>
      <c r="D2281" s="184"/>
      <c r="E2281" s="76">
        <v>46.879949999999994</v>
      </c>
      <c r="F2281" s="76">
        <v>27.097349999999999</v>
      </c>
      <c r="G2281" s="73"/>
      <c r="H2281" s="76">
        <v>104.00367999999999</v>
      </c>
      <c r="I2281" s="72"/>
      <c r="J2281" s="185">
        <v>0</v>
      </c>
      <c r="K2281" s="246"/>
      <c r="L2281" s="246"/>
      <c r="M2281" s="173"/>
      <c r="N2281" s="173"/>
      <c r="O2281" s="173"/>
      <c r="P2281" s="173"/>
    </row>
    <row r="2282" spans="1:16" x14ac:dyDescent="0.25">
      <c r="A2282" s="74" t="s">
        <v>2031</v>
      </c>
      <c r="B2282" s="66" t="s">
        <v>62</v>
      </c>
      <c r="C2282" s="78">
        <v>432.14234999999996</v>
      </c>
      <c r="D2282" s="184"/>
      <c r="E2282" s="76">
        <v>552.70605</v>
      </c>
      <c r="F2282" s="76">
        <v>525.14682999999991</v>
      </c>
      <c r="G2282" s="73"/>
      <c r="H2282" s="76">
        <v>460.56382000000002</v>
      </c>
      <c r="I2282" s="72"/>
      <c r="J2282" s="185">
        <v>0</v>
      </c>
      <c r="K2282" s="246"/>
      <c r="L2282" s="246"/>
      <c r="M2282" s="173"/>
      <c r="N2282" s="173"/>
      <c r="O2282" s="173"/>
      <c r="P2282" s="173"/>
    </row>
    <row r="2283" spans="1:16" x14ac:dyDescent="0.25">
      <c r="A2283" s="74" t="s">
        <v>2032</v>
      </c>
      <c r="B2283" s="66" t="s">
        <v>62</v>
      </c>
      <c r="C2283" s="78">
        <v>85.840149999999994</v>
      </c>
      <c r="D2283" s="184"/>
      <c r="E2283" s="76">
        <v>31.465199999999999</v>
      </c>
      <c r="F2283" s="76">
        <v>18.886500000000002</v>
      </c>
      <c r="G2283" s="73"/>
      <c r="H2283" s="76">
        <v>98.418850000000006</v>
      </c>
      <c r="I2283" s="72"/>
      <c r="J2283" s="185">
        <v>0</v>
      </c>
      <c r="K2283" s="246"/>
      <c r="L2283" s="246"/>
      <c r="M2283" s="173"/>
      <c r="N2283" s="174"/>
      <c r="O2283" s="173"/>
      <c r="P2283" s="173"/>
    </row>
    <row r="2284" spans="1:16" x14ac:dyDescent="0.25">
      <c r="A2284" s="74" t="s">
        <v>2033</v>
      </c>
      <c r="B2284" s="66" t="s">
        <v>62</v>
      </c>
      <c r="C2284" s="78">
        <v>121.77788000000001</v>
      </c>
      <c r="D2284" s="184"/>
      <c r="E2284" s="76">
        <v>26.513099999999998</v>
      </c>
      <c r="F2284" s="76">
        <v>0</v>
      </c>
      <c r="G2284" s="73"/>
      <c r="H2284" s="76">
        <v>148.29098000000002</v>
      </c>
      <c r="I2284" s="72"/>
      <c r="J2284" s="185">
        <v>0</v>
      </c>
      <c r="K2284" s="246"/>
      <c r="L2284" s="246"/>
      <c r="M2284" s="173"/>
      <c r="N2284" s="174"/>
      <c r="O2284" s="176"/>
      <c r="P2284" s="173"/>
    </row>
    <row r="2285" spans="1:16" x14ac:dyDescent="0.25">
      <c r="A2285" s="74" t="s">
        <v>2034</v>
      </c>
      <c r="B2285" s="66" t="s">
        <v>62</v>
      </c>
      <c r="C2285" s="78">
        <v>49.26</v>
      </c>
      <c r="D2285" s="184"/>
      <c r="E2285" s="76">
        <v>23.431849999999997</v>
      </c>
      <c r="F2285" s="76">
        <v>12.32485</v>
      </c>
      <c r="G2285" s="73"/>
      <c r="H2285" s="76">
        <v>60.773499999999999</v>
      </c>
      <c r="I2285" s="72"/>
      <c r="J2285" s="185">
        <v>0</v>
      </c>
      <c r="K2285" s="246"/>
      <c r="L2285" s="246"/>
      <c r="M2285" s="173"/>
      <c r="N2285" s="173"/>
      <c r="O2285" s="173"/>
      <c r="P2285" s="173"/>
    </row>
    <row r="2286" spans="1:16" x14ac:dyDescent="0.25">
      <c r="A2286" s="74" t="s">
        <v>2035</v>
      </c>
      <c r="B2286" s="66" t="s">
        <v>62</v>
      </c>
      <c r="C2286" s="78">
        <v>31.538150000000002</v>
      </c>
      <c r="D2286" s="184"/>
      <c r="E2286" s="76">
        <v>26.005200000000002</v>
      </c>
      <c r="F2286" s="76">
        <v>17.717400000000001</v>
      </c>
      <c r="G2286" s="73"/>
      <c r="H2286" s="76">
        <v>39.825949999999999</v>
      </c>
      <c r="I2286" s="72"/>
      <c r="J2286" s="185">
        <v>0</v>
      </c>
      <c r="K2286" s="246"/>
      <c r="L2286" s="246"/>
      <c r="M2286" s="173"/>
      <c r="N2286" s="174"/>
      <c r="O2286" s="173"/>
      <c r="P2286" s="173"/>
    </row>
    <row r="2287" spans="1:16" x14ac:dyDescent="0.25">
      <c r="A2287" s="74" t="s">
        <v>2036</v>
      </c>
      <c r="B2287" s="66" t="s">
        <v>62</v>
      </c>
      <c r="C2287" s="78">
        <v>63.827870000000004</v>
      </c>
      <c r="D2287" s="184"/>
      <c r="E2287" s="76">
        <v>12.160200000000001</v>
      </c>
      <c r="F2287" s="76">
        <v>10.381320000000001</v>
      </c>
      <c r="G2287" s="73"/>
      <c r="H2287" s="76">
        <v>65.606750000000005</v>
      </c>
      <c r="I2287" s="72"/>
      <c r="J2287" s="185">
        <v>0</v>
      </c>
      <c r="K2287" s="246"/>
      <c r="L2287" s="246"/>
      <c r="M2287" s="173"/>
      <c r="N2287" s="174"/>
      <c r="O2287" s="173"/>
      <c r="P2287" s="173"/>
    </row>
    <row r="2288" spans="1:16" x14ac:dyDescent="0.25">
      <c r="A2288" s="74" t="s">
        <v>1085</v>
      </c>
      <c r="B2288" s="66" t="s">
        <v>62</v>
      </c>
      <c r="C2288" s="78">
        <v>61.316849999999995</v>
      </c>
      <c r="D2288" s="184"/>
      <c r="E2288" s="76">
        <v>12.838799999999999</v>
      </c>
      <c r="F2288" s="76">
        <v>4.1658500000000007</v>
      </c>
      <c r="G2288" s="73"/>
      <c r="H2288" s="76">
        <v>69.940250000000006</v>
      </c>
      <c r="I2288" s="72"/>
      <c r="J2288" s="185">
        <v>0</v>
      </c>
      <c r="K2288" s="246"/>
      <c r="L2288" s="246"/>
      <c r="M2288" s="173"/>
      <c r="N2288" s="174"/>
      <c r="O2288" s="173"/>
      <c r="P2288" s="173"/>
    </row>
    <row r="2289" spans="1:16" x14ac:dyDescent="0.25">
      <c r="A2289" s="74" t="s">
        <v>2037</v>
      </c>
      <c r="B2289" s="66" t="s">
        <v>62</v>
      </c>
      <c r="C2289" s="78">
        <v>58.581300000000006</v>
      </c>
      <c r="D2289" s="184"/>
      <c r="E2289" s="76">
        <v>18.901349999999997</v>
      </c>
      <c r="F2289" s="76">
        <v>26.61195</v>
      </c>
      <c r="G2289" s="73"/>
      <c r="H2289" s="76">
        <v>50.992650000000005</v>
      </c>
      <c r="I2289" s="72"/>
      <c r="J2289" s="185">
        <v>0</v>
      </c>
      <c r="K2289" s="246"/>
      <c r="L2289" s="246"/>
      <c r="M2289" s="173"/>
      <c r="N2289" s="173"/>
      <c r="O2289" s="173"/>
      <c r="P2289" s="173"/>
    </row>
    <row r="2290" spans="1:16" x14ac:dyDescent="0.25">
      <c r="A2290" s="74" t="s">
        <v>2038</v>
      </c>
      <c r="B2290" s="66" t="s">
        <v>62</v>
      </c>
      <c r="C2290" s="78">
        <v>102.02458</v>
      </c>
      <c r="D2290" s="184"/>
      <c r="E2290" s="76">
        <v>23.7822</v>
      </c>
      <c r="F2290" s="76">
        <v>0</v>
      </c>
      <c r="G2290" s="73"/>
      <c r="H2290" s="76">
        <v>125.80678</v>
      </c>
      <c r="I2290" s="72"/>
      <c r="J2290" s="185">
        <v>0</v>
      </c>
      <c r="K2290" s="246"/>
      <c r="L2290" s="246"/>
      <c r="M2290" s="173"/>
      <c r="N2290" s="174"/>
      <c r="O2290" s="176"/>
      <c r="P2290" s="173"/>
    </row>
    <row r="2291" spans="1:16" x14ac:dyDescent="0.25">
      <c r="A2291" s="74" t="s">
        <v>2039</v>
      </c>
      <c r="B2291" s="66" t="s">
        <v>62</v>
      </c>
      <c r="C2291" s="78">
        <v>77.802999999999997</v>
      </c>
      <c r="D2291" s="184"/>
      <c r="E2291" s="76">
        <v>24.562200000000001</v>
      </c>
      <c r="F2291" s="76">
        <v>7.5933000000000002</v>
      </c>
      <c r="G2291" s="73"/>
      <c r="H2291" s="76">
        <v>94.771899999999988</v>
      </c>
      <c r="I2291" s="72"/>
      <c r="J2291" s="185">
        <v>0</v>
      </c>
      <c r="K2291" s="246"/>
      <c r="L2291" s="246"/>
      <c r="M2291" s="173"/>
      <c r="N2291" s="174"/>
      <c r="O2291" s="173"/>
      <c r="P2291" s="173"/>
    </row>
    <row r="2292" spans="1:16" x14ac:dyDescent="0.25">
      <c r="A2292" s="74" t="s">
        <v>3959</v>
      </c>
      <c r="B2292" s="66" t="s">
        <v>62</v>
      </c>
      <c r="C2292" s="78">
        <v>1.8720999999999999</v>
      </c>
      <c r="D2292" s="184"/>
      <c r="E2292" s="76">
        <v>0</v>
      </c>
      <c r="F2292" s="76">
        <v>0</v>
      </c>
      <c r="G2292" s="73"/>
      <c r="H2292" s="76">
        <v>1.8720999999999999</v>
      </c>
      <c r="I2292" s="72"/>
      <c r="J2292" s="185">
        <v>0</v>
      </c>
      <c r="K2292" s="246"/>
      <c r="L2292" s="246"/>
      <c r="M2292" s="173"/>
      <c r="N2292" s="176"/>
      <c r="O2292" s="176"/>
      <c r="P2292" s="173"/>
    </row>
    <row r="2293" spans="1:16" x14ac:dyDescent="0.25">
      <c r="A2293" s="74" t="s">
        <v>2040</v>
      </c>
      <c r="B2293" s="66" t="s">
        <v>62</v>
      </c>
      <c r="C2293" s="78">
        <v>73.503489999999999</v>
      </c>
      <c r="D2293" s="184"/>
      <c r="E2293" s="76">
        <v>16.703700000000001</v>
      </c>
      <c r="F2293" s="76">
        <v>2.8285</v>
      </c>
      <c r="G2293" s="73"/>
      <c r="H2293" s="76">
        <v>94.970850000000013</v>
      </c>
      <c r="I2293" s="72"/>
      <c r="J2293" s="185">
        <v>0</v>
      </c>
      <c r="K2293" s="246"/>
      <c r="L2293" s="246"/>
      <c r="M2293" s="173"/>
      <c r="N2293" s="174"/>
      <c r="O2293" s="173"/>
      <c r="P2293" s="173"/>
    </row>
    <row r="2294" spans="1:16" x14ac:dyDescent="0.25">
      <c r="A2294" s="74" t="s">
        <v>3960</v>
      </c>
      <c r="B2294" s="66" t="s">
        <v>62</v>
      </c>
      <c r="C2294" s="78">
        <v>525.09339</v>
      </c>
      <c r="D2294" s="184"/>
      <c r="E2294" s="76">
        <v>501.1968</v>
      </c>
      <c r="F2294" s="76">
        <v>426.01778999999999</v>
      </c>
      <c r="G2294" s="73"/>
      <c r="H2294" s="76">
        <v>602.16600000000005</v>
      </c>
      <c r="I2294" s="72"/>
      <c r="J2294" s="185">
        <v>0</v>
      </c>
      <c r="K2294" s="246"/>
      <c r="L2294" s="246"/>
      <c r="M2294" s="173"/>
      <c r="N2294" s="174"/>
      <c r="O2294" s="173"/>
      <c r="P2294" s="173"/>
    </row>
    <row r="2295" spans="1:16" x14ac:dyDescent="0.25">
      <c r="A2295" s="74" t="s">
        <v>2041</v>
      </c>
      <c r="B2295" s="66" t="s">
        <v>62</v>
      </c>
      <c r="C2295" s="78">
        <v>137.71386999999999</v>
      </c>
      <c r="D2295" s="184"/>
      <c r="E2295" s="76">
        <v>59.730449999999998</v>
      </c>
      <c r="F2295" s="76">
        <v>28.953040000000001</v>
      </c>
      <c r="G2295" s="73"/>
      <c r="H2295" s="76">
        <v>161.44188</v>
      </c>
      <c r="I2295" s="72"/>
      <c r="J2295" s="185">
        <v>0</v>
      </c>
      <c r="K2295" s="246"/>
      <c r="L2295" s="246"/>
      <c r="M2295" s="173"/>
      <c r="N2295" s="173"/>
      <c r="O2295" s="173"/>
      <c r="P2295" s="173"/>
    </row>
    <row r="2296" spans="1:16" x14ac:dyDescent="0.25">
      <c r="A2296" s="74" t="s">
        <v>3961</v>
      </c>
      <c r="B2296" s="66" t="s">
        <v>62</v>
      </c>
      <c r="C2296" s="78">
        <v>264.23741999999999</v>
      </c>
      <c r="D2296" s="184"/>
      <c r="E2296" s="76">
        <v>169.23660000000001</v>
      </c>
      <c r="F2296" s="76">
        <v>92.720300000000009</v>
      </c>
      <c r="G2296" s="73"/>
      <c r="H2296" s="76">
        <v>340.75371999999999</v>
      </c>
      <c r="I2296" s="72"/>
      <c r="J2296" s="185">
        <v>0</v>
      </c>
      <c r="K2296" s="246"/>
      <c r="L2296" s="246"/>
      <c r="M2296" s="173"/>
      <c r="N2296" s="174"/>
      <c r="O2296" s="173"/>
      <c r="P2296" s="173"/>
    </row>
    <row r="2297" spans="1:16" x14ac:dyDescent="0.25">
      <c r="A2297" s="74" t="s">
        <v>1088</v>
      </c>
      <c r="B2297" s="66" t="s">
        <v>62</v>
      </c>
      <c r="C2297" s="78">
        <v>363.94445000000002</v>
      </c>
      <c r="D2297" s="184"/>
      <c r="E2297" s="76">
        <v>158.69749999999999</v>
      </c>
      <c r="F2297" s="76">
        <v>72.33</v>
      </c>
      <c r="G2297" s="73"/>
      <c r="H2297" s="76">
        <v>413.33545000000004</v>
      </c>
      <c r="I2297" s="72"/>
      <c r="J2297" s="185">
        <v>0</v>
      </c>
      <c r="K2297" s="246"/>
      <c r="L2297" s="246"/>
      <c r="M2297" s="173"/>
      <c r="N2297" s="174"/>
      <c r="O2297" s="173"/>
      <c r="P2297" s="173"/>
    </row>
    <row r="2298" spans="1:16" x14ac:dyDescent="0.25">
      <c r="A2298" s="74" t="s">
        <v>2042</v>
      </c>
      <c r="B2298" s="66" t="s">
        <v>62</v>
      </c>
      <c r="C2298" s="78">
        <v>128.59155000000001</v>
      </c>
      <c r="D2298" s="184"/>
      <c r="E2298" s="76">
        <v>54.280199999999994</v>
      </c>
      <c r="F2298" s="76">
        <v>17.481999999999999</v>
      </c>
      <c r="G2298" s="73"/>
      <c r="H2298" s="76">
        <v>165.38974999999999</v>
      </c>
      <c r="I2298" s="72"/>
      <c r="J2298" s="185">
        <v>0</v>
      </c>
      <c r="K2298" s="246"/>
      <c r="L2298" s="246"/>
      <c r="M2298" s="173"/>
      <c r="N2298" s="174"/>
      <c r="O2298" s="173"/>
      <c r="P2298" s="173"/>
    </row>
    <row r="2299" spans="1:16" x14ac:dyDescent="0.25">
      <c r="A2299" s="74" t="s">
        <v>2043</v>
      </c>
      <c r="B2299" s="66" t="s">
        <v>62</v>
      </c>
      <c r="C2299" s="78">
        <v>15.4976</v>
      </c>
      <c r="D2299" s="184"/>
      <c r="E2299" s="76">
        <v>3.6191999999999998</v>
      </c>
      <c r="F2299" s="76">
        <v>0</v>
      </c>
      <c r="G2299" s="73"/>
      <c r="H2299" s="76">
        <v>19.116799999999998</v>
      </c>
      <c r="I2299" s="72"/>
      <c r="J2299" s="185">
        <v>0</v>
      </c>
      <c r="K2299" s="246"/>
      <c r="L2299" s="246"/>
      <c r="M2299" s="173"/>
      <c r="N2299" s="174"/>
      <c r="O2299" s="176"/>
      <c r="P2299" s="173"/>
    </row>
    <row r="2300" spans="1:16" x14ac:dyDescent="0.25">
      <c r="A2300" s="74" t="s">
        <v>2044</v>
      </c>
      <c r="B2300" s="66" t="s">
        <v>62</v>
      </c>
      <c r="C2300" s="78">
        <v>216.12309999999999</v>
      </c>
      <c r="D2300" s="184"/>
      <c r="E2300" s="76">
        <v>294.75420000000003</v>
      </c>
      <c r="F2300" s="76">
        <v>256.73018000000002</v>
      </c>
      <c r="G2300" s="73"/>
      <c r="H2300" s="76">
        <v>254.14712</v>
      </c>
      <c r="I2300" s="72"/>
      <c r="J2300" s="185">
        <v>0</v>
      </c>
      <c r="K2300" s="246"/>
      <c r="L2300" s="246"/>
      <c r="M2300" s="173"/>
      <c r="N2300" s="174"/>
      <c r="O2300" s="173"/>
      <c r="P2300" s="173"/>
    </row>
    <row r="2301" spans="1:16" x14ac:dyDescent="0.25">
      <c r="A2301" s="74" t="s">
        <v>1649</v>
      </c>
      <c r="B2301" s="66" t="s">
        <v>62</v>
      </c>
      <c r="C2301" s="78">
        <v>64.802700000000002</v>
      </c>
      <c r="D2301" s="184"/>
      <c r="E2301" s="76">
        <v>53.699100000000001</v>
      </c>
      <c r="F2301" s="76">
        <v>50.898300000000006</v>
      </c>
      <c r="G2301" s="73"/>
      <c r="H2301" s="76">
        <v>67.603499999999997</v>
      </c>
      <c r="I2301" s="72"/>
      <c r="J2301" s="185">
        <v>0</v>
      </c>
      <c r="K2301" s="246"/>
      <c r="L2301" s="246"/>
      <c r="M2301" s="173"/>
      <c r="N2301" s="174"/>
      <c r="O2301" s="173"/>
      <c r="P2301" s="173"/>
    </row>
    <row r="2302" spans="1:16" x14ac:dyDescent="0.25">
      <c r="A2302" s="74" t="s">
        <v>3962</v>
      </c>
      <c r="B2302" s="66" t="s">
        <v>62</v>
      </c>
      <c r="C2302" s="78">
        <v>131.10449</v>
      </c>
      <c r="D2302" s="184"/>
      <c r="E2302" s="76">
        <v>98.8416</v>
      </c>
      <c r="F2302" s="76">
        <v>64.292619999999999</v>
      </c>
      <c r="G2302" s="73"/>
      <c r="H2302" s="76">
        <v>165.65347</v>
      </c>
      <c r="I2302" s="72"/>
      <c r="J2302" s="185">
        <v>0</v>
      </c>
      <c r="K2302" s="246"/>
      <c r="L2302" s="246"/>
      <c r="M2302" s="173"/>
      <c r="N2302" s="174"/>
      <c r="O2302" s="173"/>
      <c r="P2302" s="173"/>
    </row>
    <row r="2303" spans="1:16" x14ac:dyDescent="0.25">
      <c r="A2303" s="74" t="s">
        <v>2045</v>
      </c>
      <c r="B2303" s="66" t="s">
        <v>62</v>
      </c>
      <c r="C2303" s="78">
        <v>7.98916</v>
      </c>
      <c r="D2303" s="184"/>
      <c r="E2303" s="76">
        <v>26.82225</v>
      </c>
      <c r="F2303" s="76">
        <v>22.816860000000002</v>
      </c>
      <c r="G2303" s="73"/>
      <c r="H2303" s="76">
        <v>11.994549999999998</v>
      </c>
      <c r="I2303" s="72"/>
      <c r="J2303" s="185">
        <v>0</v>
      </c>
      <c r="K2303" s="246"/>
      <c r="L2303" s="246"/>
      <c r="M2303" s="173"/>
      <c r="N2303" s="173"/>
      <c r="O2303" s="173"/>
      <c r="P2303" s="173"/>
    </row>
    <row r="2304" spans="1:16" x14ac:dyDescent="0.25">
      <c r="A2304" s="74" t="s">
        <v>2046</v>
      </c>
      <c r="B2304" s="66" t="s">
        <v>62</v>
      </c>
      <c r="C2304" s="78">
        <v>43.287099999999995</v>
      </c>
      <c r="D2304" s="184"/>
      <c r="E2304" s="76">
        <v>29.721250000000001</v>
      </c>
      <c r="F2304" s="76">
        <v>25.86195</v>
      </c>
      <c r="G2304" s="73"/>
      <c r="H2304" s="76">
        <v>48.56915</v>
      </c>
      <c r="I2304" s="72"/>
      <c r="J2304" s="185">
        <v>0</v>
      </c>
      <c r="K2304" s="246"/>
      <c r="L2304" s="246"/>
      <c r="M2304" s="173"/>
      <c r="N2304" s="173"/>
      <c r="O2304" s="173"/>
      <c r="P2304" s="173"/>
    </row>
    <row r="2305" spans="1:16" x14ac:dyDescent="0.25">
      <c r="A2305" s="74" t="s">
        <v>2047</v>
      </c>
      <c r="B2305" s="66" t="s">
        <v>62</v>
      </c>
      <c r="C2305" s="78">
        <v>1.2595499999999999</v>
      </c>
      <c r="D2305" s="184"/>
      <c r="E2305" s="76">
        <v>11.5518</v>
      </c>
      <c r="F2305" s="76">
        <v>3.7342499999999998</v>
      </c>
      <c r="G2305" s="73"/>
      <c r="H2305" s="76">
        <v>9.0770999999999997</v>
      </c>
      <c r="I2305" s="72"/>
      <c r="J2305" s="185">
        <v>0</v>
      </c>
      <c r="K2305" s="246"/>
      <c r="L2305" s="246"/>
      <c r="M2305" s="173"/>
      <c r="N2305" s="174"/>
      <c r="O2305" s="173"/>
      <c r="P2305" s="173"/>
    </row>
    <row r="2306" spans="1:16" x14ac:dyDescent="0.25">
      <c r="A2306" s="74" t="s">
        <v>2048</v>
      </c>
      <c r="B2306" s="66" t="s">
        <v>62</v>
      </c>
      <c r="C2306" s="78">
        <v>21.1005</v>
      </c>
      <c r="D2306" s="184"/>
      <c r="E2306" s="76">
        <v>7.9384499999999996</v>
      </c>
      <c r="F2306" s="76">
        <v>3.8586</v>
      </c>
      <c r="G2306" s="73"/>
      <c r="H2306" s="76">
        <v>25.180349999999997</v>
      </c>
      <c r="I2306" s="72"/>
      <c r="J2306" s="185">
        <v>0</v>
      </c>
      <c r="K2306" s="246"/>
      <c r="L2306" s="246"/>
      <c r="M2306" s="173"/>
      <c r="N2306" s="173"/>
      <c r="O2306" s="173"/>
      <c r="P2306" s="173"/>
    </row>
    <row r="2307" spans="1:16" x14ac:dyDescent="0.25">
      <c r="A2307" s="74" t="s">
        <v>2049</v>
      </c>
      <c r="B2307" s="66" t="s">
        <v>62</v>
      </c>
      <c r="C2307" s="78">
        <v>268.93715000000003</v>
      </c>
      <c r="D2307" s="184"/>
      <c r="E2307" s="76">
        <v>394.58055000000002</v>
      </c>
      <c r="F2307" s="76">
        <v>348.69740000000002</v>
      </c>
      <c r="G2307" s="73"/>
      <c r="H2307" s="76">
        <v>315.41055</v>
      </c>
      <c r="I2307" s="72"/>
      <c r="J2307" s="185">
        <v>0</v>
      </c>
      <c r="K2307" s="246"/>
      <c r="L2307" s="246"/>
      <c r="M2307" s="173"/>
      <c r="N2307" s="173"/>
      <c r="O2307" s="173"/>
      <c r="P2307" s="173"/>
    </row>
    <row r="2308" spans="1:16" x14ac:dyDescent="0.25">
      <c r="A2308" s="74" t="s">
        <v>1704</v>
      </c>
      <c r="B2308" s="66" t="s">
        <v>62</v>
      </c>
      <c r="C2308" s="78">
        <v>364.74450999999999</v>
      </c>
      <c r="D2308" s="184"/>
      <c r="E2308" s="76">
        <v>187.59779999999998</v>
      </c>
      <c r="F2308" s="76">
        <v>132.38367000000002</v>
      </c>
      <c r="G2308" s="73"/>
      <c r="H2308" s="76">
        <v>442.94644</v>
      </c>
      <c r="I2308" s="72"/>
      <c r="J2308" s="185">
        <v>0</v>
      </c>
      <c r="K2308" s="246"/>
      <c r="L2308" s="246"/>
      <c r="M2308" s="173"/>
      <c r="N2308" s="174"/>
      <c r="O2308" s="173"/>
      <c r="P2308" s="173"/>
    </row>
    <row r="2309" spans="1:16" x14ac:dyDescent="0.25">
      <c r="A2309" s="74" t="s">
        <v>2050</v>
      </c>
      <c r="B2309" s="66" t="s">
        <v>62</v>
      </c>
      <c r="C2309" s="78">
        <v>122.65175000000001</v>
      </c>
      <c r="D2309" s="184"/>
      <c r="E2309" s="76">
        <v>4.3680000000000003</v>
      </c>
      <c r="F2309" s="76">
        <v>0</v>
      </c>
      <c r="G2309" s="73"/>
      <c r="H2309" s="76">
        <v>127.01975</v>
      </c>
      <c r="I2309" s="72"/>
      <c r="J2309" s="185">
        <v>0</v>
      </c>
      <c r="K2309" s="246"/>
      <c r="L2309" s="246"/>
      <c r="M2309" s="173"/>
      <c r="N2309" s="175"/>
      <c r="O2309" s="176"/>
      <c r="P2309" s="173"/>
    </row>
    <row r="2310" spans="1:16" x14ac:dyDescent="0.25">
      <c r="A2310" s="74" t="s">
        <v>2051</v>
      </c>
      <c r="B2310" s="66" t="s">
        <v>62</v>
      </c>
      <c r="C2310" s="78">
        <v>81.878899999999987</v>
      </c>
      <c r="D2310" s="184"/>
      <c r="E2310" s="76">
        <v>8.3070000000000004</v>
      </c>
      <c r="F2310" s="76">
        <v>0.22555</v>
      </c>
      <c r="G2310" s="73"/>
      <c r="H2310" s="76">
        <v>89.960350000000005</v>
      </c>
      <c r="I2310" s="72"/>
      <c r="J2310" s="185">
        <v>0</v>
      </c>
      <c r="K2310" s="246"/>
      <c r="L2310" s="246"/>
      <c r="M2310" s="173"/>
      <c r="N2310" s="175"/>
      <c r="O2310" s="177"/>
      <c r="P2310" s="173"/>
    </row>
    <row r="2311" spans="1:16" x14ac:dyDescent="0.25">
      <c r="A2311" s="74" t="s">
        <v>1148</v>
      </c>
      <c r="B2311" s="66" t="s">
        <v>62</v>
      </c>
      <c r="C2311" s="78">
        <v>77.758750000000006</v>
      </c>
      <c r="D2311" s="184"/>
      <c r="E2311" s="76">
        <v>10.374000000000001</v>
      </c>
      <c r="F2311" s="76">
        <v>2.6071500000000003</v>
      </c>
      <c r="G2311" s="73"/>
      <c r="H2311" s="76">
        <v>85.525600000000011</v>
      </c>
      <c r="I2311" s="72"/>
      <c r="J2311" s="185">
        <v>0</v>
      </c>
      <c r="K2311" s="246"/>
      <c r="L2311" s="246"/>
      <c r="M2311" s="173"/>
      <c r="N2311" s="175"/>
      <c r="O2311" s="173"/>
      <c r="P2311" s="173"/>
    </row>
    <row r="2312" spans="1:16" x14ac:dyDescent="0.25">
      <c r="A2312" s="74" t="s">
        <v>3963</v>
      </c>
      <c r="B2312" s="66" t="s">
        <v>62</v>
      </c>
      <c r="C2312" s="78">
        <v>412.48104999999998</v>
      </c>
      <c r="D2312" s="184"/>
      <c r="E2312" s="76">
        <v>267.14479999999998</v>
      </c>
      <c r="F2312" s="76">
        <v>180.46854999999999</v>
      </c>
      <c r="G2312" s="73"/>
      <c r="H2312" s="76">
        <v>499.1173</v>
      </c>
      <c r="I2312" s="72"/>
      <c r="J2312" s="185">
        <v>0</v>
      </c>
      <c r="K2312" s="246"/>
      <c r="L2312" s="246"/>
      <c r="M2312" s="173"/>
      <c r="N2312" s="174"/>
      <c r="O2312" s="173"/>
      <c r="P2312" s="173"/>
    </row>
    <row r="2313" spans="1:16" x14ac:dyDescent="0.25">
      <c r="A2313" s="74" t="s">
        <v>2052</v>
      </c>
      <c r="B2313" s="66" t="s">
        <v>62</v>
      </c>
      <c r="C2313" s="78">
        <v>60.192</v>
      </c>
      <c r="D2313" s="184"/>
      <c r="E2313" s="76">
        <v>23.654150000000001</v>
      </c>
      <c r="F2313" s="76">
        <v>5.8162000000000003</v>
      </c>
      <c r="G2313" s="73"/>
      <c r="H2313" s="76">
        <v>69.253600000000006</v>
      </c>
      <c r="I2313" s="72"/>
      <c r="J2313" s="185">
        <v>0</v>
      </c>
      <c r="K2313" s="246"/>
      <c r="L2313" s="246"/>
      <c r="M2313" s="173"/>
      <c r="N2313" s="173"/>
      <c r="O2313" s="173"/>
      <c r="P2313" s="173"/>
    </row>
    <row r="2314" spans="1:16" x14ac:dyDescent="0.25">
      <c r="A2314" s="74" t="s">
        <v>2053</v>
      </c>
      <c r="B2314" s="66" t="s">
        <v>62</v>
      </c>
      <c r="C2314" s="78">
        <v>91.931789999999992</v>
      </c>
      <c r="D2314" s="184"/>
      <c r="E2314" s="76">
        <v>96.526420000000002</v>
      </c>
      <c r="F2314" s="76">
        <v>76.634500000000003</v>
      </c>
      <c r="G2314" s="73"/>
      <c r="H2314" s="76">
        <v>92.667210000000011</v>
      </c>
      <c r="I2314" s="72"/>
      <c r="J2314" s="185">
        <v>0</v>
      </c>
      <c r="K2314" s="246"/>
      <c r="L2314" s="246"/>
      <c r="M2314" s="173"/>
      <c r="N2314" s="173"/>
      <c r="O2314" s="173"/>
      <c r="P2314" s="173"/>
    </row>
    <row r="2315" spans="1:16" x14ac:dyDescent="0.25">
      <c r="A2315" s="74" t="s">
        <v>2054</v>
      </c>
      <c r="B2315" s="66" t="s">
        <v>62</v>
      </c>
      <c r="C2315" s="78">
        <v>45.164900000000003</v>
      </c>
      <c r="D2315" s="184"/>
      <c r="E2315" s="76">
        <v>14.234999999999999</v>
      </c>
      <c r="F2315" s="76">
        <v>4.9107500000000002</v>
      </c>
      <c r="G2315" s="73"/>
      <c r="H2315" s="76">
        <v>54.489150000000002</v>
      </c>
      <c r="I2315" s="72"/>
      <c r="J2315" s="185">
        <v>0</v>
      </c>
      <c r="K2315" s="246"/>
      <c r="L2315" s="246"/>
      <c r="M2315" s="173"/>
      <c r="N2315" s="175"/>
      <c r="O2315" s="173"/>
      <c r="P2315" s="173"/>
    </row>
    <row r="2316" spans="1:16" x14ac:dyDescent="0.25">
      <c r="A2316" s="74" t="s">
        <v>2055</v>
      </c>
      <c r="B2316" s="66" t="s">
        <v>62</v>
      </c>
      <c r="C2316" s="78">
        <v>83.104780000000005</v>
      </c>
      <c r="D2316" s="184"/>
      <c r="E2316" s="76">
        <v>91.383539999999996</v>
      </c>
      <c r="F2316" s="76">
        <v>62.072769999999998</v>
      </c>
      <c r="G2316" s="73"/>
      <c r="H2316" s="76">
        <v>113.4718</v>
      </c>
      <c r="I2316" s="72"/>
      <c r="J2316" s="185">
        <v>0</v>
      </c>
      <c r="K2316" s="246"/>
      <c r="L2316" s="246"/>
      <c r="M2316" s="173"/>
      <c r="N2316" s="173"/>
      <c r="O2316" s="173"/>
      <c r="P2316" s="173"/>
    </row>
    <row r="2317" spans="1:16" x14ac:dyDescent="0.25">
      <c r="A2317" s="74" t="s">
        <v>1149</v>
      </c>
      <c r="B2317" s="66" t="s">
        <v>62</v>
      </c>
      <c r="C2317" s="78">
        <v>112.30635000000001</v>
      </c>
      <c r="D2317" s="184"/>
      <c r="E2317" s="76">
        <v>17.776199999999999</v>
      </c>
      <c r="F2317" s="76">
        <v>2.2324000000000002</v>
      </c>
      <c r="G2317" s="73"/>
      <c r="H2317" s="76">
        <v>127.85015</v>
      </c>
      <c r="I2317" s="72"/>
      <c r="J2317" s="185">
        <v>0</v>
      </c>
      <c r="K2317" s="246"/>
      <c r="L2317" s="246"/>
      <c r="M2317" s="173"/>
      <c r="N2317" s="174"/>
      <c r="O2317" s="173"/>
      <c r="P2317" s="173"/>
    </row>
    <row r="2318" spans="1:16" x14ac:dyDescent="0.25">
      <c r="A2318" s="74" t="s">
        <v>2056</v>
      </c>
      <c r="B2318" s="66" t="s">
        <v>62</v>
      </c>
      <c r="C2318" s="78">
        <v>87.851900000000001</v>
      </c>
      <c r="D2318" s="184"/>
      <c r="E2318" s="76">
        <v>42.557580000000002</v>
      </c>
      <c r="F2318" s="76">
        <v>26.3216</v>
      </c>
      <c r="G2318" s="73"/>
      <c r="H2318" s="76">
        <v>104.08788</v>
      </c>
      <c r="I2318" s="72"/>
      <c r="J2318" s="185">
        <v>0</v>
      </c>
      <c r="K2318" s="246"/>
      <c r="L2318" s="246"/>
      <c r="M2318" s="173"/>
      <c r="N2318" s="173"/>
      <c r="O2318" s="173"/>
      <c r="P2318" s="173"/>
    </row>
    <row r="2319" spans="1:16" x14ac:dyDescent="0.25">
      <c r="A2319" s="74" t="s">
        <v>2057</v>
      </c>
      <c r="B2319" s="66" t="s">
        <v>62</v>
      </c>
      <c r="C2319" s="78">
        <v>33.885599999999997</v>
      </c>
      <c r="D2319" s="184"/>
      <c r="E2319" s="76">
        <v>23.875799999999998</v>
      </c>
      <c r="F2319" s="76">
        <v>35.6511</v>
      </c>
      <c r="G2319" s="73"/>
      <c r="H2319" s="76">
        <v>21.9786</v>
      </c>
      <c r="I2319" s="72"/>
      <c r="J2319" s="185">
        <v>0</v>
      </c>
      <c r="K2319" s="246"/>
      <c r="L2319" s="246"/>
      <c r="M2319" s="173"/>
      <c r="N2319" s="174"/>
      <c r="O2319" s="173"/>
      <c r="P2319" s="173"/>
    </row>
    <row r="2320" spans="1:16" x14ac:dyDescent="0.25">
      <c r="A2320" s="74" t="s">
        <v>2058</v>
      </c>
      <c r="B2320" s="66" t="s">
        <v>62</v>
      </c>
      <c r="C2320" s="78">
        <v>104.33839</v>
      </c>
      <c r="D2320" s="184"/>
      <c r="E2320" s="76">
        <v>77.634699999999995</v>
      </c>
      <c r="F2320" s="76">
        <v>48.241039999999998</v>
      </c>
      <c r="G2320" s="73"/>
      <c r="H2320" s="76">
        <v>135.35085000000001</v>
      </c>
      <c r="I2320" s="72"/>
      <c r="J2320" s="185">
        <v>0</v>
      </c>
      <c r="K2320" s="246"/>
      <c r="L2320" s="246"/>
      <c r="M2320" s="173"/>
      <c r="N2320" s="174"/>
      <c r="O2320" s="173"/>
      <c r="P2320" s="173"/>
    </row>
    <row r="2321" spans="1:16" x14ac:dyDescent="0.25">
      <c r="A2321" s="74" t="s">
        <v>2059</v>
      </c>
      <c r="B2321" s="66" t="s">
        <v>62</v>
      </c>
      <c r="C2321" s="78">
        <v>236.60442999999998</v>
      </c>
      <c r="D2321" s="184"/>
      <c r="E2321" s="76">
        <v>237.88517000000002</v>
      </c>
      <c r="F2321" s="76">
        <v>223.79637</v>
      </c>
      <c r="G2321" s="73"/>
      <c r="H2321" s="76">
        <v>251.70523</v>
      </c>
      <c r="I2321" s="72"/>
      <c r="J2321" s="185">
        <v>0</v>
      </c>
      <c r="K2321" s="246"/>
      <c r="L2321" s="246"/>
      <c r="M2321" s="173"/>
      <c r="N2321" s="173"/>
      <c r="O2321" s="173"/>
      <c r="P2321" s="173"/>
    </row>
    <row r="2322" spans="1:16" x14ac:dyDescent="0.25">
      <c r="A2322" s="74" t="s">
        <v>2060</v>
      </c>
      <c r="B2322" s="66" t="s">
        <v>62</v>
      </c>
      <c r="C2322" s="78">
        <v>342.03316999999998</v>
      </c>
      <c r="D2322" s="184"/>
      <c r="E2322" s="76">
        <v>676.87165000000005</v>
      </c>
      <c r="F2322" s="76">
        <v>678.53501000000006</v>
      </c>
      <c r="G2322" s="73"/>
      <c r="H2322" s="76">
        <v>324.04926</v>
      </c>
      <c r="I2322" s="72"/>
      <c r="J2322" s="185">
        <v>0</v>
      </c>
      <c r="K2322" s="246"/>
      <c r="L2322" s="246"/>
      <c r="M2322" s="173"/>
      <c r="N2322" s="173"/>
      <c r="O2322" s="173"/>
      <c r="P2322" s="173"/>
    </row>
    <row r="2323" spans="1:16" x14ac:dyDescent="0.25">
      <c r="A2323" s="74" t="s">
        <v>1705</v>
      </c>
      <c r="B2323" s="66" t="s">
        <v>62</v>
      </c>
      <c r="C2323" s="78">
        <v>71.787850000000006</v>
      </c>
      <c r="D2323" s="184"/>
      <c r="E2323" s="76">
        <v>111.70639999999999</v>
      </c>
      <c r="F2323" s="76">
        <v>137.68764999999999</v>
      </c>
      <c r="G2323" s="73"/>
      <c r="H2323" s="76">
        <v>94.311199999999999</v>
      </c>
      <c r="I2323" s="72"/>
      <c r="J2323" s="185">
        <v>0</v>
      </c>
      <c r="K2323" s="246"/>
      <c r="L2323" s="246"/>
      <c r="M2323" s="173"/>
      <c r="N2323" s="174"/>
      <c r="O2323" s="173"/>
      <c r="P2323" s="173"/>
    </row>
    <row r="2324" spans="1:16" x14ac:dyDescent="0.25">
      <c r="A2324" s="74" t="s">
        <v>3964</v>
      </c>
      <c r="B2324" s="66" t="s">
        <v>62</v>
      </c>
      <c r="C2324" s="78">
        <v>404.16991999999999</v>
      </c>
      <c r="D2324" s="184"/>
      <c r="E2324" s="76">
        <v>428.19529999999997</v>
      </c>
      <c r="F2324" s="76">
        <v>351.88655999999997</v>
      </c>
      <c r="G2324" s="73"/>
      <c r="H2324" s="76">
        <v>500.00959</v>
      </c>
      <c r="I2324" s="72"/>
      <c r="J2324" s="185">
        <v>0</v>
      </c>
      <c r="K2324" s="246"/>
      <c r="L2324" s="246"/>
      <c r="M2324" s="173"/>
      <c r="N2324" s="174"/>
      <c r="O2324" s="173"/>
      <c r="P2324" s="173"/>
    </row>
    <row r="2325" spans="1:16" x14ac:dyDescent="0.25">
      <c r="A2325" s="74" t="s">
        <v>2061</v>
      </c>
      <c r="B2325" s="66" t="s">
        <v>62</v>
      </c>
      <c r="C2325" s="78">
        <v>160.26882000000001</v>
      </c>
      <c r="D2325" s="184"/>
      <c r="E2325" s="76">
        <v>204.9957</v>
      </c>
      <c r="F2325" s="76">
        <v>161.44847000000001</v>
      </c>
      <c r="G2325" s="73"/>
      <c r="H2325" s="76">
        <v>203.44435000000001</v>
      </c>
      <c r="I2325" s="72"/>
      <c r="J2325" s="185">
        <v>0</v>
      </c>
      <c r="K2325" s="246"/>
      <c r="L2325" s="246"/>
      <c r="M2325" s="173"/>
      <c r="N2325" s="174"/>
      <c r="O2325" s="173"/>
      <c r="P2325" s="173"/>
    </row>
    <row r="2326" spans="1:16" x14ac:dyDescent="0.25">
      <c r="A2326" s="74" t="s">
        <v>2062</v>
      </c>
      <c r="B2326" s="66" t="s">
        <v>62</v>
      </c>
      <c r="C2326" s="78">
        <v>159.90922</v>
      </c>
      <c r="D2326" s="184"/>
      <c r="E2326" s="76">
        <v>285.93175000000002</v>
      </c>
      <c r="F2326" s="76">
        <v>340.58466999999996</v>
      </c>
      <c r="G2326" s="73"/>
      <c r="H2326" s="76">
        <v>103.87524999999999</v>
      </c>
      <c r="I2326" s="72"/>
      <c r="J2326" s="185">
        <v>0</v>
      </c>
      <c r="K2326" s="246"/>
      <c r="L2326" s="246"/>
      <c r="M2326" s="173"/>
      <c r="N2326" s="173"/>
      <c r="O2326" s="173"/>
      <c r="P2326" s="173"/>
    </row>
    <row r="2327" spans="1:16" x14ac:dyDescent="0.25">
      <c r="A2327" s="74" t="s">
        <v>2063</v>
      </c>
      <c r="B2327" s="66" t="s">
        <v>62</v>
      </c>
      <c r="C2327" s="78">
        <v>120.25707000000001</v>
      </c>
      <c r="D2327" s="184"/>
      <c r="E2327" s="76">
        <v>200.67695999999998</v>
      </c>
      <c r="F2327" s="76">
        <v>205.82736</v>
      </c>
      <c r="G2327" s="73"/>
      <c r="H2327" s="76">
        <v>115.10666999999999</v>
      </c>
      <c r="I2327" s="72"/>
      <c r="J2327" s="185">
        <v>0</v>
      </c>
      <c r="K2327" s="246"/>
      <c r="L2327" s="246"/>
      <c r="M2327" s="173"/>
      <c r="N2327" s="173"/>
      <c r="O2327" s="173"/>
      <c r="P2327" s="173"/>
    </row>
    <row r="2328" spans="1:16" x14ac:dyDescent="0.25">
      <c r="A2328" s="74" t="s">
        <v>2064</v>
      </c>
      <c r="B2328" s="66" t="s">
        <v>62</v>
      </c>
      <c r="C2328" s="78">
        <v>102.25944</v>
      </c>
      <c r="D2328" s="184"/>
      <c r="E2328" s="76">
        <v>198.2474</v>
      </c>
      <c r="F2328" s="76">
        <v>199.71059</v>
      </c>
      <c r="G2328" s="73"/>
      <c r="H2328" s="76">
        <v>126.27105</v>
      </c>
      <c r="I2328" s="72"/>
      <c r="J2328" s="185">
        <v>0</v>
      </c>
      <c r="K2328" s="246"/>
      <c r="L2328" s="246"/>
      <c r="M2328" s="173"/>
      <c r="N2328" s="174"/>
      <c r="O2328" s="173"/>
      <c r="P2328" s="173"/>
    </row>
    <row r="2329" spans="1:16" x14ac:dyDescent="0.25">
      <c r="A2329" s="74" t="s">
        <v>2065</v>
      </c>
      <c r="B2329" s="66" t="s">
        <v>62</v>
      </c>
      <c r="C2329" s="78">
        <v>258.48151999999999</v>
      </c>
      <c r="D2329" s="184"/>
      <c r="E2329" s="76">
        <v>315.82590000000005</v>
      </c>
      <c r="F2329" s="76">
        <v>335.66575</v>
      </c>
      <c r="G2329" s="73"/>
      <c r="H2329" s="76">
        <v>238.64167</v>
      </c>
      <c r="I2329" s="72"/>
      <c r="J2329" s="185">
        <v>0</v>
      </c>
      <c r="K2329" s="246"/>
      <c r="L2329" s="246"/>
      <c r="M2329" s="173"/>
      <c r="N2329" s="174"/>
      <c r="O2329" s="173"/>
      <c r="P2329" s="173"/>
    </row>
    <row r="2330" spans="1:16" x14ac:dyDescent="0.25">
      <c r="A2330" s="74" t="s">
        <v>2066</v>
      </c>
      <c r="B2330" s="66" t="s">
        <v>62</v>
      </c>
      <c r="C2330" s="78">
        <v>387.31200000000001</v>
      </c>
      <c r="D2330" s="184"/>
      <c r="E2330" s="76">
        <v>296.16417999999999</v>
      </c>
      <c r="F2330" s="76">
        <v>263.31471999999997</v>
      </c>
      <c r="G2330" s="73"/>
      <c r="H2330" s="76">
        <v>422.02115999999995</v>
      </c>
      <c r="I2330" s="72"/>
      <c r="J2330" s="185">
        <v>0</v>
      </c>
      <c r="K2330" s="246"/>
      <c r="L2330" s="246"/>
      <c r="M2330" s="173"/>
      <c r="N2330" s="173"/>
      <c r="O2330" s="173"/>
      <c r="P2330" s="173"/>
    </row>
    <row r="2331" spans="1:16" x14ac:dyDescent="0.25">
      <c r="A2331" s="74" t="s">
        <v>2067</v>
      </c>
      <c r="B2331" s="66" t="s">
        <v>62</v>
      </c>
      <c r="C2331" s="78">
        <v>187.68807000000001</v>
      </c>
      <c r="D2331" s="184"/>
      <c r="E2331" s="76">
        <v>303.74045000000001</v>
      </c>
      <c r="F2331" s="76">
        <v>266.79347999999999</v>
      </c>
      <c r="G2331" s="73"/>
      <c r="H2331" s="76">
        <v>221.29739000000001</v>
      </c>
      <c r="I2331" s="72"/>
      <c r="J2331" s="185">
        <v>0</v>
      </c>
      <c r="K2331" s="246"/>
      <c r="L2331" s="246"/>
      <c r="M2331" s="173"/>
      <c r="N2331" s="173"/>
      <c r="O2331" s="173"/>
      <c r="P2331" s="173"/>
    </row>
    <row r="2332" spans="1:16" x14ac:dyDescent="0.25">
      <c r="A2332" s="74" t="s">
        <v>2068</v>
      </c>
      <c r="B2332" s="66" t="s">
        <v>62</v>
      </c>
      <c r="C2332" s="78">
        <v>109.41388000000001</v>
      </c>
      <c r="D2332" s="184"/>
      <c r="E2332" s="76">
        <v>226.7655</v>
      </c>
      <c r="F2332" s="76">
        <v>212.20448999999999</v>
      </c>
      <c r="G2332" s="73"/>
      <c r="H2332" s="76">
        <v>123.97489</v>
      </c>
      <c r="I2332" s="72"/>
      <c r="J2332" s="185">
        <v>0</v>
      </c>
      <c r="K2332" s="246"/>
      <c r="L2332" s="246"/>
      <c r="M2332" s="173"/>
      <c r="N2332" s="174"/>
      <c r="O2332" s="173"/>
      <c r="P2332" s="173"/>
    </row>
    <row r="2333" spans="1:16" x14ac:dyDescent="0.25">
      <c r="A2333" s="74" t="s">
        <v>3965</v>
      </c>
      <c r="B2333" s="66" t="s">
        <v>62</v>
      </c>
      <c r="C2333" s="78">
        <v>392.80811</v>
      </c>
      <c r="D2333" s="184"/>
      <c r="E2333" s="76">
        <v>387.5274</v>
      </c>
      <c r="F2333" s="76">
        <v>363.7122</v>
      </c>
      <c r="G2333" s="73"/>
      <c r="H2333" s="76">
        <v>416.62331</v>
      </c>
      <c r="I2333" s="72"/>
      <c r="J2333" s="185">
        <v>0</v>
      </c>
      <c r="K2333" s="246"/>
      <c r="L2333" s="246"/>
      <c r="M2333" s="173"/>
      <c r="N2333" s="174"/>
      <c r="O2333" s="173"/>
      <c r="P2333" s="173"/>
    </row>
    <row r="2334" spans="1:16" x14ac:dyDescent="0.25">
      <c r="A2334" s="74" t="s">
        <v>1706</v>
      </c>
      <c r="B2334" s="66" t="s">
        <v>62</v>
      </c>
      <c r="C2334" s="78">
        <v>362.30894000000001</v>
      </c>
      <c r="D2334" s="184"/>
      <c r="E2334" s="76">
        <v>216.34925000000001</v>
      </c>
      <c r="F2334" s="76">
        <v>190.04891000000001</v>
      </c>
      <c r="G2334" s="73"/>
      <c r="H2334" s="76">
        <v>380.00943000000001</v>
      </c>
      <c r="I2334" s="72"/>
      <c r="J2334" s="185">
        <v>0</v>
      </c>
      <c r="K2334" s="246"/>
      <c r="L2334" s="246"/>
      <c r="M2334" s="173"/>
      <c r="N2334" s="173"/>
      <c r="O2334" s="173"/>
      <c r="P2334" s="173"/>
    </row>
    <row r="2335" spans="1:16" x14ac:dyDescent="0.25">
      <c r="A2335" s="74" t="s">
        <v>2069</v>
      </c>
      <c r="B2335" s="66" t="s">
        <v>62</v>
      </c>
      <c r="C2335" s="78">
        <v>563.26382999999998</v>
      </c>
      <c r="D2335" s="184"/>
      <c r="E2335" s="76">
        <v>230.58945</v>
      </c>
      <c r="F2335" s="76">
        <v>167.68026</v>
      </c>
      <c r="G2335" s="73"/>
      <c r="H2335" s="76">
        <v>457.56466999999998</v>
      </c>
      <c r="I2335" s="72"/>
      <c r="J2335" s="185">
        <v>0</v>
      </c>
      <c r="K2335" s="246"/>
      <c r="L2335" s="246"/>
      <c r="M2335" s="173"/>
      <c r="N2335" s="173"/>
      <c r="O2335" s="173"/>
      <c r="P2335" s="173"/>
    </row>
    <row r="2336" spans="1:16" x14ac:dyDescent="0.25">
      <c r="A2336" s="74" t="s">
        <v>2070</v>
      </c>
      <c r="B2336" s="66" t="s">
        <v>62</v>
      </c>
      <c r="C2336" s="78">
        <v>152.11171999999999</v>
      </c>
      <c r="D2336" s="184"/>
      <c r="E2336" s="76">
        <v>239.23445000000001</v>
      </c>
      <c r="F2336" s="76">
        <v>229.86133999999998</v>
      </c>
      <c r="G2336" s="73"/>
      <c r="H2336" s="76">
        <v>161.47442999999998</v>
      </c>
      <c r="I2336" s="72"/>
      <c r="J2336" s="185">
        <v>0</v>
      </c>
      <c r="K2336" s="246"/>
      <c r="L2336" s="246"/>
      <c r="M2336" s="173"/>
      <c r="N2336" s="173"/>
      <c r="O2336" s="173"/>
      <c r="P2336" s="173"/>
    </row>
    <row r="2337" spans="1:16" x14ac:dyDescent="0.25">
      <c r="A2337" s="74" t="s">
        <v>2071</v>
      </c>
      <c r="B2337" s="66" t="s">
        <v>62</v>
      </c>
      <c r="C2337" s="78">
        <v>325.54378000000003</v>
      </c>
      <c r="D2337" s="184"/>
      <c r="E2337" s="76">
        <v>263.65365000000003</v>
      </c>
      <c r="F2337" s="76">
        <v>224.68138000000002</v>
      </c>
      <c r="G2337" s="73"/>
      <c r="H2337" s="76">
        <v>386.67632000000003</v>
      </c>
      <c r="I2337" s="72"/>
      <c r="J2337" s="185">
        <v>0</v>
      </c>
      <c r="K2337" s="246"/>
      <c r="L2337" s="246"/>
      <c r="M2337" s="173"/>
      <c r="N2337" s="173"/>
      <c r="O2337" s="173"/>
      <c r="P2337" s="173"/>
    </row>
    <row r="2338" spans="1:16" x14ac:dyDescent="0.25">
      <c r="A2338" s="74" t="s">
        <v>737</v>
      </c>
      <c r="B2338" s="66" t="s">
        <v>62</v>
      </c>
      <c r="C2338" s="78">
        <v>338.72813000000002</v>
      </c>
      <c r="D2338" s="184"/>
      <c r="E2338" s="76">
        <v>245.81115</v>
      </c>
      <c r="F2338" s="76">
        <v>217.73577</v>
      </c>
      <c r="G2338" s="73"/>
      <c r="H2338" s="76">
        <v>366.80351000000002</v>
      </c>
      <c r="I2338" s="72"/>
      <c r="J2338" s="185">
        <v>0</v>
      </c>
      <c r="K2338" s="246"/>
      <c r="L2338" s="246"/>
      <c r="M2338" s="173"/>
      <c r="N2338" s="173"/>
      <c r="O2338" s="173"/>
      <c r="P2338" s="173"/>
    </row>
    <row r="2339" spans="1:16" x14ac:dyDescent="0.25">
      <c r="A2339" s="74" t="s">
        <v>2072</v>
      </c>
      <c r="B2339" s="66" t="s">
        <v>62</v>
      </c>
      <c r="C2339" s="78">
        <v>267.18146000000002</v>
      </c>
      <c r="D2339" s="184"/>
      <c r="E2339" s="76">
        <v>241.87215</v>
      </c>
      <c r="F2339" s="76">
        <v>274.78927000000004</v>
      </c>
      <c r="G2339" s="73"/>
      <c r="H2339" s="76">
        <v>234.26434</v>
      </c>
      <c r="I2339" s="72"/>
      <c r="J2339" s="185">
        <v>0</v>
      </c>
      <c r="K2339" s="246"/>
      <c r="L2339" s="246"/>
      <c r="M2339" s="173"/>
      <c r="N2339" s="173"/>
      <c r="O2339" s="173"/>
      <c r="P2339" s="173"/>
    </row>
    <row r="2340" spans="1:16" x14ac:dyDescent="0.25">
      <c r="A2340" s="74" t="s">
        <v>2073</v>
      </c>
      <c r="B2340" s="66" t="s">
        <v>62</v>
      </c>
      <c r="C2340" s="78">
        <v>171.45180999999999</v>
      </c>
      <c r="D2340" s="184"/>
      <c r="E2340" s="76">
        <v>286.81126</v>
      </c>
      <c r="F2340" s="76">
        <v>250.04757000000001</v>
      </c>
      <c r="G2340" s="73"/>
      <c r="H2340" s="76">
        <v>209.90979999999999</v>
      </c>
      <c r="I2340" s="72"/>
      <c r="J2340" s="185">
        <v>0</v>
      </c>
      <c r="K2340" s="246"/>
      <c r="L2340" s="246"/>
      <c r="M2340" s="173"/>
      <c r="N2340" s="173"/>
      <c r="O2340" s="173"/>
      <c r="P2340" s="173"/>
    </row>
    <row r="2341" spans="1:16" x14ac:dyDescent="0.25">
      <c r="A2341" s="74" t="s">
        <v>2074</v>
      </c>
      <c r="B2341" s="66" t="s">
        <v>62</v>
      </c>
      <c r="C2341" s="78">
        <v>425.27499999999998</v>
      </c>
      <c r="D2341" s="184"/>
      <c r="E2341" s="76">
        <v>640.76284999999996</v>
      </c>
      <c r="F2341" s="76">
        <v>583.01655000000005</v>
      </c>
      <c r="G2341" s="73"/>
      <c r="H2341" s="76">
        <v>510.84633000000002</v>
      </c>
      <c r="I2341" s="72"/>
      <c r="J2341" s="185">
        <v>0</v>
      </c>
      <c r="K2341" s="246"/>
      <c r="L2341" s="246"/>
      <c r="M2341" s="173"/>
      <c r="N2341" s="173"/>
      <c r="O2341" s="173"/>
      <c r="P2341" s="173"/>
    </row>
    <row r="2342" spans="1:16" x14ac:dyDescent="0.25">
      <c r="A2342" s="74" t="s">
        <v>2075</v>
      </c>
      <c r="B2342" s="66" t="s">
        <v>62</v>
      </c>
      <c r="C2342" s="78">
        <v>171.16109</v>
      </c>
      <c r="D2342" s="184"/>
      <c r="E2342" s="76">
        <v>265.76679999999999</v>
      </c>
      <c r="F2342" s="76">
        <v>194.97454999999999</v>
      </c>
      <c r="G2342" s="73"/>
      <c r="H2342" s="76">
        <v>229.65439000000001</v>
      </c>
      <c r="I2342" s="72"/>
      <c r="J2342" s="185">
        <v>0</v>
      </c>
      <c r="K2342" s="246"/>
      <c r="L2342" s="246"/>
      <c r="M2342" s="173"/>
      <c r="N2342" s="174"/>
      <c r="O2342" s="173"/>
      <c r="P2342" s="173"/>
    </row>
    <row r="2343" spans="1:16" x14ac:dyDescent="0.25">
      <c r="A2343" s="74" t="s">
        <v>2076</v>
      </c>
      <c r="B2343" s="66" t="s">
        <v>62</v>
      </c>
      <c r="C2343" s="78">
        <v>229.28013000000001</v>
      </c>
      <c r="D2343" s="184"/>
      <c r="E2343" s="76">
        <v>247.69095000000002</v>
      </c>
      <c r="F2343" s="76">
        <v>188.20095000000001</v>
      </c>
      <c r="G2343" s="73"/>
      <c r="H2343" s="76">
        <v>270.32058000000001</v>
      </c>
      <c r="I2343" s="72"/>
      <c r="J2343" s="185">
        <v>0</v>
      </c>
      <c r="K2343" s="246"/>
      <c r="L2343" s="246"/>
      <c r="M2343" s="173"/>
      <c r="N2343" s="173"/>
      <c r="O2343" s="173"/>
      <c r="P2343" s="173"/>
    </row>
    <row r="2344" spans="1:16" x14ac:dyDescent="0.25">
      <c r="A2344" s="74" t="s">
        <v>2077</v>
      </c>
      <c r="B2344" s="66" t="s">
        <v>62</v>
      </c>
      <c r="C2344" s="78">
        <v>163.40808999999999</v>
      </c>
      <c r="D2344" s="184"/>
      <c r="E2344" s="76">
        <v>309.81795</v>
      </c>
      <c r="F2344" s="76">
        <v>292.25564000000003</v>
      </c>
      <c r="G2344" s="73"/>
      <c r="H2344" s="76">
        <v>180.97039999999998</v>
      </c>
      <c r="I2344" s="72"/>
      <c r="J2344" s="185">
        <v>0</v>
      </c>
      <c r="K2344" s="246"/>
      <c r="L2344" s="246"/>
      <c r="M2344" s="173"/>
      <c r="N2344" s="173"/>
      <c r="O2344" s="173"/>
      <c r="P2344" s="173"/>
    </row>
    <row r="2345" spans="1:16" x14ac:dyDescent="0.25">
      <c r="A2345" s="74" t="s">
        <v>1707</v>
      </c>
      <c r="B2345" s="66" t="s">
        <v>62</v>
      </c>
      <c r="C2345" s="78">
        <v>239.02521999999999</v>
      </c>
      <c r="D2345" s="184"/>
      <c r="E2345" s="76">
        <v>241.7662</v>
      </c>
      <c r="F2345" s="76">
        <v>196.07897</v>
      </c>
      <c r="G2345" s="73"/>
      <c r="H2345" s="76">
        <v>284.55765000000002</v>
      </c>
      <c r="I2345" s="72"/>
      <c r="J2345" s="185">
        <v>0</v>
      </c>
      <c r="K2345" s="246"/>
      <c r="L2345" s="246"/>
      <c r="M2345" s="173"/>
      <c r="N2345" s="174"/>
      <c r="O2345" s="173"/>
      <c r="P2345" s="173"/>
    </row>
    <row r="2346" spans="1:16" x14ac:dyDescent="0.25">
      <c r="A2346" s="74" t="s">
        <v>2078</v>
      </c>
      <c r="B2346" s="66" t="s">
        <v>62</v>
      </c>
      <c r="C2346" s="78">
        <v>220.89707999999999</v>
      </c>
      <c r="D2346" s="184"/>
      <c r="E2346" s="76">
        <v>212.64490000000001</v>
      </c>
      <c r="F2346" s="76">
        <v>199.93530999999999</v>
      </c>
      <c r="G2346" s="73"/>
      <c r="H2346" s="76">
        <v>233.69576999999998</v>
      </c>
      <c r="I2346" s="72"/>
      <c r="J2346" s="185">
        <v>0</v>
      </c>
      <c r="K2346" s="246"/>
      <c r="L2346" s="246"/>
      <c r="M2346" s="173"/>
      <c r="N2346" s="174"/>
      <c r="O2346" s="173"/>
      <c r="P2346" s="173"/>
    </row>
    <row r="2347" spans="1:16" x14ac:dyDescent="0.25">
      <c r="A2347" s="74" t="s">
        <v>2079</v>
      </c>
      <c r="B2347" s="66" t="s">
        <v>62</v>
      </c>
      <c r="C2347" s="78">
        <v>139.08309</v>
      </c>
      <c r="D2347" s="184"/>
      <c r="E2347" s="76">
        <v>235.42740000000001</v>
      </c>
      <c r="F2347" s="76">
        <v>202.12573999999998</v>
      </c>
      <c r="G2347" s="73"/>
      <c r="H2347" s="76">
        <v>169.89443</v>
      </c>
      <c r="I2347" s="72"/>
      <c r="J2347" s="185">
        <v>0</v>
      </c>
      <c r="K2347" s="246"/>
      <c r="L2347" s="246"/>
      <c r="M2347" s="173"/>
      <c r="N2347" s="174"/>
      <c r="O2347" s="173"/>
      <c r="P2347" s="173"/>
    </row>
    <row r="2348" spans="1:16" x14ac:dyDescent="0.25">
      <c r="A2348" s="74" t="s">
        <v>2080</v>
      </c>
      <c r="B2348" s="66" t="s">
        <v>62</v>
      </c>
      <c r="C2348" s="78">
        <v>144.17721</v>
      </c>
      <c r="D2348" s="184"/>
      <c r="E2348" s="76">
        <v>201.86204999999998</v>
      </c>
      <c r="F2348" s="76">
        <v>180.20651000000001</v>
      </c>
      <c r="G2348" s="73"/>
      <c r="H2348" s="76">
        <v>165.62429999999998</v>
      </c>
      <c r="I2348" s="72"/>
      <c r="J2348" s="185">
        <v>0</v>
      </c>
      <c r="K2348" s="246"/>
      <c r="L2348" s="246"/>
      <c r="M2348" s="173"/>
      <c r="N2348" s="173"/>
      <c r="O2348" s="173"/>
      <c r="P2348" s="173"/>
    </row>
    <row r="2349" spans="1:16" x14ac:dyDescent="0.25">
      <c r="A2349" s="74" t="s">
        <v>1686</v>
      </c>
      <c r="B2349" s="66" t="s">
        <v>62</v>
      </c>
      <c r="C2349" s="78">
        <v>238.41364000000002</v>
      </c>
      <c r="D2349" s="184"/>
      <c r="E2349" s="76">
        <v>305.24259999999998</v>
      </c>
      <c r="F2349" s="76">
        <v>319.22939000000002</v>
      </c>
      <c r="G2349" s="73"/>
      <c r="H2349" s="76">
        <v>224.54165</v>
      </c>
      <c r="I2349" s="72"/>
      <c r="J2349" s="185">
        <v>0</v>
      </c>
      <c r="K2349" s="246"/>
      <c r="L2349" s="246"/>
      <c r="M2349" s="173"/>
      <c r="N2349" s="174"/>
      <c r="O2349" s="173"/>
      <c r="P2349" s="173"/>
    </row>
    <row r="2350" spans="1:16" x14ac:dyDescent="0.25">
      <c r="A2350" s="74" t="s">
        <v>2081</v>
      </c>
      <c r="B2350" s="66" t="s">
        <v>62</v>
      </c>
      <c r="C2350" s="78">
        <v>242.35057999999998</v>
      </c>
      <c r="D2350" s="184"/>
      <c r="E2350" s="76">
        <v>424.1003</v>
      </c>
      <c r="F2350" s="76">
        <v>388.43824000000001</v>
      </c>
      <c r="G2350" s="73"/>
      <c r="H2350" s="76">
        <v>281.52464000000003</v>
      </c>
      <c r="I2350" s="72"/>
      <c r="J2350" s="185">
        <v>0</v>
      </c>
      <c r="K2350" s="246"/>
      <c r="L2350" s="246"/>
      <c r="M2350" s="173"/>
      <c r="N2350" s="174"/>
      <c r="O2350" s="173"/>
      <c r="P2350" s="173"/>
    </row>
    <row r="2351" spans="1:16" x14ac:dyDescent="0.25">
      <c r="A2351" s="74" t="s">
        <v>2082</v>
      </c>
      <c r="B2351" s="66" t="s">
        <v>62</v>
      </c>
      <c r="C2351" s="78">
        <v>371.42066999999997</v>
      </c>
      <c r="D2351" s="184"/>
      <c r="E2351" s="76">
        <v>586.45144999999991</v>
      </c>
      <c r="F2351" s="76">
        <v>575.71689000000003</v>
      </c>
      <c r="G2351" s="73"/>
      <c r="H2351" s="76">
        <v>390.01158000000004</v>
      </c>
      <c r="I2351" s="72"/>
      <c r="J2351" s="185">
        <v>0</v>
      </c>
      <c r="K2351" s="246"/>
      <c r="L2351" s="246"/>
      <c r="M2351" s="173"/>
      <c r="N2351" s="173"/>
      <c r="O2351" s="173"/>
      <c r="P2351" s="173"/>
    </row>
    <row r="2352" spans="1:16" x14ac:dyDescent="0.25">
      <c r="A2352" s="74" t="s">
        <v>3966</v>
      </c>
      <c r="B2352" s="66" t="s">
        <v>62</v>
      </c>
      <c r="C2352" s="78">
        <v>300.70188000000002</v>
      </c>
      <c r="D2352" s="184"/>
      <c r="E2352" s="76">
        <v>217.113</v>
      </c>
      <c r="F2352" s="76">
        <v>171.27945000000003</v>
      </c>
      <c r="G2352" s="73"/>
      <c r="H2352" s="76">
        <v>346.53543000000002</v>
      </c>
      <c r="I2352" s="72"/>
      <c r="J2352" s="185">
        <v>0</v>
      </c>
      <c r="K2352" s="246"/>
      <c r="L2352" s="246"/>
      <c r="M2352" s="173"/>
      <c r="N2352" s="175"/>
      <c r="O2352" s="173"/>
      <c r="P2352" s="173"/>
    </row>
    <row r="2353" spans="1:16" x14ac:dyDescent="0.25">
      <c r="A2353" s="74" t="s">
        <v>2083</v>
      </c>
      <c r="B2353" s="66" t="s">
        <v>62</v>
      </c>
      <c r="C2353" s="78">
        <v>66.131460000000004</v>
      </c>
      <c r="D2353" s="184"/>
      <c r="E2353" s="76">
        <v>17.2224</v>
      </c>
      <c r="F2353" s="76">
        <v>8.8071999999999999</v>
      </c>
      <c r="G2353" s="73"/>
      <c r="H2353" s="76">
        <v>74.546660000000003</v>
      </c>
      <c r="I2353" s="72"/>
      <c r="J2353" s="185">
        <v>0</v>
      </c>
      <c r="K2353" s="246"/>
      <c r="L2353" s="246"/>
      <c r="M2353" s="173"/>
      <c r="N2353" s="174"/>
      <c r="O2353" s="173"/>
      <c r="P2353" s="173"/>
    </row>
    <row r="2354" spans="1:16" x14ac:dyDescent="0.25">
      <c r="A2354" s="74" t="s">
        <v>2084</v>
      </c>
      <c r="B2354" s="66" t="s">
        <v>62</v>
      </c>
      <c r="C2354" s="78">
        <v>402.40133000000003</v>
      </c>
      <c r="D2354" s="184"/>
      <c r="E2354" s="76">
        <v>486.81425000000002</v>
      </c>
      <c r="F2354" s="76">
        <v>518.92037000000005</v>
      </c>
      <c r="G2354" s="73"/>
      <c r="H2354" s="76">
        <v>369.00171</v>
      </c>
      <c r="I2354" s="72"/>
      <c r="J2354" s="185">
        <v>0</v>
      </c>
      <c r="K2354" s="246"/>
      <c r="L2354" s="246"/>
      <c r="M2354" s="173"/>
      <c r="N2354" s="173"/>
      <c r="O2354" s="173"/>
      <c r="P2354" s="173"/>
    </row>
    <row r="2355" spans="1:16" x14ac:dyDescent="0.25">
      <c r="A2355" s="74" t="s">
        <v>2085</v>
      </c>
      <c r="B2355" s="66" t="s">
        <v>62</v>
      </c>
      <c r="C2355" s="78">
        <v>235.13623999999999</v>
      </c>
      <c r="D2355" s="184"/>
      <c r="E2355" s="76">
        <v>213.29814999999999</v>
      </c>
      <c r="F2355" s="76">
        <v>183.16931</v>
      </c>
      <c r="G2355" s="73"/>
      <c r="H2355" s="76">
        <v>153.32917999999998</v>
      </c>
      <c r="I2355" s="72"/>
      <c r="J2355" s="185">
        <v>0</v>
      </c>
      <c r="K2355" s="246"/>
      <c r="L2355" s="246"/>
      <c r="M2355" s="173"/>
      <c r="N2355" s="173"/>
      <c r="O2355" s="173"/>
      <c r="P2355" s="173"/>
    </row>
    <row r="2356" spans="1:16" x14ac:dyDescent="0.25">
      <c r="A2356" s="74" t="s">
        <v>2086</v>
      </c>
      <c r="B2356" s="66" t="s">
        <v>62</v>
      </c>
      <c r="C2356" s="78">
        <v>454.84384</v>
      </c>
      <c r="D2356" s="184"/>
      <c r="E2356" s="76">
        <v>316.18795</v>
      </c>
      <c r="F2356" s="76">
        <v>365.00514000000004</v>
      </c>
      <c r="G2356" s="73"/>
      <c r="H2356" s="76">
        <v>399.35849999999999</v>
      </c>
      <c r="I2356" s="72"/>
      <c r="J2356" s="185">
        <v>0</v>
      </c>
      <c r="K2356" s="246"/>
      <c r="L2356" s="246"/>
      <c r="M2356" s="173"/>
      <c r="N2356" s="173"/>
      <c r="O2356" s="173"/>
      <c r="P2356" s="173"/>
    </row>
    <row r="2357" spans="1:16" x14ac:dyDescent="0.25">
      <c r="A2357" s="74" t="s">
        <v>2087</v>
      </c>
      <c r="B2357" s="66" t="s">
        <v>62</v>
      </c>
      <c r="C2357" s="78">
        <v>534.73068000000001</v>
      </c>
      <c r="D2357" s="184"/>
      <c r="E2357" s="76">
        <v>446.81715000000003</v>
      </c>
      <c r="F2357" s="76">
        <v>367.02222999999998</v>
      </c>
      <c r="G2357" s="73"/>
      <c r="H2357" s="76">
        <v>614.52559999999994</v>
      </c>
      <c r="I2357" s="72"/>
      <c r="J2357" s="185">
        <v>0</v>
      </c>
      <c r="K2357" s="246"/>
      <c r="L2357" s="246"/>
      <c r="M2357" s="173"/>
      <c r="N2357" s="173"/>
      <c r="O2357" s="173"/>
      <c r="P2357" s="173"/>
    </row>
    <row r="2358" spans="1:16" x14ac:dyDescent="0.25">
      <c r="A2358" s="74" t="s">
        <v>3967</v>
      </c>
      <c r="B2358" s="66" t="s">
        <v>62</v>
      </c>
      <c r="C2358" s="78">
        <v>413.60248999999999</v>
      </c>
      <c r="D2358" s="184"/>
      <c r="E2358" s="76">
        <v>386.89884999999998</v>
      </c>
      <c r="F2358" s="76">
        <v>428.79634999999996</v>
      </c>
      <c r="G2358" s="73"/>
      <c r="H2358" s="76">
        <v>371.95114000000001</v>
      </c>
      <c r="I2358" s="72"/>
      <c r="J2358" s="185">
        <v>0</v>
      </c>
      <c r="K2358" s="246"/>
      <c r="L2358" s="246"/>
      <c r="M2358" s="173"/>
      <c r="N2358" s="173"/>
      <c r="O2358" s="173"/>
      <c r="P2358" s="173"/>
    </row>
    <row r="2359" spans="1:16" x14ac:dyDescent="0.25">
      <c r="A2359" s="74" t="s">
        <v>2088</v>
      </c>
      <c r="B2359" s="66" t="s">
        <v>62</v>
      </c>
      <c r="C2359" s="78">
        <v>262.09433999999999</v>
      </c>
      <c r="D2359" s="184"/>
      <c r="E2359" s="76">
        <v>202.48670000000001</v>
      </c>
      <c r="F2359" s="76">
        <v>176.27237</v>
      </c>
      <c r="G2359" s="73"/>
      <c r="H2359" s="76">
        <v>274.88046999999995</v>
      </c>
      <c r="I2359" s="72"/>
      <c r="J2359" s="185">
        <v>0</v>
      </c>
      <c r="K2359" s="246"/>
      <c r="L2359" s="246"/>
      <c r="M2359" s="173"/>
      <c r="N2359" s="174"/>
      <c r="O2359" s="173"/>
      <c r="P2359" s="173"/>
    </row>
    <row r="2360" spans="1:16" x14ac:dyDescent="0.25">
      <c r="A2360" s="74" t="s">
        <v>2089</v>
      </c>
      <c r="B2360" s="66" t="s">
        <v>62</v>
      </c>
      <c r="C2360" s="78">
        <v>388.9667</v>
      </c>
      <c r="D2360" s="184"/>
      <c r="E2360" s="76">
        <v>538.54378000000008</v>
      </c>
      <c r="F2360" s="76">
        <v>498.47748999999999</v>
      </c>
      <c r="G2360" s="73"/>
      <c r="H2360" s="76">
        <v>429.92773</v>
      </c>
      <c r="I2360" s="72"/>
      <c r="J2360" s="185">
        <v>0</v>
      </c>
      <c r="K2360" s="246"/>
      <c r="L2360" s="246"/>
      <c r="M2360" s="173"/>
      <c r="N2360" s="173"/>
      <c r="O2360" s="173"/>
      <c r="P2360" s="173"/>
    </row>
    <row r="2361" spans="1:16" x14ac:dyDescent="0.25">
      <c r="A2361" s="74" t="s">
        <v>2090</v>
      </c>
      <c r="B2361" s="66" t="s">
        <v>62</v>
      </c>
      <c r="C2361" s="78">
        <v>56.324550000000002</v>
      </c>
      <c r="D2361" s="184"/>
      <c r="E2361" s="76">
        <v>42.067349999999998</v>
      </c>
      <c r="F2361" s="76">
        <v>30.19425</v>
      </c>
      <c r="G2361" s="73"/>
      <c r="H2361" s="76">
        <v>68.197649999999996</v>
      </c>
      <c r="I2361" s="72"/>
      <c r="J2361" s="185">
        <v>0</v>
      </c>
      <c r="K2361" s="246"/>
      <c r="L2361" s="246"/>
      <c r="M2361" s="173"/>
      <c r="N2361" s="173"/>
      <c r="O2361" s="173"/>
      <c r="P2361" s="173"/>
    </row>
    <row r="2362" spans="1:16" x14ac:dyDescent="0.25">
      <c r="A2362" s="74" t="s">
        <v>2091</v>
      </c>
      <c r="B2362" s="66" t="s">
        <v>62</v>
      </c>
      <c r="C2362" s="78">
        <v>5.4357499999999996</v>
      </c>
      <c r="D2362" s="184"/>
      <c r="E2362" s="76">
        <v>36.831600000000002</v>
      </c>
      <c r="F2362" s="76">
        <v>30.4696</v>
      </c>
      <c r="G2362" s="73"/>
      <c r="H2362" s="76">
        <v>11.797750000000001</v>
      </c>
      <c r="I2362" s="72"/>
      <c r="J2362" s="185">
        <v>0</v>
      </c>
      <c r="K2362" s="246"/>
      <c r="L2362" s="246"/>
      <c r="M2362" s="173"/>
      <c r="N2362" s="174"/>
      <c r="O2362" s="173"/>
      <c r="P2362" s="173"/>
    </row>
    <row r="2363" spans="1:16" x14ac:dyDescent="0.25">
      <c r="A2363" s="74" t="s">
        <v>2092</v>
      </c>
      <c r="B2363" s="66" t="s">
        <v>62</v>
      </c>
      <c r="C2363" s="78">
        <v>41.376910000000002</v>
      </c>
      <c r="D2363" s="184"/>
      <c r="E2363" s="76">
        <v>43.188600000000001</v>
      </c>
      <c r="F2363" s="76">
        <v>31.694209999999998</v>
      </c>
      <c r="G2363" s="73"/>
      <c r="H2363" s="76">
        <v>52.871300000000005</v>
      </c>
      <c r="I2363" s="72"/>
      <c r="J2363" s="185">
        <v>0</v>
      </c>
      <c r="K2363" s="246"/>
      <c r="L2363" s="246"/>
      <c r="M2363" s="173"/>
      <c r="N2363" s="174"/>
      <c r="O2363" s="173"/>
      <c r="P2363" s="173"/>
    </row>
    <row r="2364" spans="1:16" x14ac:dyDescent="0.25">
      <c r="A2364" s="74" t="s">
        <v>2093</v>
      </c>
      <c r="B2364" s="66" t="s">
        <v>62</v>
      </c>
      <c r="C2364" s="78">
        <v>19.286650000000002</v>
      </c>
      <c r="D2364" s="184"/>
      <c r="E2364" s="76">
        <v>27.4131</v>
      </c>
      <c r="F2364" s="76">
        <v>25.079599999999999</v>
      </c>
      <c r="G2364" s="73"/>
      <c r="H2364" s="76">
        <v>21.620150000000002</v>
      </c>
      <c r="I2364" s="72"/>
      <c r="J2364" s="185">
        <v>0</v>
      </c>
      <c r="K2364" s="246"/>
      <c r="L2364" s="246"/>
      <c r="M2364" s="173"/>
      <c r="N2364" s="174"/>
      <c r="O2364" s="173"/>
      <c r="P2364" s="173"/>
    </row>
    <row r="2365" spans="1:16" x14ac:dyDescent="0.25">
      <c r="A2365" s="74" t="s">
        <v>2094</v>
      </c>
      <c r="B2365" s="66" t="s">
        <v>62</v>
      </c>
      <c r="C2365" s="78">
        <v>40.818820000000002</v>
      </c>
      <c r="D2365" s="184"/>
      <c r="E2365" s="76">
        <v>29.944200000000002</v>
      </c>
      <c r="F2365" s="76">
        <v>23.764150000000001</v>
      </c>
      <c r="G2365" s="73"/>
      <c r="H2365" s="76">
        <v>46.998870000000004</v>
      </c>
      <c r="I2365" s="72"/>
      <c r="J2365" s="185">
        <v>0</v>
      </c>
      <c r="K2365" s="246"/>
      <c r="L2365" s="246"/>
      <c r="M2365" s="173"/>
      <c r="N2365" s="174"/>
      <c r="O2365" s="173"/>
      <c r="P2365" s="173"/>
    </row>
    <row r="2366" spans="1:16" x14ac:dyDescent="0.25">
      <c r="A2366" s="74" t="s">
        <v>3968</v>
      </c>
      <c r="B2366" s="66" t="s">
        <v>62</v>
      </c>
      <c r="C2366" s="78">
        <v>338.40899000000002</v>
      </c>
      <c r="D2366" s="184"/>
      <c r="E2366" s="76">
        <v>504.14519999999999</v>
      </c>
      <c r="F2366" s="76">
        <v>471.21465999999998</v>
      </c>
      <c r="G2366" s="73"/>
      <c r="H2366" s="76">
        <v>371.35586999999998</v>
      </c>
      <c r="I2366" s="72"/>
      <c r="J2366" s="185">
        <v>0</v>
      </c>
      <c r="K2366" s="246"/>
      <c r="L2366" s="246"/>
      <c r="M2366" s="173"/>
      <c r="N2366" s="174"/>
      <c r="O2366" s="173"/>
      <c r="P2366" s="173"/>
    </row>
    <row r="2367" spans="1:16" x14ac:dyDescent="0.25">
      <c r="A2367" s="74" t="s">
        <v>2095</v>
      </c>
      <c r="B2367" s="66" t="s">
        <v>62</v>
      </c>
      <c r="C2367" s="78">
        <v>11.766249999999999</v>
      </c>
      <c r="D2367" s="184"/>
      <c r="E2367" s="76">
        <v>5.2649999999999997</v>
      </c>
      <c r="F2367" s="76">
        <v>1.905</v>
      </c>
      <c r="G2367" s="73"/>
      <c r="H2367" s="76">
        <v>15.126250000000001</v>
      </c>
      <c r="I2367" s="72"/>
      <c r="J2367" s="185">
        <v>0</v>
      </c>
      <c r="K2367" s="246"/>
      <c r="L2367" s="246"/>
      <c r="M2367" s="173"/>
      <c r="N2367" s="175"/>
      <c r="O2367" s="173"/>
      <c r="P2367" s="173"/>
    </row>
    <row r="2368" spans="1:16" x14ac:dyDescent="0.25">
      <c r="A2368" s="74" t="s">
        <v>2096</v>
      </c>
      <c r="B2368" s="66" t="s">
        <v>62</v>
      </c>
      <c r="C2368" s="78">
        <v>40.689749999999997</v>
      </c>
      <c r="D2368" s="184"/>
      <c r="E2368" s="76">
        <v>11.895</v>
      </c>
      <c r="F2368" s="76">
        <v>5.2211999999999996</v>
      </c>
      <c r="G2368" s="73"/>
      <c r="H2368" s="76">
        <v>47.363550000000004</v>
      </c>
      <c r="I2368" s="72"/>
      <c r="J2368" s="185">
        <v>0</v>
      </c>
      <c r="K2368" s="246"/>
      <c r="L2368" s="246"/>
      <c r="M2368" s="173"/>
      <c r="N2368" s="175"/>
      <c r="O2368" s="173"/>
      <c r="P2368" s="173"/>
    </row>
    <row r="2369" spans="1:16" x14ac:dyDescent="0.25">
      <c r="A2369" s="74" t="s">
        <v>2097</v>
      </c>
      <c r="B2369" s="66" t="s">
        <v>62</v>
      </c>
      <c r="C2369" s="78">
        <v>42.704809999999995</v>
      </c>
      <c r="D2369" s="184"/>
      <c r="E2369" s="76">
        <v>19.379099999999998</v>
      </c>
      <c r="F2369" s="76">
        <v>10.0009</v>
      </c>
      <c r="G2369" s="73"/>
      <c r="H2369" s="76">
        <v>51.984449999999995</v>
      </c>
      <c r="I2369" s="72"/>
      <c r="J2369" s="185">
        <v>0</v>
      </c>
      <c r="K2369" s="246"/>
      <c r="L2369" s="246"/>
      <c r="M2369" s="173"/>
      <c r="N2369" s="174"/>
      <c r="O2369" s="173"/>
      <c r="P2369" s="173"/>
    </row>
    <row r="2370" spans="1:16" x14ac:dyDescent="0.25">
      <c r="A2370" s="74" t="s">
        <v>2098</v>
      </c>
      <c r="B2370" s="66" t="s">
        <v>62</v>
      </c>
      <c r="C2370" s="78">
        <v>106.3549</v>
      </c>
      <c r="D2370" s="184"/>
      <c r="E2370" s="76">
        <v>34.912800000000004</v>
      </c>
      <c r="F2370" s="76">
        <v>11.318149999999999</v>
      </c>
      <c r="G2370" s="73"/>
      <c r="H2370" s="76">
        <v>129.94955000000002</v>
      </c>
      <c r="I2370" s="72"/>
      <c r="J2370" s="185">
        <v>0</v>
      </c>
      <c r="K2370" s="246"/>
      <c r="L2370" s="246"/>
      <c r="M2370" s="173"/>
      <c r="N2370" s="174"/>
      <c r="O2370" s="173"/>
      <c r="P2370" s="173"/>
    </row>
    <row r="2371" spans="1:16" x14ac:dyDescent="0.25">
      <c r="A2371" s="74" t="s">
        <v>2099</v>
      </c>
      <c r="B2371" s="66" t="s">
        <v>62</v>
      </c>
      <c r="C2371" s="78">
        <v>80.201149999999998</v>
      </c>
      <c r="D2371" s="184"/>
      <c r="E2371" s="76">
        <v>30.854849999999999</v>
      </c>
      <c r="F2371" s="76">
        <v>34.637349999999998</v>
      </c>
      <c r="G2371" s="73"/>
      <c r="H2371" s="76">
        <v>76.41865</v>
      </c>
      <c r="I2371" s="72"/>
      <c r="J2371" s="185">
        <v>0</v>
      </c>
      <c r="K2371" s="246"/>
      <c r="L2371" s="246"/>
      <c r="M2371" s="173"/>
      <c r="N2371" s="173"/>
      <c r="O2371" s="173"/>
      <c r="P2371" s="173"/>
    </row>
    <row r="2372" spans="1:16" x14ac:dyDescent="0.25">
      <c r="A2372" s="74" t="s">
        <v>2100</v>
      </c>
      <c r="B2372" s="66" t="s">
        <v>62</v>
      </c>
      <c r="C2372" s="78">
        <v>34.129059999999996</v>
      </c>
      <c r="D2372" s="184"/>
      <c r="E2372" s="76">
        <v>32.073599999999999</v>
      </c>
      <c r="F2372" s="76">
        <v>23.655909999999999</v>
      </c>
      <c r="G2372" s="73"/>
      <c r="H2372" s="76">
        <v>42.546750000000003</v>
      </c>
      <c r="I2372" s="72"/>
      <c r="J2372" s="185">
        <v>0</v>
      </c>
      <c r="K2372" s="246"/>
      <c r="L2372" s="246"/>
      <c r="M2372" s="173"/>
      <c r="N2372" s="174"/>
      <c r="O2372" s="173"/>
      <c r="P2372" s="173"/>
    </row>
    <row r="2373" spans="1:16" x14ac:dyDescent="0.25">
      <c r="A2373" s="74" t="s">
        <v>2101</v>
      </c>
      <c r="B2373" s="66" t="s">
        <v>62</v>
      </c>
      <c r="C2373" s="78">
        <v>104.36205</v>
      </c>
      <c r="D2373" s="184"/>
      <c r="E2373" s="76">
        <v>30.83925</v>
      </c>
      <c r="F2373" s="76">
        <v>12.512319999999999</v>
      </c>
      <c r="G2373" s="73"/>
      <c r="H2373" s="76">
        <v>122.68898</v>
      </c>
      <c r="I2373" s="72"/>
      <c r="J2373" s="185">
        <v>0</v>
      </c>
      <c r="K2373" s="246"/>
      <c r="L2373" s="246"/>
      <c r="M2373" s="173"/>
      <c r="N2373" s="173"/>
      <c r="O2373" s="173"/>
      <c r="P2373" s="173"/>
    </row>
    <row r="2374" spans="1:16" x14ac:dyDescent="0.25">
      <c r="A2374" s="74" t="s">
        <v>2102</v>
      </c>
      <c r="B2374" s="66" t="s">
        <v>62</v>
      </c>
      <c r="C2374" s="78">
        <v>67.650829999999999</v>
      </c>
      <c r="D2374" s="184"/>
      <c r="E2374" s="76">
        <v>27.038700000000002</v>
      </c>
      <c r="F2374" s="76">
        <v>15.943700000000002</v>
      </c>
      <c r="G2374" s="73"/>
      <c r="H2374" s="76">
        <v>78.745829999999998</v>
      </c>
      <c r="I2374" s="72"/>
      <c r="J2374" s="185">
        <v>0</v>
      </c>
      <c r="K2374" s="246"/>
      <c r="L2374" s="246"/>
      <c r="M2374" s="173"/>
      <c r="N2374" s="174"/>
      <c r="O2374" s="173"/>
      <c r="P2374" s="173"/>
    </row>
    <row r="2375" spans="1:16" x14ac:dyDescent="0.25">
      <c r="A2375" s="74" t="s">
        <v>1214</v>
      </c>
      <c r="B2375" s="66" t="s">
        <v>62</v>
      </c>
      <c r="C2375" s="78">
        <v>81.939899999999994</v>
      </c>
      <c r="D2375" s="184"/>
      <c r="E2375" s="76">
        <v>25.264200000000002</v>
      </c>
      <c r="F2375" s="76">
        <v>13.2654</v>
      </c>
      <c r="G2375" s="73"/>
      <c r="H2375" s="76">
        <v>93.938699999999997</v>
      </c>
      <c r="I2375" s="72"/>
      <c r="J2375" s="185">
        <v>0</v>
      </c>
      <c r="K2375" s="246"/>
      <c r="L2375" s="246"/>
      <c r="M2375" s="173"/>
      <c r="N2375" s="174"/>
      <c r="O2375" s="173"/>
      <c r="P2375" s="173"/>
    </row>
    <row r="2376" spans="1:16" x14ac:dyDescent="0.25">
      <c r="A2376" s="74" t="s">
        <v>2103</v>
      </c>
      <c r="B2376" s="66" t="s">
        <v>62</v>
      </c>
      <c r="C2376" s="78">
        <v>66.591300000000004</v>
      </c>
      <c r="D2376" s="184"/>
      <c r="E2376" s="76">
        <v>26.104650000000003</v>
      </c>
      <c r="F2376" s="76">
        <v>8.2584999999999997</v>
      </c>
      <c r="G2376" s="73"/>
      <c r="H2376" s="76">
        <v>84.437449999999998</v>
      </c>
      <c r="I2376" s="72"/>
      <c r="J2376" s="185">
        <v>0</v>
      </c>
      <c r="K2376" s="246"/>
      <c r="L2376" s="246"/>
      <c r="M2376" s="173"/>
      <c r="N2376" s="173"/>
      <c r="O2376" s="173"/>
      <c r="P2376" s="173"/>
    </row>
    <row r="2377" spans="1:16" x14ac:dyDescent="0.25">
      <c r="A2377" s="74" t="s">
        <v>2104</v>
      </c>
      <c r="B2377" s="66" t="s">
        <v>62</v>
      </c>
      <c r="C2377" s="78">
        <v>103.5973</v>
      </c>
      <c r="D2377" s="184"/>
      <c r="E2377" s="76">
        <v>32.892600000000002</v>
      </c>
      <c r="F2377" s="76">
        <v>6.8078000000000003</v>
      </c>
      <c r="G2377" s="73"/>
      <c r="H2377" s="76">
        <v>129.68210000000002</v>
      </c>
      <c r="I2377" s="72"/>
      <c r="J2377" s="185">
        <v>0</v>
      </c>
      <c r="K2377" s="246"/>
      <c r="L2377" s="246"/>
      <c r="M2377" s="173"/>
      <c r="N2377" s="174"/>
      <c r="O2377" s="173"/>
      <c r="P2377" s="173"/>
    </row>
    <row r="2378" spans="1:16" x14ac:dyDescent="0.25">
      <c r="A2378" s="74" t="s">
        <v>2105</v>
      </c>
      <c r="B2378" s="66" t="s">
        <v>62</v>
      </c>
      <c r="C2378" s="78">
        <v>103.21473</v>
      </c>
      <c r="D2378" s="184"/>
      <c r="E2378" s="76">
        <v>32.933550000000004</v>
      </c>
      <c r="F2378" s="76">
        <v>24.963049999999999</v>
      </c>
      <c r="G2378" s="73"/>
      <c r="H2378" s="76">
        <v>111.18522999999999</v>
      </c>
      <c r="I2378" s="72"/>
      <c r="J2378" s="185">
        <v>0</v>
      </c>
      <c r="K2378" s="246"/>
      <c r="L2378" s="246"/>
      <c r="M2378" s="173"/>
      <c r="N2378" s="173"/>
      <c r="O2378" s="173"/>
      <c r="P2378" s="173"/>
    </row>
    <row r="2379" spans="1:16" x14ac:dyDescent="0.25">
      <c r="A2379" s="74" t="s">
        <v>2106</v>
      </c>
      <c r="B2379" s="66" t="s">
        <v>62</v>
      </c>
      <c r="C2379" s="78">
        <v>57.033900000000003</v>
      </c>
      <c r="D2379" s="184"/>
      <c r="E2379" s="76">
        <v>30.817799999999998</v>
      </c>
      <c r="F2379" s="76">
        <v>19.2439</v>
      </c>
      <c r="G2379" s="73"/>
      <c r="H2379" s="76">
        <v>68.607799999999997</v>
      </c>
      <c r="I2379" s="72"/>
      <c r="J2379" s="185">
        <v>0</v>
      </c>
      <c r="K2379" s="246"/>
      <c r="L2379" s="246"/>
      <c r="M2379" s="173"/>
      <c r="N2379" s="174"/>
      <c r="O2379" s="173"/>
      <c r="P2379" s="173"/>
    </row>
    <row r="2380" spans="1:16" x14ac:dyDescent="0.25">
      <c r="A2380" s="74" t="s">
        <v>2107</v>
      </c>
      <c r="B2380" s="66" t="s">
        <v>62</v>
      </c>
      <c r="C2380" s="78">
        <v>97.8352</v>
      </c>
      <c r="D2380" s="184"/>
      <c r="E2380" s="76">
        <v>31.956599999999998</v>
      </c>
      <c r="F2380" s="76">
        <v>7.5558999999999994</v>
      </c>
      <c r="G2380" s="73"/>
      <c r="H2380" s="76">
        <v>122.2359</v>
      </c>
      <c r="I2380" s="72"/>
      <c r="J2380" s="185">
        <v>0</v>
      </c>
      <c r="K2380" s="246"/>
      <c r="L2380" s="246"/>
      <c r="M2380" s="173"/>
      <c r="N2380" s="174"/>
      <c r="O2380" s="173"/>
      <c r="P2380" s="173"/>
    </row>
    <row r="2381" spans="1:16" x14ac:dyDescent="0.25">
      <c r="A2381" s="74" t="s">
        <v>2108</v>
      </c>
      <c r="B2381" s="66" t="s">
        <v>62</v>
      </c>
      <c r="C2381" s="78">
        <v>80.88355</v>
      </c>
      <c r="D2381" s="184"/>
      <c r="E2381" s="76">
        <v>15.643549999999999</v>
      </c>
      <c r="F2381" s="76">
        <v>0</v>
      </c>
      <c r="G2381" s="73"/>
      <c r="H2381" s="76">
        <v>96.527100000000004</v>
      </c>
      <c r="I2381" s="72"/>
      <c r="J2381" s="185">
        <v>0</v>
      </c>
      <c r="K2381" s="246"/>
      <c r="L2381" s="246"/>
      <c r="M2381" s="173"/>
      <c r="N2381" s="173"/>
      <c r="O2381" s="176"/>
      <c r="P2381" s="173"/>
    </row>
    <row r="2382" spans="1:16" x14ac:dyDescent="0.25">
      <c r="A2382" s="74" t="s">
        <v>2109</v>
      </c>
      <c r="B2382" s="66" t="s">
        <v>62</v>
      </c>
      <c r="C2382" s="78">
        <v>94.95286999999999</v>
      </c>
      <c r="D2382" s="184"/>
      <c r="E2382" s="76">
        <v>14.144</v>
      </c>
      <c r="F2382" s="76">
        <v>1.1466700000000001</v>
      </c>
      <c r="G2382" s="73"/>
      <c r="H2382" s="76">
        <v>107.9502</v>
      </c>
      <c r="I2382" s="72"/>
      <c r="J2382" s="185">
        <v>0</v>
      </c>
      <c r="K2382" s="246"/>
      <c r="L2382" s="246"/>
      <c r="M2382" s="173"/>
      <c r="N2382" s="175"/>
      <c r="O2382" s="173"/>
      <c r="P2382" s="173"/>
    </row>
    <row r="2383" spans="1:16" x14ac:dyDescent="0.25">
      <c r="A2383" s="74" t="s">
        <v>2110</v>
      </c>
      <c r="B2383" s="66" t="s">
        <v>62</v>
      </c>
      <c r="C2383" s="78">
        <v>66.845699999999994</v>
      </c>
      <c r="D2383" s="184"/>
      <c r="E2383" s="76">
        <v>24.18</v>
      </c>
      <c r="F2383" s="76">
        <v>13.00455</v>
      </c>
      <c r="G2383" s="73"/>
      <c r="H2383" s="76">
        <v>78.021149999999992</v>
      </c>
      <c r="I2383" s="72"/>
      <c r="J2383" s="185">
        <v>0</v>
      </c>
      <c r="K2383" s="246"/>
      <c r="L2383" s="246"/>
      <c r="M2383" s="173"/>
      <c r="N2383" s="175"/>
      <c r="O2383" s="173"/>
      <c r="P2383" s="173"/>
    </row>
    <row r="2384" spans="1:16" x14ac:dyDescent="0.25">
      <c r="A2384" s="74" t="s">
        <v>2111</v>
      </c>
      <c r="B2384" s="66" t="s">
        <v>62</v>
      </c>
      <c r="C2384" s="78">
        <v>105.07955</v>
      </c>
      <c r="D2384" s="184"/>
      <c r="E2384" s="76">
        <v>48.2742</v>
      </c>
      <c r="F2384" s="76">
        <v>32.082050000000002</v>
      </c>
      <c r="G2384" s="73"/>
      <c r="H2384" s="76">
        <v>121.2717</v>
      </c>
      <c r="I2384" s="72"/>
      <c r="J2384" s="185">
        <v>0</v>
      </c>
      <c r="K2384" s="246"/>
      <c r="L2384" s="246"/>
      <c r="M2384" s="173"/>
      <c r="N2384" s="174"/>
      <c r="O2384" s="173"/>
      <c r="P2384" s="173"/>
    </row>
    <row r="2385" spans="1:16" x14ac:dyDescent="0.25">
      <c r="A2385" s="74" t="s">
        <v>2112</v>
      </c>
      <c r="B2385" s="66" t="s">
        <v>62</v>
      </c>
      <c r="C2385" s="78">
        <v>48.202680000000001</v>
      </c>
      <c r="D2385" s="184"/>
      <c r="E2385" s="76">
        <v>24.5427</v>
      </c>
      <c r="F2385" s="76">
        <v>26.532349999999997</v>
      </c>
      <c r="G2385" s="73"/>
      <c r="H2385" s="76">
        <v>46.213029999999996</v>
      </c>
      <c r="I2385" s="72"/>
      <c r="J2385" s="185">
        <v>0</v>
      </c>
      <c r="K2385" s="246"/>
      <c r="L2385" s="246"/>
      <c r="M2385" s="173"/>
      <c r="N2385" s="174"/>
      <c r="O2385" s="173"/>
      <c r="P2385" s="173"/>
    </row>
    <row r="2386" spans="1:16" x14ac:dyDescent="0.25">
      <c r="A2386" s="74" t="s">
        <v>2113</v>
      </c>
      <c r="B2386" s="66" t="s">
        <v>62</v>
      </c>
      <c r="C2386" s="78">
        <v>237.11892</v>
      </c>
      <c r="D2386" s="184"/>
      <c r="E2386" s="76">
        <v>462.18900000000002</v>
      </c>
      <c r="F2386" s="76">
        <v>448.48079999999999</v>
      </c>
      <c r="G2386" s="73"/>
      <c r="H2386" s="76">
        <v>257.49932000000001</v>
      </c>
      <c r="I2386" s="72"/>
      <c r="J2386" s="185">
        <v>0</v>
      </c>
      <c r="K2386" s="246"/>
      <c r="L2386" s="246"/>
      <c r="M2386" s="173"/>
      <c r="N2386" s="175"/>
      <c r="O2386" s="173"/>
      <c r="P2386" s="173"/>
    </row>
    <row r="2387" spans="1:16" x14ac:dyDescent="0.25">
      <c r="A2387" s="74" t="s">
        <v>2114</v>
      </c>
      <c r="B2387" s="71" t="s">
        <v>82</v>
      </c>
      <c r="C2387" s="78">
        <v>0.52867999999999993</v>
      </c>
      <c r="D2387" s="184"/>
      <c r="E2387" s="76">
        <v>52.78416</v>
      </c>
      <c r="F2387" s="76">
        <v>54.343510000000002</v>
      </c>
      <c r="G2387" s="73"/>
      <c r="H2387" s="76"/>
      <c r="I2387" s="187">
        <v>-1.03067</v>
      </c>
      <c r="J2387" s="185">
        <v>0</v>
      </c>
      <c r="K2387" s="242"/>
      <c r="L2387" s="242"/>
      <c r="M2387" s="177"/>
      <c r="N2387" s="173"/>
      <c r="O2387" s="173"/>
      <c r="P2387" s="173"/>
    </row>
    <row r="2388" spans="1:16" x14ac:dyDescent="0.25">
      <c r="A2388" s="74" t="s">
        <v>2115</v>
      </c>
      <c r="B2388" s="71" t="s">
        <v>82</v>
      </c>
      <c r="C2388" s="78">
        <v>32.700499999999998</v>
      </c>
      <c r="D2388" s="184"/>
      <c r="E2388" s="76">
        <v>12.246</v>
      </c>
      <c r="F2388" s="76">
        <v>4.5478500000000004</v>
      </c>
      <c r="G2388" s="73"/>
      <c r="H2388" s="76">
        <v>40.398650000000004</v>
      </c>
      <c r="I2388" s="72"/>
      <c r="J2388" s="185">
        <v>0</v>
      </c>
      <c r="K2388" s="242"/>
      <c r="L2388" s="242"/>
      <c r="M2388" s="173"/>
      <c r="N2388" s="175"/>
      <c r="O2388" s="173"/>
      <c r="P2388" s="173"/>
    </row>
    <row r="2389" spans="1:16" x14ac:dyDescent="0.25">
      <c r="A2389" s="74" t="s">
        <v>2116</v>
      </c>
      <c r="B2389" s="71" t="s">
        <v>82</v>
      </c>
      <c r="C2389" s="78">
        <v>34.162440000000004</v>
      </c>
      <c r="D2389" s="184"/>
      <c r="E2389" s="76">
        <v>43.088760000000001</v>
      </c>
      <c r="F2389" s="76">
        <v>42.883129999999994</v>
      </c>
      <c r="G2389" s="73"/>
      <c r="H2389" s="76">
        <v>34.368070000000003</v>
      </c>
      <c r="I2389" s="72"/>
      <c r="J2389" s="185">
        <v>0</v>
      </c>
      <c r="K2389" s="242"/>
      <c r="L2389" s="242"/>
      <c r="M2389" s="173"/>
      <c r="N2389" s="173"/>
      <c r="O2389" s="173"/>
      <c r="P2389" s="173"/>
    </row>
    <row r="2390" spans="1:16" x14ac:dyDescent="0.25">
      <c r="A2390" s="74" t="s">
        <v>2117</v>
      </c>
      <c r="B2390" s="71" t="s">
        <v>82</v>
      </c>
      <c r="C2390" s="78">
        <v>2.1105500000000004</v>
      </c>
      <c r="D2390" s="184"/>
      <c r="E2390" s="76">
        <v>25.326599999999999</v>
      </c>
      <c r="F2390" s="76">
        <v>24.910599999999999</v>
      </c>
      <c r="G2390" s="73"/>
      <c r="H2390" s="76">
        <v>2.5265500000000003</v>
      </c>
      <c r="I2390" s="72"/>
      <c r="J2390" s="185">
        <v>0</v>
      </c>
      <c r="K2390" s="242"/>
      <c r="L2390" s="242"/>
      <c r="M2390" s="173"/>
      <c r="N2390" s="174"/>
      <c r="O2390" s="173"/>
      <c r="P2390" s="173"/>
    </row>
    <row r="2391" spans="1:16" x14ac:dyDescent="0.25">
      <c r="A2391" s="74" t="s">
        <v>2118</v>
      </c>
      <c r="B2391" s="71" t="s">
        <v>82</v>
      </c>
      <c r="C2391" s="78">
        <v>100.93858</v>
      </c>
      <c r="D2391" s="184"/>
      <c r="E2391" s="76">
        <v>345.29820000000001</v>
      </c>
      <c r="F2391" s="76">
        <v>371.35614000000004</v>
      </c>
      <c r="G2391" s="73"/>
      <c r="H2391" s="76">
        <v>74.88064</v>
      </c>
      <c r="I2391" s="72"/>
      <c r="J2391" s="185">
        <v>0</v>
      </c>
      <c r="K2391" s="242"/>
      <c r="L2391" s="242"/>
      <c r="M2391" s="173"/>
      <c r="N2391" s="174"/>
      <c r="O2391" s="173"/>
      <c r="P2391" s="173"/>
    </row>
    <row r="2392" spans="1:16" x14ac:dyDescent="0.25">
      <c r="A2392" s="74" t="s">
        <v>2119</v>
      </c>
      <c r="B2392" s="71" t="s">
        <v>82</v>
      </c>
      <c r="C2392" s="78">
        <v>71.242999999999995</v>
      </c>
      <c r="D2392" s="184"/>
      <c r="E2392" s="76">
        <v>24.741599999999998</v>
      </c>
      <c r="F2392" s="76">
        <v>24.49765</v>
      </c>
      <c r="G2392" s="73"/>
      <c r="H2392" s="76">
        <v>71.486949999999993</v>
      </c>
      <c r="I2392" s="72"/>
      <c r="J2392" s="185">
        <v>0</v>
      </c>
      <c r="K2392" s="242"/>
      <c r="L2392" s="242"/>
      <c r="M2392" s="173"/>
      <c r="N2392" s="174"/>
      <c r="O2392" s="173"/>
      <c r="P2392" s="173"/>
    </row>
    <row r="2393" spans="1:16" x14ac:dyDescent="0.25">
      <c r="A2393" s="74" t="s">
        <v>2120</v>
      </c>
      <c r="B2393" s="71" t="s">
        <v>82</v>
      </c>
      <c r="C2393" s="78">
        <v>89.20492999999999</v>
      </c>
      <c r="D2393" s="184"/>
      <c r="E2393" s="76">
        <v>171.45829000000001</v>
      </c>
      <c r="F2393" s="76">
        <v>172.49704</v>
      </c>
      <c r="G2393" s="73"/>
      <c r="H2393" s="76">
        <v>63.526319999999998</v>
      </c>
      <c r="I2393" s="72"/>
      <c r="J2393" s="185">
        <v>0</v>
      </c>
      <c r="K2393" s="242"/>
      <c r="L2393" s="242"/>
      <c r="M2393" s="173"/>
      <c r="N2393" s="173"/>
      <c r="O2393" s="173"/>
      <c r="P2393" s="173"/>
    </row>
    <row r="2394" spans="1:16" x14ac:dyDescent="0.25">
      <c r="A2394" s="74" t="s">
        <v>3969</v>
      </c>
      <c r="B2394" s="71" t="s">
        <v>82</v>
      </c>
      <c r="C2394" s="78">
        <v>85.108500000000006</v>
      </c>
      <c r="D2394" s="184"/>
      <c r="E2394" s="76">
        <v>170.64189999999999</v>
      </c>
      <c r="F2394" s="76">
        <v>153.07163</v>
      </c>
      <c r="G2394" s="73"/>
      <c r="H2394" s="76">
        <v>106.69252</v>
      </c>
      <c r="I2394" s="72"/>
      <c r="J2394" s="185">
        <v>0</v>
      </c>
      <c r="K2394" s="242"/>
      <c r="L2394" s="242"/>
      <c r="M2394" s="173"/>
      <c r="N2394" s="174"/>
      <c r="O2394" s="173"/>
      <c r="P2394" s="173"/>
    </row>
    <row r="2395" spans="1:16" x14ac:dyDescent="0.25">
      <c r="A2395" s="74" t="s">
        <v>3970</v>
      </c>
      <c r="B2395" s="71" t="s">
        <v>82</v>
      </c>
      <c r="C2395" s="78">
        <v>106.47717</v>
      </c>
      <c r="D2395" s="184"/>
      <c r="E2395" s="76">
        <v>134.00139999999999</v>
      </c>
      <c r="F2395" s="76">
        <v>116.76944999999999</v>
      </c>
      <c r="G2395" s="73"/>
      <c r="H2395" s="76">
        <v>129.74672000000001</v>
      </c>
      <c r="I2395" s="72"/>
      <c r="J2395" s="185">
        <v>0</v>
      </c>
      <c r="K2395" s="242"/>
      <c r="L2395" s="242"/>
      <c r="M2395" s="173"/>
      <c r="N2395" s="174"/>
      <c r="O2395" s="173"/>
      <c r="P2395" s="173"/>
    </row>
    <row r="2396" spans="1:16" x14ac:dyDescent="0.25">
      <c r="A2396" s="74" t="s">
        <v>2121</v>
      </c>
      <c r="B2396" s="71" t="s">
        <v>82</v>
      </c>
      <c r="C2396" s="78">
        <v>28.044349999999998</v>
      </c>
      <c r="D2396" s="184"/>
      <c r="E2396" s="76">
        <v>28.28604</v>
      </c>
      <c r="F2396" s="76">
        <v>33.638589999999994</v>
      </c>
      <c r="G2396" s="73"/>
      <c r="H2396" s="76">
        <v>22.691800000000001</v>
      </c>
      <c r="I2396" s="72"/>
      <c r="J2396" s="185">
        <v>0</v>
      </c>
      <c r="K2396" s="242"/>
      <c r="L2396" s="242"/>
      <c r="M2396" s="173"/>
      <c r="N2396" s="173"/>
      <c r="O2396" s="173"/>
      <c r="P2396" s="173"/>
    </row>
    <row r="2397" spans="1:16" x14ac:dyDescent="0.25">
      <c r="A2397" s="74" t="s">
        <v>843</v>
      </c>
      <c r="B2397" s="71" t="s">
        <v>82</v>
      </c>
      <c r="C2397" s="78">
        <v>91.726979999999998</v>
      </c>
      <c r="D2397" s="184"/>
      <c r="E2397" s="76">
        <v>221.47198999999998</v>
      </c>
      <c r="F2397" s="76">
        <v>243.66070000000002</v>
      </c>
      <c r="G2397" s="73"/>
      <c r="H2397" s="76">
        <v>48.077809999999999</v>
      </c>
      <c r="I2397" s="72"/>
      <c r="J2397" s="185">
        <v>0</v>
      </c>
      <c r="K2397" s="242"/>
      <c r="L2397" s="242"/>
      <c r="M2397" s="173"/>
      <c r="N2397" s="173"/>
      <c r="O2397" s="173"/>
      <c r="P2397" s="173"/>
    </row>
    <row r="2398" spans="1:16" x14ac:dyDescent="0.25">
      <c r="A2398" s="74" t="s">
        <v>2122</v>
      </c>
      <c r="B2398" s="71" t="s">
        <v>82</v>
      </c>
      <c r="C2398" s="78">
        <v>11.438829999999999</v>
      </c>
      <c r="D2398" s="184"/>
      <c r="E2398" s="76">
        <v>48.319760000000002</v>
      </c>
      <c r="F2398" s="76">
        <v>51.884419999999999</v>
      </c>
      <c r="G2398" s="73"/>
      <c r="H2398" s="76">
        <v>10.456620000000001</v>
      </c>
      <c r="I2398" s="72"/>
      <c r="J2398" s="185">
        <v>0</v>
      </c>
      <c r="K2398" s="242"/>
      <c r="L2398" s="242"/>
      <c r="M2398" s="173"/>
      <c r="N2398" s="173"/>
      <c r="O2398" s="173"/>
      <c r="P2398" s="173"/>
    </row>
    <row r="2399" spans="1:16" x14ac:dyDescent="0.25">
      <c r="A2399" s="74" t="s">
        <v>2123</v>
      </c>
      <c r="B2399" s="71" t="s">
        <v>82</v>
      </c>
      <c r="C2399" s="78">
        <v>41.772349999999996</v>
      </c>
      <c r="D2399" s="184"/>
      <c r="E2399" s="76">
        <v>43.141800000000003</v>
      </c>
      <c r="F2399" s="76">
        <v>37.740650000000002</v>
      </c>
      <c r="G2399" s="73"/>
      <c r="H2399" s="76">
        <v>47.173499999999997</v>
      </c>
      <c r="I2399" s="72"/>
      <c r="J2399" s="185">
        <v>0</v>
      </c>
      <c r="K2399" s="242"/>
      <c r="L2399" s="242"/>
      <c r="M2399" s="173"/>
      <c r="N2399" s="174"/>
      <c r="O2399" s="173"/>
      <c r="P2399" s="173"/>
    </row>
    <row r="2400" spans="1:16" x14ac:dyDescent="0.25">
      <c r="A2400" s="74" t="s">
        <v>2124</v>
      </c>
      <c r="B2400" s="71" t="s">
        <v>82</v>
      </c>
      <c r="C2400" s="78">
        <v>26.419150000000002</v>
      </c>
      <c r="D2400" s="184"/>
      <c r="E2400" s="76">
        <v>34.8504</v>
      </c>
      <c r="F2400" s="76">
        <v>28.795740000000002</v>
      </c>
      <c r="G2400" s="73"/>
      <c r="H2400" s="76">
        <v>32.47381</v>
      </c>
      <c r="I2400" s="72"/>
      <c r="J2400" s="185">
        <v>0</v>
      </c>
      <c r="K2400" s="242"/>
      <c r="L2400" s="242"/>
      <c r="M2400" s="173"/>
      <c r="N2400" s="174"/>
      <c r="O2400" s="173"/>
      <c r="P2400" s="173"/>
    </row>
    <row r="2401" spans="1:16" x14ac:dyDescent="0.25">
      <c r="A2401" s="74" t="s">
        <v>2125</v>
      </c>
      <c r="B2401" s="71" t="s">
        <v>82</v>
      </c>
      <c r="C2401" s="78">
        <v>0.91585000000000005</v>
      </c>
      <c r="D2401" s="184"/>
      <c r="E2401" s="76">
        <v>35.021999999999998</v>
      </c>
      <c r="F2401" s="76">
        <v>34.463650000000001</v>
      </c>
      <c r="G2401" s="73"/>
      <c r="H2401" s="76">
        <v>1.4742</v>
      </c>
      <c r="I2401" s="72"/>
      <c r="J2401" s="185">
        <v>0</v>
      </c>
      <c r="K2401" s="242"/>
      <c r="L2401" s="242"/>
      <c r="M2401" s="177"/>
      <c r="N2401" s="175"/>
      <c r="O2401" s="173"/>
      <c r="P2401" s="173"/>
    </row>
    <row r="2402" spans="1:16" x14ac:dyDescent="0.25">
      <c r="A2402" s="74" t="s">
        <v>3971</v>
      </c>
      <c r="B2402" s="71" t="s">
        <v>82</v>
      </c>
      <c r="C2402" s="78">
        <v>54.213800000000006</v>
      </c>
      <c r="D2402" s="184"/>
      <c r="E2402" s="76">
        <v>129.88560000000001</v>
      </c>
      <c r="F2402" s="76">
        <v>125.6897</v>
      </c>
      <c r="G2402" s="73"/>
      <c r="H2402" s="76">
        <v>58.409699999999994</v>
      </c>
      <c r="I2402" s="72"/>
      <c r="J2402" s="185">
        <v>0</v>
      </c>
      <c r="K2402" s="242"/>
      <c r="L2402" s="242"/>
      <c r="M2402" s="173"/>
      <c r="N2402" s="174"/>
      <c r="O2402" s="173"/>
      <c r="P2402" s="173"/>
    </row>
    <row r="2403" spans="1:16" x14ac:dyDescent="0.25">
      <c r="A2403" s="74" t="s">
        <v>2126</v>
      </c>
      <c r="B2403" s="71" t="s">
        <v>82</v>
      </c>
      <c r="C2403" s="78">
        <v>24.846779999999999</v>
      </c>
      <c r="D2403" s="184"/>
      <c r="E2403" s="76">
        <v>28.22664</v>
      </c>
      <c r="F2403" s="76">
        <v>27.588519999999999</v>
      </c>
      <c r="G2403" s="73"/>
      <c r="H2403" s="76">
        <v>25.484900000000003</v>
      </c>
      <c r="I2403" s="72"/>
      <c r="J2403" s="185">
        <v>0</v>
      </c>
      <c r="K2403" s="242"/>
      <c r="L2403" s="242"/>
      <c r="M2403" s="173"/>
      <c r="N2403" s="173"/>
      <c r="O2403" s="173"/>
      <c r="P2403" s="173"/>
    </row>
    <row r="2404" spans="1:16" x14ac:dyDescent="0.25">
      <c r="A2404" s="74" t="s">
        <v>2127</v>
      </c>
      <c r="B2404" s="71" t="s">
        <v>82</v>
      </c>
      <c r="C2404" s="78">
        <v>8.2187000000000001</v>
      </c>
      <c r="D2404" s="184"/>
      <c r="E2404" s="76">
        <v>39.343199999999996</v>
      </c>
      <c r="F2404" s="76">
        <v>34.981099999999998</v>
      </c>
      <c r="G2404" s="73"/>
      <c r="H2404" s="76">
        <v>16.122799999999998</v>
      </c>
      <c r="I2404" s="72"/>
      <c r="J2404" s="185">
        <v>0</v>
      </c>
      <c r="K2404" s="242"/>
      <c r="L2404" s="242"/>
      <c r="M2404" s="173"/>
      <c r="N2404" s="174"/>
      <c r="O2404" s="173"/>
      <c r="P2404" s="173"/>
    </row>
    <row r="2405" spans="1:16" x14ac:dyDescent="0.25">
      <c r="A2405" s="74" t="s">
        <v>2128</v>
      </c>
      <c r="B2405" s="71" t="s">
        <v>82</v>
      </c>
      <c r="C2405" s="78">
        <v>27.825419999999998</v>
      </c>
      <c r="D2405" s="184"/>
      <c r="E2405" s="76">
        <v>52.353720000000003</v>
      </c>
      <c r="F2405" s="76">
        <v>70.736919999999998</v>
      </c>
      <c r="G2405" s="73"/>
      <c r="H2405" s="76">
        <v>4.39222</v>
      </c>
      <c r="I2405" s="72"/>
      <c r="J2405" s="185">
        <v>0</v>
      </c>
      <c r="K2405" s="242"/>
      <c r="L2405" s="242"/>
      <c r="M2405" s="173"/>
      <c r="N2405" s="173"/>
      <c r="O2405" s="173"/>
      <c r="P2405" s="173"/>
    </row>
    <row r="2406" spans="1:16" x14ac:dyDescent="0.25">
      <c r="A2406" s="74" t="s">
        <v>2129</v>
      </c>
      <c r="B2406" s="71" t="s">
        <v>82</v>
      </c>
      <c r="C2406" s="78">
        <v>1.7027000000000001</v>
      </c>
      <c r="D2406" s="184"/>
      <c r="E2406" s="76">
        <v>23.1036</v>
      </c>
      <c r="F2406" s="76">
        <v>21.225750000000001</v>
      </c>
      <c r="G2406" s="73"/>
      <c r="H2406" s="76">
        <v>3.5805500000000001</v>
      </c>
      <c r="I2406" s="72"/>
      <c r="J2406" s="185">
        <v>0</v>
      </c>
      <c r="K2406" s="242"/>
      <c r="L2406" s="242"/>
      <c r="M2406" s="173"/>
      <c r="N2406" s="174"/>
      <c r="O2406" s="173"/>
      <c r="P2406" s="173"/>
    </row>
    <row r="2407" spans="1:16" x14ac:dyDescent="0.25">
      <c r="A2407" s="74" t="s">
        <v>2130</v>
      </c>
      <c r="B2407" s="71" t="s">
        <v>82</v>
      </c>
      <c r="C2407" s="78">
        <v>64.283000000000001</v>
      </c>
      <c r="D2407" s="184"/>
      <c r="E2407" s="76">
        <v>37.549199999999999</v>
      </c>
      <c r="F2407" s="76">
        <v>21.409800000000001</v>
      </c>
      <c r="G2407" s="73"/>
      <c r="H2407" s="76">
        <v>80.422399999999996</v>
      </c>
      <c r="I2407" s="72"/>
      <c r="J2407" s="185">
        <v>0</v>
      </c>
      <c r="K2407" s="242"/>
      <c r="L2407" s="242"/>
      <c r="M2407" s="173"/>
      <c r="N2407" s="174"/>
      <c r="O2407" s="173"/>
      <c r="P2407" s="173"/>
    </row>
    <row r="2408" spans="1:16" x14ac:dyDescent="0.25">
      <c r="A2408" s="74" t="s">
        <v>2131</v>
      </c>
      <c r="B2408" s="71" t="s">
        <v>82</v>
      </c>
      <c r="C2408" s="78">
        <v>17.789549999999998</v>
      </c>
      <c r="D2408" s="184"/>
      <c r="E2408" s="76">
        <v>50.575199999999995</v>
      </c>
      <c r="F2408" s="76">
        <v>46.091200000000001</v>
      </c>
      <c r="G2408" s="73"/>
      <c r="H2408" s="76">
        <v>13.97565</v>
      </c>
      <c r="I2408" s="72"/>
      <c r="J2408" s="185">
        <v>0</v>
      </c>
      <c r="K2408" s="242"/>
      <c r="L2408" s="242"/>
      <c r="M2408" s="173"/>
      <c r="N2408" s="174"/>
      <c r="O2408" s="173"/>
      <c r="P2408" s="173"/>
    </row>
    <row r="2409" spans="1:16" x14ac:dyDescent="0.25">
      <c r="A2409" s="74" t="s">
        <v>2132</v>
      </c>
      <c r="B2409" s="71" t="s">
        <v>82</v>
      </c>
      <c r="C2409" s="78">
        <v>17.930299999999999</v>
      </c>
      <c r="D2409" s="184"/>
      <c r="E2409" s="76">
        <v>21.278400000000001</v>
      </c>
      <c r="F2409" s="76">
        <v>35.215199999999996</v>
      </c>
      <c r="G2409" s="73"/>
      <c r="H2409" s="76">
        <v>3.9935</v>
      </c>
      <c r="I2409" s="72"/>
      <c r="J2409" s="185">
        <v>0</v>
      </c>
      <c r="K2409" s="242"/>
      <c r="L2409" s="242"/>
      <c r="M2409" s="173"/>
      <c r="N2409" s="174"/>
      <c r="O2409" s="173"/>
      <c r="P2409" s="173"/>
    </row>
    <row r="2410" spans="1:16" x14ac:dyDescent="0.25">
      <c r="A2410" s="74" t="s">
        <v>2133</v>
      </c>
      <c r="B2410" s="71" t="s">
        <v>82</v>
      </c>
      <c r="C2410" s="78">
        <v>36.478639999999999</v>
      </c>
      <c r="D2410" s="184"/>
      <c r="E2410" s="76">
        <v>106.72739999999999</v>
      </c>
      <c r="F2410" s="76">
        <v>111.97597</v>
      </c>
      <c r="G2410" s="73"/>
      <c r="H2410" s="76">
        <v>23.66039</v>
      </c>
      <c r="I2410" s="72"/>
      <c r="J2410" s="185">
        <v>0</v>
      </c>
      <c r="K2410" s="242"/>
      <c r="L2410" s="242"/>
      <c r="M2410" s="173"/>
      <c r="N2410" s="174"/>
      <c r="O2410" s="173"/>
      <c r="P2410" s="173"/>
    </row>
    <row r="2411" spans="1:16" x14ac:dyDescent="0.25">
      <c r="A2411" s="74" t="s">
        <v>2134</v>
      </c>
      <c r="B2411" s="71" t="s">
        <v>82</v>
      </c>
      <c r="C2411" s="78">
        <v>30.729050000000001</v>
      </c>
      <c r="D2411" s="184"/>
      <c r="E2411" s="76">
        <v>37.837800000000001</v>
      </c>
      <c r="F2411" s="76">
        <v>30.174599999999998</v>
      </c>
      <c r="G2411" s="73"/>
      <c r="H2411" s="76">
        <v>38.392249999999997</v>
      </c>
      <c r="I2411" s="72"/>
      <c r="J2411" s="185">
        <v>0</v>
      </c>
      <c r="K2411" s="242"/>
      <c r="L2411" s="242"/>
      <c r="M2411" s="173"/>
      <c r="N2411" s="174"/>
      <c r="O2411" s="173"/>
      <c r="P2411" s="173"/>
    </row>
    <row r="2412" spans="1:16" x14ac:dyDescent="0.25">
      <c r="A2412" s="74" t="s">
        <v>2135</v>
      </c>
      <c r="B2412" s="71" t="s">
        <v>82</v>
      </c>
      <c r="C2412" s="78">
        <v>13.69806</v>
      </c>
      <c r="D2412" s="184"/>
      <c r="E2412" s="76">
        <v>98.615399999999994</v>
      </c>
      <c r="F2412" s="76">
        <v>92.983050000000006</v>
      </c>
      <c r="G2412" s="73"/>
      <c r="H2412" s="76">
        <v>17.320810000000002</v>
      </c>
      <c r="I2412" s="72"/>
      <c r="J2412" s="185">
        <v>0</v>
      </c>
      <c r="K2412" s="242"/>
      <c r="L2412" s="242"/>
      <c r="M2412" s="173"/>
      <c r="N2412" s="174"/>
      <c r="O2412" s="173"/>
      <c r="P2412" s="173"/>
    </row>
    <row r="2413" spans="1:16" x14ac:dyDescent="0.25">
      <c r="A2413" s="74" t="s">
        <v>2136</v>
      </c>
      <c r="B2413" s="71" t="s">
        <v>82</v>
      </c>
      <c r="C2413" s="78">
        <v>59.78078</v>
      </c>
      <c r="D2413" s="184"/>
      <c r="E2413" s="76">
        <v>113.69280000000001</v>
      </c>
      <c r="F2413" s="76">
        <v>107.88967</v>
      </c>
      <c r="G2413" s="73"/>
      <c r="H2413" s="76">
        <v>51.279960000000003</v>
      </c>
      <c r="I2413" s="72"/>
      <c r="J2413" s="185">
        <v>0</v>
      </c>
      <c r="K2413" s="242"/>
      <c r="L2413" s="242"/>
      <c r="M2413" s="173"/>
      <c r="N2413" s="174"/>
      <c r="O2413" s="173"/>
      <c r="P2413" s="173"/>
    </row>
    <row r="2414" spans="1:16" x14ac:dyDescent="0.25">
      <c r="A2414" s="74" t="s">
        <v>2137</v>
      </c>
      <c r="B2414" s="71" t="s">
        <v>82</v>
      </c>
      <c r="C2414" s="78">
        <v>15.79345</v>
      </c>
      <c r="D2414" s="184"/>
      <c r="E2414" s="76">
        <v>93.490800000000007</v>
      </c>
      <c r="F2414" s="76">
        <v>88.3232</v>
      </c>
      <c r="G2414" s="73"/>
      <c r="H2414" s="76">
        <v>20.96105</v>
      </c>
      <c r="I2414" s="72"/>
      <c r="J2414" s="185">
        <v>0</v>
      </c>
      <c r="K2414" s="242"/>
      <c r="L2414" s="242"/>
      <c r="M2414" s="173"/>
      <c r="N2414" s="174"/>
      <c r="O2414" s="173"/>
      <c r="P2414" s="173"/>
    </row>
    <row r="2415" spans="1:16" x14ac:dyDescent="0.25">
      <c r="A2415" s="74" t="s">
        <v>2138</v>
      </c>
      <c r="B2415" s="71" t="s">
        <v>82</v>
      </c>
      <c r="C2415" s="78">
        <v>46.02937</v>
      </c>
      <c r="D2415" s="184"/>
      <c r="E2415" s="76">
        <v>84.792240000000007</v>
      </c>
      <c r="F2415" s="76">
        <v>75.475250000000003</v>
      </c>
      <c r="G2415" s="73"/>
      <c r="H2415" s="76">
        <v>55.346359999999997</v>
      </c>
      <c r="I2415" s="72"/>
      <c r="J2415" s="185">
        <v>0</v>
      </c>
      <c r="K2415" s="242"/>
      <c r="L2415" s="242"/>
      <c r="M2415" s="173"/>
      <c r="N2415" s="173"/>
      <c r="O2415" s="173"/>
      <c r="P2415" s="173"/>
    </row>
    <row r="2416" spans="1:16" x14ac:dyDescent="0.25">
      <c r="A2416" s="74" t="s">
        <v>2139</v>
      </c>
      <c r="B2416" s="71" t="s">
        <v>82</v>
      </c>
      <c r="C2416" s="78">
        <v>67.608699999999999</v>
      </c>
      <c r="D2416" s="184"/>
      <c r="E2416" s="76">
        <v>119.41800000000001</v>
      </c>
      <c r="F2416" s="76">
        <v>120.18408000000001</v>
      </c>
      <c r="G2416" s="73"/>
      <c r="H2416" s="76">
        <v>66.842619999999997</v>
      </c>
      <c r="I2416" s="72"/>
      <c r="J2416" s="185">
        <v>0</v>
      </c>
      <c r="K2416" s="242"/>
      <c r="L2416" s="242"/>
      <c r="M2416" s="173"/>
      <c r="N2416" s="175"/>
      <c r="O2416" s="173"/>
      <c r="P2416" s="173"/>
    </row>
    <row r="2417" spans="1:16" x14ac:dyDescent="0.25">
      <c r="A2417" s="74" t="s">
        <v>2140</v>
      </c>
      <c r="B2417" s="71" t="s">
        <v>82</v>
      </c>
      <c r="C2417" s="78">
        <v>70.192599999999999</v>
      </c>
      <c r="D2417" s="184"/>
      <c r="E2417" s="76">
        <v>144.7056</v>
      </c>
      <c r="F2417" s="76">
        <v>137.0274</v>
      </c>
      <c r="G2417" s="73"/>
      <c r="H2417" s="76">
        <v>77.870800000000003</v>
      </c>
      <c r="I2417" s="72"/>
      <c r="J2417" s="185">
        <v>0</v>
      </c>
      <c r="K2417" s="242"/>
      <c r="L2417" s="242"/>
      <c r="M2417" s="173"/>
      <c r="N2417" s="174"/>
      <c r="O2417" s="173"/>
      <c r="P2417" s="173"/>
    </row>
    <row r="2418" spans="1:16" x14ac:dyDescent="0.25">
      <c r="A2418" s="74" t="s">
        <v>2141</v>
      </c>
      <c r="B2418" s="71" t="s">
        <v>82</v>
      </c>
      <c r="C2418" s="78">
        <v>89.272329999999997</v>
      </c>
      <c r="D2418" s="184"/>
      <c r="E2418" s="76">
        <v>104.76960000000001</v>
      </c>
      <c r="F2418" s="76">
        <v>131.14303000000001</v>
      </c>
      <c r="G2418" s="73"/>
      <c r="H2418" s="76">
        <v>62.898900000000005</v>
      </c>
      <c r="I2418" s="72"/>
      <c r="J2418" s="185">
        <v>0</v>
      </c>
      <c r="K2418" s="242"/>
      <c r="L2418" s="242"/>
      <c r="M2418" s="173"/>
      <c r="N2418" s="174"/>
      <c r="O2418" s="173"/>
      <c r="P2418" s="173"/>
    </row>
    <row r="2419" spans="1:16" x14ac:dyDescent="0.25">
      <c r="A2419" s="74" t="s">
        <v>2142</v>
      </c>
      <c r="B2419" s="71" t="s">
        <v>82</v>
      </c>
      <c r="C2419" s="78">
        <v>79.412509999999997</v>
      </c>
      <c r="D2419" s="184"/>
      <c r="E2419" s="76">
        <v>94.863600000000005</v>
      </c>
      <c r="F2419" s="76">
        <v>115.29258999999999</v>
      </c>
      <c r="G2419" s="73"/>
      <c r="H2419" s="76">
        <v>58.983519999999999</v>
      </c>
      <c r="I2419" s="72"/>
      <c r="J2419" s="185">
        <v>0</v>
      </c>
      <c r="K2419" s="242"/>
      <c r="L2419" s="242"/>
      <c r="M2419" s="173"/>
      <c r="N2419" s="174"/>
      <c r="O2419" s="173"/>
      <c r="P2419" s="173"/>
    </row>
    <row r="2420" spans="1:16" x14ac:dyDescent="0.25">
      <c r="A2420" s="74" t="s">
        <v>2143</v>
      </c>
      <c r="B2420" s="71" t="s">
        <v>82</v>
      </c>
      <c r="C2420" s="78">
        <v>49.437449999999998</v>
      </c>
      <c r="D2420" s="184"/>
      <c r="E2420" s="76">
        <v>105.6978</v>
      </c>
      <c r="F2420" s="76">
        <v>97.81280000000001</v>
      </c>
      <c r="G2420" s="73"/>
      <c r="H2420" s="76">
        <v>57.322449999999996</v>
      </c>
      <c r="I2420" s="72"/>
      <c r="J2420" s="185">
        <v>0</v>
      </c>
      <c r="K2420" s="242"/>
      <c r="L2420" s="242"/>
      <c r="M2420" s="173"/>
      <c r="N2420" s="174"/>
      <c r="O2420" s="173"/>
      <c r="P2420" s="173"/>
    </row>
    <row r="2421" spans="1:16" x14ac:dyDescent="0.25">
      <c r="A2421" s="74" t="s">
        <v>2144</v>
      </c>
      <c r="B2421" s="71" t="s">
        <v>82</v>
      </c>
      <c r="C2421" s="78">
        <v>88.128439999999998</v>
      </c>
      <c r="D2421" s="184"/>
      <c r="E2421" s="76">
        <v>170.83615</v>
      </c>
      <c r="F2421" s="76">
        <v>198.37335000000002</v>
      </c>
      <c r="G2421" s="73"/>
      <c r="H2421" s="76">
        <v>55.214030000000001</v>
      </c>
      <c r="I2421" s="72"/>
      <c r="J2421" s="185">
        <v>0</v>
      </c>
      <c r="K2421" s="242"/>
      <c r="L2421" s="242"/>
      <c r="M2421" s="173"/>
      <c r="N2421" s="173"/>
      <c r="O2421" s="173"/>
      <c r="P2421" s="173"/>
    </row>
    <row r="2422" spans="1:16" x14ac:dyDescent="0.25">
      <c r="A2422" s="74" t="s">
        <v>2145</v>
      </c>
      <c r="B2422" s="71" t="s">
        <v>82</v>
      </c>
      <c r="C2422" s="78">
        <v>48.631070000000001</v>
      </c>
      <c r="D2422" s="184"/>
      <c r="E2422" s="76">
        <v>157.4196</v>
      </c>
      <c r="F2422" s="76">
        <v>151.19692000000001</v>
      </c>
      <c r="G2422" s="73"/>
      <c r="H2422" s="76">
        <v>52.363210000000002</v>
      </c>
      <c r="I2422" s="72"/>
      <c r="J2422" s="185">
        <v>0</v>
      </c>
      <c r="K2422" s="242"/>
      <c r="L2422" s="242"/>
      <c r="M2422" s="173"/>
      <c r="N2422" s="174"/>
      <c r="O2422" s="173"/>
      <c r="P2422" s="173"/>
    </row>
    <row r="2423" spans="1:16" ht="15" customHeight="1" x14ac:dyDescent="0.25">
      <c r="A2423" s="74" t="s">
        <v>2146</v>
      </c>
      <c r="B2423" s="71" t="s">
        <v>82</v>
      </c>
      <c r="C2423" s="78">
        <v>16.25787</v>
      </c>
      <c r="D2423" s="184"/>
      <c r="E2423" s="76">
        <v>8.06142</v>
      </c>
      <c r="F2423" s="76">
        <v>3.0004</v>
      </c>
      <c r="G2423" s="73"/>
      <c r="H2423" s="76">
        <v>18.266449999999999</v>
      </c>
      <c r="I2423" s="72"/>
      <c r="J2423" s="185">
        <v>0</v>
      </c>
      <c r="K2423" s="242"/>
      <c r="L2423" s="242"/>
      <c r="M2423" s="173"/>
      <c r="N2423" s="173"/>
      <c r="O2423" s="173"/>
      <c r="P2423" s="173"/>
    </row>
    <row r="2424" spans="1:16" ht="15" customHeight="1" x14ac:dyDescent="0.25">
      <c r="A2424" s="74" t="s">
        <v>3972</v>
      </c>
      <c r="B2424" s="71" t="s">
        <v>82</v>
      </c>
      <c r="C2424" s="78">
        <v>16.621380000000002</v>
      </c>
      <c r="D2424" s="184"/>
      <c r="E2424" s="76">
        <v>42.163679999999999</v>
      </c>
      <c r="F2424" s="76">
        <v>47.680620000000005</v>
      </c>
      <c r="G2424" s="73"/>
      <c r="H2424" s="76">
        <v>11.10444</v>
      </c>
      <c r="I2424" s="72"/>
      <c r="J2424" s="185">
        <v>0</v>
      </c>
      <c r="K2424" s="242"/>
      <c r="L2424" s="242"/>
      <c r="M2424" s="173"/>
      <c r="N2424" s="173"/>
      <c r="O2424" s="173"/>
      <c r="P2424" s="173"/>
    </row>
    <row r="2425" spans="1:16" ht="15" customHeight="1" x14ac:dyDescent="0.25">
      <c r="A2425" s="74" t="s">
        <v>2147</v>
      </c>
      <c r="B2425" s="71" t="s">
        <v>82</v>
      </c>
      <c r="C2425" s="78">
        <v>94.298729999999992</v>
      </c>
      <c r="D2425" s="184"/>
      <c r="E2425" s="76">
        <v>212.72255999999999</v>
      </c>
      <c r="F2425" s="76">
        <v>215.82075</v>
      </c>
      <c r="G2425" s="73"/>
      <c r="H2425" s="76">
        <v>93.438210000000012</v>
      </c>
      <c r="I2425" s="72"/>
      <c r="J2425" s="185">
        <v>0</v>
      </c>
      <c r="K2425" s="242"/>
      <c r="L2425" s="242"/>
      <c r="M2425" s="173"/>
      <c r="N2425" s="173"/>
      <c r="O2425" s="173"/>
      <c r="P2425" s="173"/>
    </row>
    <row r="2426" spans="1:16" ht="15" customHeight="1" x14ac:dyDescent="0.25">
      <c r="A2426" s="74" t="s">
        <v>2148</v>
      </c>
      <c r="B2426" s="71" t="s">
        <v>82</v>
      </c>
      <c r="C2426" s="78">
        <v>59.203110000000002</v>
      </c>
      <c r="D2426" s="184"/>
      <c r="E2426" s="76">
        <v>250.25951999999998</v>
      </c>
      <c r="F2426" s="76">
        <v>253.81501999999998</v>
      </c>
      <c r="G2426" s="73"/>
      <c r="H2426" s="76">
        <v>55.64761</v>
      </c>
      <c r="I2426" s="72"/>
      <c r="J2426" s="185">
        <v>0</v>
      </c>
      <c r="K2426" s="242"/>
      <c r="L2426" s="242"/>
      <c r="M2426" s="173"/>
      <c r="N2426" s="173"/>
      <c r="O2426" s="173"/>
      <c r="P2426" s="173"/>
    </row>
    <row r="2427" spans="1:16" ht="15" customHeight="1" x14ac:dyDescent="0.25">
      <c r="A2427" s="74" t="s">
        <v>2149</v>
      </c>
      <c r="B2427" s="71" t="s">
        <v>82</v>
      </c>
      <c r="C2427" s="78">
        <v>88.319210000000012</v>
      </c>
      <c r="D2427" s="184"/>
      <c r="E2427" s="76">
        <v>139.38560999999999</v>
      </c>
      <c r="F2427" s="76">
        <v>163.18234000000001</v>
      </c>
      <c r="G2427" s="73"/>
      <c r="H2427" s="76">
        <v>64.3947</v>
      </c>
      <c r="I2427" s="72"/>
      <c r="J2427" s="185">
        <v>0</v>
      </c>
      <c r="K2427" s="242"/>
      <c r="L2427" s="242"/>
      <c r="M2427" s="173"/>
      <c r="N2427" s="173"/>
      <c r="O2427" s="173"/>
      <c r="P2427" s="173"/>
    </row>
    <row r="2428" spans="1:16" ht="15" customHeight="1" x14ac:dyDescent="0.25">
      <c r="A2428" s="74" t="s">
        <v>2150</v>
      </c>
      <c r="B2428" s="71" t="s">
        <v>82</v>
      </c>
      <c r="C2428" s="78">
        <v>65.906789999999987</v>
      </c>
      <c r="D2428" s="184"/>
      <c r="E2428" s="76">
        <v>152.55240000000001</v>
      </c>
      <c r="F2428" s="76">
        <v>143.12898000000001</v>
      </c>
      <c r="G2428" s="73"/>
      <c r="H2428" s="76">
        <v>75.330210000000008</v>
      </c>
      <c r="I2428" s="72"/>
      <c r="J2428" s="185">
        <v>0</v>
      </c>
      <c r="K2428" s="242"/>
      <c r="L2428" s="242"/>
      <c r="M2428" s="173"/>
      <c r="N2428" s="174"/>
      <c r="O2428" s="173"/>
      <c r="P2428" s="173"/>
    </row>
    <row r="2429" spans="1:16" ht="15" customHeight="1" x14ac:dyDescent="0.25">
      <c r="A2429" s="74" t="s">
        <v>2385</v>
      </c>
      <c r="B2429" s="71" t="s">
        <v>82</v>
      </c>
      <c r="C2429" s="78">
        <v>83.496030000000005</v>
      </c>
      <c r="D2429" s="184"/>
      <c r="E2429" s="76">
        <v>188.46632</v>
      </c>
      <c r="F2429" s="76">
        <v>178.49602999999999</v>
      </c>
      <c r="G2429" s="73"/>
      <c r="H2429" s="76">
        <v>119.19672</v>
      </c>
      <c r="I2429" s="72"/>
      <c r="J2429" s="185">
        <v>0</v>
      </c>
      <c r="K2429" s="242"/>
      <c r="L2429" s="242"/>
      <c r="M2429" s="173"/>
      <c r="N2429" s="173"/>
      <c r="O2429" s="173"/>
      <c r="P2429" s="173"/>
    </row>
    <row r="2430" spans="1:16" ht="15" customHeight="1" x14ac:dyDescent="0.25">
      <c r="A2430" s="74" t="s">
        <v>2151</v>
      </c>
      <c r="B2430" s="71" t="s">
        <v>82</v>
      </c>
      <c r="C2430" s="78">
        <v>88.014619999999994</v>
      </c>
      <c r="D2430" s="184"/>
      <c r="E2430" s="76">
        <v>112.49160000000001</v>
      </c>
      <c r="F2430" s="76">
        <v>136.95076</v>
      </c>
      <c r="G2430" s="73"/>
      <c r="H2430" s="76">
        <v>63.555459999999997</v>
      </c>
      <c r="I2430" s="72"/>
      <c r="J2430" s="185">
        <v>0</v>
      </c>
      <c r="K2430" s="242"/>
      <c r="L2430" s="242"/>
      <c r="M2430" s="173"/>
      <c r="N2430" s="174"/>
      <c r="O2430" s="173"/>
      <c r="P2430" s="173"/>
    </row>
    <row r="2431" spans="1:16" ht="15" customHeight="1" x14ac:dyDescent="0.25">
      <c r="A2431" s="74" t="s">
        <v>2152</v>
      </c>
      <c r="B2431" s="71" t="s">
        <v>82</v>
      </c>
      <c r="C2431" s="78">
        <v>54.644089999999998</v>
      </c>
      <c r="D2431" s="184"/>
      <c r="E2431" s="76">
        <v>149.5806</v>
      </c>
      <c r="F2431" s="76">
        <v>155.32062999999999</v>
      </c>
      <c r="G2431" s="73"/>
      <c r="H2431" s="76">
        <v>48.904060000000001</v>
      </c>
      <c r="I2431" s="72"/>
      <c r="J2431" s="185">
        <v>0</v>
      </c>
      <c r="K2431" s="242"/>
      <c r="L2431" s="242"/>
      <c r="M2431" s="173"/>
      <c r="N2431" s="174"/>
      <c r="O2431" s="173"/>
      <c r="P2431" s="173"/>
    </row>
    <row r="2432" spans="1:16" ht="15" customHeight="1" x14ac:dyDescent="0.25">
      <c r="A2432" s="74" t="s">
        <v>2153</v>
      </c>
      <c r="B2432" s="71" t="s">
        <v>82</v>
      </c>
      <c r="C2432" s="78">
        <v>101.61465</v>
      </c>
      <c r="D2432" s="184"/>
      <c r="E2432" s="76">
        <v>141.04320000000001</v>
      </c>
      <c r="F2432" s="76">
        <v>123.943</v>
      </c>
      <c r="G2432" s="73"/>
      <c r="H2432" s="76">
        <v>109.97165</v>
      </c>
      <c r="I2432" s="72"/>
      <c r="J2432" s="185">
        <v>0</v>
      </c>
      <c r="K2432" s="242"/>
      <c r="L2432" s="242"/>
      <c r="M2432" s="173"/>
      <c r="N2432" s="174"/>
      <c r="O2432" s="173"/>
      <c r="P2432" s="173"/>
    </row>
    <row r="2433" spans="1:16" ht="15" customHeight="1" x14ac:dyDescent="0.25">
      <c r="A2433" s="74" t="s">
        <v>2154</v>
      </c>
      <c r="B2433" s="71" t="s">
        <v>82</v>
      </c>
      <c r="C2433" s="78">
        <v>44.590139999999998</v>
      </c>
      <c r="D2433" s="184"/>
      <c r="E2433" s="76">
        <v>96.103800000000007</v>
      </c>
      <c r="F2433" s="76">
        <v>107.69460000000001</v>
      </c>
      <c r="G2433" s="73"/>
      <c r="H2433" s="76">
        <v>32.172539999999998</v>
      </c>
      <c r="I2433" s="72"/>
      <c r="J2433" s="185">
        <v>0</v>
      </c>
      <c r="K2433" s="242"/>
      <c r="L2433" s="242"/>
      <c r="M2433" s="173"/>
      <c r="N2433" s="174"/>
      <c r="O2433" s="173"/>
      <c r="P2433" s="173"/>
    </row>
    <row r="2434" spans="1:16" ht="15" customHeight="1" x14ac:dyDescent="0.25">
      <c r="A2434" s="74" t="s">
        <v>2155</v>
      </c>
      <c r="B2434" s="71" t="s">
        <v>82</v>
      </c>
      <c r="C2434" s="78">
        <v>32.965150000000001</v>
      </c>
      <c r="D2434" s="184"/>
      <c r="E2434" s="76">
        <v>93.451800000000006</v>
      </c>
      <c r="F2434" s="76">
        <v>100.43536999999999</v>
      </c>
      <c r="G2434" s="73"/>
      <c r="H2434" s="76">
        <v>25.981580000000001</v>
      </c>
      <c r="I2434" s="72"/>
      <c r="J2434" s="185">
        <v>0</v>
      </c>
      <c r="K2434" s="242"/>
      <c r="L2434" s="242"/>
      <c r="M2434" s="173"/>
      <c r="N2434" s="174"/>
      <c r="O2434" s="173"/>
      <c r="P2434" s="173"/>
    </row>
    <row r="2435" spans="1:16" ht="15" customHeight="1" x14ac:dyDescent="0.25">
      <c r="A2435" s="74" t="s">
        <v>2156</v>
      </c>
      <c r="B2435" s="71" t="s">
        <v>82</v>
      </c>
      <c r="C2435" s="78">
        <v>106.67625</v>
      </c>
      <c r="D2435" s="184"/>
      <c r="E2435" s="76">
        <v>95.779399999999995</v>
      </c>
      <c r="F2435" s="76">
        <v>87.531800000000004</v>
      </c>
      <c r="G2435" s="73"/>
      <c r="H2435" s="76">
        <v>79.653050000000007</v>
      </c>
      <c r="I2435" s="72"/>
      <c r="J2435" s="185">
        <v>0</v>
      </c>
      <c r="K2435" s="242"/>
      <c r="L2435" s="242"/>
      <c r="M2435" s="173"/>
      <c r="N2435" s="174"/>
      <c r="O2435" s="173"/>
      <c r="P2435" s="173"/>
    </row>
    <row r="2436" spans="1:16" ht="15" customHeight="1" x14ac:dyDescent="0.25">
      <c r="A2436" s="74" t="s">
        <v>2157</v>
      </c>
      <c r="B2436" s="71" t="s">
        <v>82</v>
      </c>
      <c r="C2436" s="78">
        <v>52.347379999999994</v>
      </c>
      <c r="D2436" s="184"/>
      <c r="E2436" s="76">
        <v>123.41680000000001</v>
      </c>
      <c r="F2436" s="76">
        <v>144.85989999999998</v>
      </c>
      <c r="G2436" s="73"/>
      <c r="H2436" s="76">
        <v>51.005480000000006</v>
      </c>
      <c r="I2436" s="72"/>
      <c r="J2436" s="185">
        <v>0</v>
      </c>
      <c r="K2436" s="242"/>
      <c r="L2436" s="242"/>
      <c r="M2436" s="173"/>
      <c r="N2436" s="174"/>
      <c r="O2436" s="173"/>
      <c r="P2436" s="173"/>
    </row>
    <row r="2437" spans="1:16" ht="15" customHeight="1" x14ac:dyDescent="0.25">
      <c r="A2437" s="74" t="s">
        <v>2158</v>
      </c>
      <c r="B2437" s="71" t="s">
        <v>82</v>
      </c>
      <c r="C2437" s="78">
        <v>163.35979</v>
      </c>
      <c r="D2437" s="184"/>
      <c r="E2437" s="76">
        <v>249.80748</v>
      </c>
      <c r="F2437" s="76">
        <v>236.81829999999999</v>
      </c>
      <c r="G2437" s="73"/>
      <c r="H2437" s="76">
        <v>176.34897000000001</v>
      </c>
      <c r="I2437" s="72"/>
      <c r="J2437" s="185">
        <v>0</v>
      </c>
      <c r="K2437" s="242"/>
      <c r="L2437" s="242"/>
      <c r="M2437" s="173"/>
      <c r="N2437" s="173"/>
      <c r="O2437" s="173"/>
      <c r="P2437" s="173"/>
    </row>
    <row r="2438" spans="1:16" ht="15" customHeight="1" x14ac:dyDescent="0.25">
      <c r="A2438" s="74" t="s">
        <v>2159</v>
      </c>
      <c r="B2438" s="71" t="s">
        <v>82</v>
      </c>
      <c r="C2438" s="78">
        <v>115.85205999999999</v>
      </c>
      <c r="D2438" s="184"/>
      <c r="E2438" s="76">
        <v>179.5488</v>
      </c>
      <c r="F2438" s="76">
        <v>187.32916</v>
      </c>
      <c r="G2438" s="73"/>
      <c r="H2438" s="76">
        <v>108.8929</v>
      </c>
      <c r="I2438" s="72"/>
      <c r="J2438" s="185">
        <v>0</v>
      </c>
      <c r="K2438" s="242"/>
      <c r="L2438" s="242"/>
      <c r="M2438" s="173"/>
      <c r="N2438" s="174"/>
      <c r="O2438" s="173"/>
      <c r="P2438" s="173"/>
    </row>
    <row r="2439" spans="1:16" ht="14.25" customHeight="1" x14ac:dyDescent="0.25">
      <c r="A2439" s="74" t="s">
        <v>2160</v>
      </c>
      <c r="B2439" s="71" t="s">
        <v>82</v>
      </c>
      <c r="C2439" s="78">
        <v>55.00244</v>
      </c>
      <c r="D2439" s="184"/>
      <c r="E2439" s="76">
        <v>112.09152</v>
      </c>
      <c r="F2439" s="76">
        <v>96.313720000000004</v>
      </c>
      <c r="G2439" s="73"/>
      <c r="H2439" s="76">
        <v>70.780240000000006</v>
      </c>
      <c r="I2439" s="72"/>
      <c r="J2439" s="185">
        <v>0</v>
      </c>
      <c r="K2439" s="242"/>
      <c r="L2439" s="242"/>
      <c r="M2439" s="173"/>
      <c r="N2439" s="173"/>
      <c r="O2439" s="173"/>
      <c r="P2439" s="173"/>
    </row>
    <row r="2440" spans="1:16" ht="14.25" customHeight="1" x14ac:dyDescent="0.25">
      <c r="A2440" s="74" t="s">
        <v>2161</v>
      </c>
      <c r="B2440" s="71" t="s">
        <v>82</v>
      </c>
      <c r="C2440" s="78">
        <v>152.10969</v>
      </c>
      <c r="D2440" s="184"/>
      <c r="E2440" s="76">
        <v>232.20405</v>
      </c>
      <c r="F2440" s="76">
        <v>252.49217999999999</v>
      </c>
      <c r="G2440" s="73"/>
      <c r="H2440" s="76">
        <v>140.07005999999998</v>
      </c>
      <c r="I2440" s="72"/>
      <c r="J2440" s="185">
        <v>0</v>
      </c>
      <c r="K2440" s="242"/>
      <c r="L2440" s="242"/>
      <c r="M2440" s="173"/>
      <c r="N2440" s="173"/>
      <c r="O2440" s="173"/>
      <c r="P2440" s="173"/>
    </row>
    <row r="2441" spans="1:16" ht="14.25" customHeight="1" x14ac:dyDescent="0.25">
      <c r="A2441" s="74" t="s">
        <v>2162</v>
      </c>
      <c r="B2441" s="71" t="s">
        <v>82</v>
      </c>
      <c r="C2441" s="78">
        <v>3.6492100000000001</v>
      </c>
      <c r="D2441" s="184"/>
      <c r="E2441" s="76">
        <v>16.883880000000001</v>
      </c>
      <c r="F2441" s="76">
        <v>10.707649999999999</v>
      </c>
      <c r="G2441" s="73"/>
      <c r="H2441" s="76">
        <v>8.8534400000000009</v>
      </c>
      <c r="I2441" s="72"/>
      <c r="J2441" s="185">
        <v>0</v>
      </c>
      <c r="K2441" s="242"/>
      <c r="L2441" s="242"/>
      <c r="M2441" s="173"/>
      <c r="N2441" s="173"/>
      <c r="O2441" s="173"/>
      <c r="P2441" s="173"/>
    </row>
    <row r="2442" spans="1:16" ht="14.25" customHeight="1" x14ac:dyDescent="0.25">
      <c r="A2442" s="74" t="s">
        <v>2163</v>
      </c>
      <c r="B2442" s="71" t="s">
        <v>82</v>
      </c>
      <c r="C2442" s="78">
        <v>1.97045</v>
      </c>
      <c r="D2442" s="184"/>
      <c r="E2442" s="76">
        <v>11.6454</v>
      </c>
      <c r="F2442" s="76">
        <v>13.618450000000001</v>
      </c>
      <c r="G2442" s="73"/>
      <c r="H2442" s="76"/>
      <c r="I2442" s="187"/>
      <c r="J2442" s="185">
        <v>0</v>
      </c>
      <c r="K2442" s="242"/>
      <c r="L2442" s="242"/>
      <c r="M2442" s="173"/>
      <c r="N2442" s="174"/>
      <c r="O2442" s="173"/>
      <c r="P2442" s="177"/>
    </row>
    <row r="2443" spans="1:16" ht="14.25" customHeight="1" x14ac:dyDescent="0.25">
      <c r="A2443" s="74" t="s">
        <v>2164</v>
      </c>
      <c r="B2443" s="71" t="s">
        <v>82</v>
      </c>
      <c r="C2443" s="78">
        <v>69.590289999999996</v>
      </c>
      <c r="D2443" s="184"/>
      <c r="E2443" s="76">
        <v>29.749200000000002</v>
      </c>
      <c r="F2443" s="76">
        <v>23.387310000000003</v>
      </c>
      <c r="G2443" s="73"/>
      <c r="H2443" s="76">
        <v>88.983429999999998</v>
      </c>
      <c r="I2443" s="72"/>
      <c r="J2443" s="185">
        <v>0</v>
      </c>
      <c r="K2443" s="242"/>
      <c r="L2443" s="242"/>
      <c r="M2443" s="173"/>
      <c r="N2443" s="174"/>
      <c r="O2443" s="173"/>
      <c r="P2443" s="173"/>
    </row>
    <row r="2444" spans="1:16" ht="14.25" customHeight="1" x14ac:dyDescent="0.25">
      <c r="A2444" s="74" t="s">
        <v>2165</v>
      </c>
      <c r="B2444" s="71" t="s">
        <v>82</v>
      </c>
      <c r="C2444" s="78">
        <v>17.518819999999998</v>
      </c>
      <c r="D2444" s="184"/>
      <c r="E2444" s="76">
        <v>27.830400000000001</v>
      </c>
      <c r="F2444" s="76">
        <v>33.4039</v>
      </c>
      <c r="G2444" s="73"/>
      <c r="H2444" s="76">
        <v>11.945319999999999</v>
      </c>
      <c r="I2444" s="72"/>
      <c r="J2444" s="185">
        <v>0</v>
      </c>
      <c r="K2444" s="242"/>
      <c r="L2444" s="242"/>
      <c r="M2444" s="173"/>
      <c r="N2444" s="174"/>
      <c r="O2444" s="173"/>
      <c r="P2444" s="173"/>
    </row>
    <row r="2445" spans="1:16" ht="14.25" customHeight="1" x14ac:dyDescent="0.25">
      <c r="A2445" s="74" t="s">
        <v>2166</v>
      </c>
      <c r="B2445" s="71" t="s">
        <v>82</v>
      </c>
      <c r="C2445" s="78">
        <v>13.6991</v>
      </c>
      <c r="D2445" s="184"/>
      <c r="E2445" s="76">
        <v>35.1</v>
      </c>
      <c r="F2445" s="76">
        <v>33.842510000000004</v>
      </c>
      <c r="G2445" s="73"/>
      <c r="H2445" s="76">
        <v>14.95659</v>
      </c>
      <c r="I2445" s="72"/>
      <c r="J2445" s="185">
        <v>0</v>
      </c>
      <c r="K2445" s="242"/>
      <c r="L2445" s="242"/>
      <c r="M2445" s="173"/>
      <c r="N2445" s="175"/>
      <c r="O2445" s="173"/>
      <c r="P2445" s="173"/>
    </row>
    <row r="2446" spans="1:16" ht="14.25" customHeight="1" x14ac:dyDescent="0.25">
      <c r="A2446" s="74" t="s">
        <v>2167</v>
      </c>
      <c r="B2446" s="71" t="s">
        <v>82</v>
      </c>
      <c r="C2446" s="78">
        <v>21.32582</v>
      </c>
      <c r="D2446" s="184"/>
      <c r="E2446" s="76">
        <v>13.196879999999998</v>
      </c>
      <c r="F2446" s="76">
        <v>24.354849999999999</v>
      </c>
      <c r="G2446" s="73"/>
      <c r="H2446" s="76">
        <v>10.16785</v>
      </c>
      <c r="I2446" s="72"/>
      <c r="J2446" s="185">
        <v>0</v>
      </c>
      <c r="K2446" s="242"/>
      <c r="L2446" s="242"/>
      <c r="M2446" s="173"/>
      <c r="N2446" s="173"/>
      <c r="O2446" s="173"/>
      <c r="P2446" s="173"/>
    </row>
    <row r="2447" spans="1:16" ht="14.25" customHeight="1" x14ac:dyDescent="0.25">
      <c r="A2447" s="74" t="s">
        <v>2168</v>
      </c>
      <c r="B2447" s="71" t="s">
        <v>82</v>
      </c>
      <c r="C2447" s="78">
        <v>74.812190000000001</v>
      </c>
      <c r="D2447" s="184"/>
      <c r="E2447" s="76">
        <v>142.0224</v>
      </c>
      <c r="F2447" s="76">
        <v>139.90213</v>
      </c>
      <c r="G2447" s="73"/>
      <c r="H2447" s="76">
        <v>76.607259999999997</v>
      </c>
      <c r="I2447" s="72"/>
      <c r="J2447" s="185">
        <v>0</v>
      </c>
      <c r="K2447" s="242"/>
      <c r="L2447" s="242"/>
      <c r="M2447" s="173"/>
      <c r="N2447" s="174"/>
      <c r="O2447" s="173"/>
      <c r="P2447" s="173"/>
    </row>
    <row r="2448" spans="1:16" ht="14.25" customHeight="1" x14ac:dyDescent="0.25">
      <c r="A2448" s="74" t="s">
        <v>2169</v>
      </c>
      <c r="B2448" s="71" t="s">
        <v>82</v>
      </c>
      <c r="C2448" s="78">
        <v>93.943850000000012</v>
      </c>
      <c r="D2448" s="184"/>
      <c r="E2448" s="76">
        <v>192.01714999999999</v>
      </c>
      <c r="F2448" s="76">
        <v>169.55678</v>
      </c>
      <c r="G2448" s="73"/>
      <c r="H2448" s="76">
        <v>115.77627000000001</v>
      </c>
      <c r="I2448" s="72"/>
      <c r="J2448" s="185">
        <v>0</v>
      </c>
      <c r="K2448" s="242"/>
      <c r="L2448" s="242"/>
      <c r="M2448" s="173"/>
      <c r="N2448" s="173"/>
      <c r="O2448" s="173"/>
      <c r="P2448" s="173"/>
    </row>
    <row r="2449" spans="1:16" ht="14.25" customHeight="1" x14ac:dyDescent="0.25">
      <c r="A2449" s="74" t="s">
        <v>1898</v>
      </c>
      <c r="B2449" s="71" t="s">
        <v>82</v>
      </c>
      <c r="C2449" s="78">
        <v>120.27831</v>
      </c>
      <c r="D2449" s="184"/>
      <c r="E2449" s="76">
        <v>320.91619000000003</v>
      </c>
      <c r="F2449" s="76">
        <v>297.11766</v>
      </c>
      <c r="G2449" s="73"/>
      <c r="H2449" s="76">
        <v>150.33368999999999</v>
      </c>
      <c r="I2449" s="72"/>
      <c r="J2449" s="185">
        <v>0</v>
      </c>
      <c r="K2449" s="242"/>
      <c r="L2449" s="242"/>
      <c r="M2449" s="173"/>
      <c r="N2449" s="173"/>
      <c r="O2449" s="173"/>
      <c r="P2449" s="173"/>
    </row>
    <row r="2450" spans="1:16" ht="14.25" customHeight="1" x14ac:dyDescent="0.25">
      <c r="A2450" s="74" t="s">
        <v>3973</v>
      </c>
      <c r="B2450" s="71" t="s">
        <v>82</v>
      </c>
      <c r="C2450" s="78">
        <v>71.929839999999999</v>
      </c>
      <c r="D2450" s="184"/>
      <c r="E2450" s="76">
        <v>104.95425</v>
      </c>
      <c r="F2450" s="76">
        <v>80.987160000000003</v>
      </c>
      <c r="G2450" s="73"/>
      <c r="H2450" s="76">
        <v>141.80788000000001</v>
      </c>
      <c r="I2450" s="72"/>
      <c r="J2450" s="185">
        <v>0</v>
      </c>
      <c r="K2450" s="242"/>
      <c r="L2450" s="242"/>
      <c r="M2450" s="173"/>
      <c r="N2450" s="173"/>
      <c r="O2450" s="173"/>
      <c r="P2450" s="173"/>
    </row>
    <row r="2451" spans="1:16" ht="14.25" customHeight="1" x14ac:dyDescent="0.25">
      <c r="A2451" s="74" t="s">
        <v>2170</v>
      </c>
      <c r="B2451" s="71" t="s">
        <v>82</v>
      </c>
      <c r="C2451" s="78">
        <v>79.387570000000011</v>
      </c>
      <c r="D2451" s="184"/>
      <c r="E2451" s="76">
        <v>165.53354999999999</v>
      </c>
      <c r="F2451" s="76">
        <v>181.71298999999999</v>
      </c>
      <c r="G2451" s="73"/>
      <c r="H2451" s="76">
        <v>63.402180000000001</v>
      </c>
      <c r="I2451" s="72"/>
      <c r="J2451" s="185">
        <v>0</v>
      </c>
      <c r="K2451" s="242"/>
      <c r="L2451" s="242"/>
      <c r="M2451" s="173"/>
      <c r="N2451" s="173"/>
      <c r="O2451" s="173"/>
      <c r="P2451" s="173"/>
    </row>
    <row r="2452" spans="1:16" ht="14.25" customHeight="1" x14ac:dyDescent="0.25">
      <c r="A2452" s="74" t="s">
        <v>2171</v>
      </c>
      <c r="B2452" s="71" t="s">
        <v>82</v>
      </c>
      <c r="C2452" s="78">
        <v>71.712500000000006</v>
      </c>
      <c r="D2452" s="184"/>
      <c r="E2452" s="76">
        <v>139.12860000000001</v>
      </c>
      <c r="F2452" s="76">
        <v>138.78202999999999</v>
      </c>
      <c r="G2452" s="73"/>
      <c r="H2452" s="76">
        <v>72.059070000000006</v>
      </c>
      <c r="I2452" s="72"/>
      <c r="J2452" s="185">
        <v>0</v>
      </c>
      <c r="K2452" s="242"/>
      <c r="L2452" s="242"/>
      <c r="M2452" s="173"/>
      <c r="N2452" s="174"/>
      <c r="O2452" s="173"/>
      <c r="P2452" s="173"/>
    </row>
    <row r="2453" spans="1:16" ht="14.25" customHeight="1" x14ac:dyDescent="0.25">
      <c r="A2453" s="74" t="s">
        <v>2172</v>
      </c>
      <c r="B2453" s="71" t="s">
        <v>82</v>
      </c>
      <c r="C2453" s="78">
        <v>62.891709999999996</v>
      </c>
      <c r="D2453" s="184"/>
      <c r="E2453" s="76">
        <v>113.01432000000001</v>
      </c>
      <c r="F2453" s="76">
        <v>117.24280999999999</v>
      </c>
      <c r="G2453" s="73"/>
      <c r="H2453" s="76">
        <v>58.663220000000003</v>
      </c>
      <c r="I2453" s="72"/>
      <c r="J2453" s="185">
        <v>0</v>
      </c>
      <c r="K2453" s="242"/>
      <c r="L2453" s="242"/>
      <c r="M2453" s="173"/>
      <c r="N2453" s="173"/>
      <c r="O2453" s="173"/>
      <c r="P2453" s="173"/>
    </row>
    <row r="2454" spans="1:16" ht="14.25" customHeight="1" x14ac:dyDescent="0.25">
      <c r="A2454" s="74" t="s">
        <v>2173</v>
      </c>
      <c r="B2454" s="71" t="s">
        <v>82</v>
      </c>
      <c r="C2454" s="78">
        <v>61.322510000000001</v>
      </c>
      <c r="D2454" s="184"/>
      <c r="E2454" s="76">
        <v>132.17448999999999</v>
      </c>
      <c r="F2454" s="76">
        <v>140.81672</v>
      </c>
      <c r="G2454" s="73"/>
      <c r="H2454" s="76">
        <v>56.103569999999998</v>
      </c>
      <c r="I2454" s="72"/>
      <c r="J2454" s="185">
        <v>0</v>
      </c>
      <c r="K2454" s="242"/>
      <c r="L2454" s="242"/>
      <c r="M2454" s="173"/>
      <c r="N2454" s="173"/>
      <c r="O2454" s="173"/>
      <c r="P2454" s="173"/>
    </row>
    <row r="2455" spans="1:16" ht="14.25" customHeight="1" x14ac:dyDescent="0.25">
      <c r="A2455" s="74" t="s">
        <v>2174</v>
      </c>
      <c r="B2455" s="71" t="s">
        <v>82</v>
      </c>
      <c r="C2455" s="78">
        <v>56.229109999999999</v>
      </c>
      <c r="D2455" s="184"/>
      <c r="E2455" s="76">
        <v>131.32689999999999</v>
      </c>
      <c r="F2455" s="76">
        <v>142.32022000000001</v>
      </c>
      <c r="G2455" s="73"/>
      <c r="H2455" s="76">
        <v>45.073329999999999</v>
      </c>
      <c r="I2455" s="72"/>
      <c r="J2455" s="185">
        <v>0</v>
      </c>
      <c r="K2455" s="242"/>
      <c r="L2455" s="242"/>
      <c r="M2455" s="173"/>
      <c r="N2455" s="174"/>
      <c r="O2455" s="173"/>
      <c r="P2455" s="173"/>
    </row>
    <row r="2456" spans="1:16" ht="14.25" customHeight="1" x14ac:dyDescent="0.25">
      <c r="A2456" s="74" t="s">
        <v>2175</v>
      </c>
      <c r="B2456" s="71" t="s">
        <v>82</v>
      </c>
      <c r="C2456" s="78">
        <v>89.797049999999999</v>
      </c>
      <c r="D2456" s="184"/>
      <c r="E2456" s="76">
        <v>136.12207999999998</v>
      </c>
      <c r="F2456" s="76">
        <v>128.4845</v>
      </c>
      <c r="G2456" s="73"/>
      <c r="H2456" s="76">
        <v>68.380049999999997</v>
      </c>
      <c r="I2456" s="72"/>
      <c r="J2456" s="185">
        <v>0</v>
      </c>
      <c r="K2456" s="242"/>
      <c r="L2456" s="242"/>
      <c r="M2456" s="173"/>
      <c r="N2456" s="173"/>
      <c r="O2456" s="173"/>
      <c r="P2456" s="173"/>
    </row>
    <row r="2457" spans="1:16" ht="14.25" customHeight="1" x14ac:dyDescent="0.25">
      <c r="A2457" s="74" t="s">
        <v>2176</v>
      </c>
      <c r="B2457" s="71" t="s">
        <v>82</v>
      </c>
      <c r="C2457" s="78">
        <v>187.84528</v>
      </c>
      <c r="D2457" s="184"/>
      <c r="E2457" s="76">
        <v>616.57776000000001</v>
      </c>
      <c r="F2457" s="76">
        <v>649.33272999999997</v>
      </c>
      <c r="G2457" s="73"/>
      <c r="H2457" s="76">
        <v>155.60835</v>
      </c>
      <c r="I2457" s="72"/>
      <c r="J2457" s="185">
        <v>0</v>
      </c>
      <c r="K2457" s="242"/>
      <c r="L2457" s="242"/>
      <c r="M2457" s="173"/>
      <c r="N2457" s="173"/>
      <c r="O2457" s="173"/>
      <c r="P2457" s="173"/>
    </row>
    <row r="2458" spans="1:16" ht="14.25" customHeight="1" x14ac:dyDescent="0.25">
      <c r="A2458" s="74" t="s">
        <v>2177</v>
      </c>
      <c r="B2458" s="71" t="s">
        <v>82</v>
      </c>
      <c r="C2458" s="78">
        <v>179.94048999999998</v>
      </c>
      <c r="D2458" s="184"/>
      <c r="E2458" s="76">
        <v>369.21967000000001</v>
      </c>
      <c r="F2458" s="76">
        <v>403.05091999999996</v>
      </c>
      <c r="G2458" s="73"/>
      <c r="H2458" s="76">
        <v>142.26025000000001</v>
      </c>
      <c r="I2458" s="72"/>
      <c r="J2458" s="185">
        <v>0</v>
      </c>
      <c r="K2458" s="242"/>
      <c r="L2458" s="242"/>
      <c r="M2458" s="173"/>
      <c r="N2458" s="173"/>
      <c r="O2458" s="173"/>
      <c r="P2458" s="173"/>
    </row>
    <row r="2459" spans="1:16" ht="14.25" customHeight="1" x14ac:dyDescent="0.25">
      <c r="A2459" s="74" t="s">
        <v>2178</v>
      </c>
      <c r="B2459" s="71" t="s">
        <v>82</v>
      </c>
      <c r="C2459" s="78">
        <v>91.958710000000011</v>
      </c>
      <c r="D2459" s="184"/>
      <c r="E2459" s="76">
        <v>173.91692</v>
      </c>
      <c r="F2459" s="76">
        <v>191.64598000000001</v>
      </c>
      <c r="G2459" s="73"/>
      <c r="H2459" s="76">
        <v>58.138289999999998</v>
      </c>
      <c r="I2459" s="72"/>
      <c r="J2459" s="185">
        <v>0</v>
      </c>
      <c r="K2459" s="242"/>
      <c r="L2459" s="242"/>
      <c r="M2459" s="173"/>
      <c r="N2459" s="173"/>
      <c r="O2459" s="173"/>
      <c r="P2459" s="173"/>
    </row>
    <row r="2460" spans="1:16" ht="14.25" customHeight="1" x14ac:dyDescent="0.25">
      <c r="A2460" s="74" t="s">
        <v>2179</v>
      </c>
      <c r="B2460" s="71" t="s">
        <v>82</v>
      </c>
      <c r="C2460" s="78">
        <v>57.638359999999999</v>
      </c>
      <c r="D2460" s="184"/>
      <c r="E2460" s="76">
        <v>159.36004</v>
      </c>
      <c r="F2460" s="76">
        <v>152.91821999999999</v>
      </c>
      <c r="G2460" s="73"/>
      <c r="H2460" s="76">
        <v>68.242960000000011</v>
      </c>
      <c r="I2460" s="72"/>
      <c r="J2460" s="185">
        <v>0</v>
      </c>
      <c r="K2460" s="242"/>
      <c r="L2460" s="242"/>
      <c r="M2460" s="173"/>
      <c r="N2460" s="173"/>
      <c r="O2460" s="173"/>
      <c r="P2460" s="173"/>
    </row>
    <row r="2461" spans="1:16" ht="14.25" customHeight="1" x14ac:dyDescent="0.25">
      <c r="A2461" s="74" t="s">
        <v>2180</v>
      </c>
      <c r="B2461" s="71" t="s">
        <v>82</v>
      </c>
      <c r="C2461" s="78">
        <v>111.48739</v>
      </c>
      <c r="D2461" s="184"/>
      <c r="E2461" s="76">
        <v>181.74</v>
      </c>
      <c r="F2461" s="76">
        <v>194.58189999999999</v>
      </c>
      <c r="G2461" s="73"/>
      <c r="H2461" s="76">
        <v>131.81629000000001</v>
      </c>
      <c r="I2461" s="72"/>
      <c r="J2461" s="185">
        <v>0</v>
      </c>
      <c r="K2461" s="242"/>
      <c r="L2461" s="242"/>
      <c r="M2461" s="173"/>
      <c r="N2461" s="175"/>
      <c r="O2461" s="173"/>
      <c r="P2461" s="173"/>
    </row>
    <row r="2462" spans="1:16" ht="14.25" customHeight="1" x14ac:dyDescent="0.25">
      <c r="A2462" s="74" t="s">
        <v>2181</v>
      </c>
      <c r="B2462" s="71" t="s">
        <v>82</v>
      </c>
      <c r="C2462" s="78">
        <v>97.904619999999994</v>
      </c>
      <c r="D2462" s="184"/>
      <c r="E2462" s="76">
        <v>124.57008</v>
      </c>
      <c r="F2462" s="76">
        <v>132.20420000000001</v>
      </c>
      <c r="G2462" s="73"/>
      <c r="H2462" s="76">
        <v>108.97189999999999</v>
      </c>
      <c r="I2462" s="72"/>
      <c r="J2462" s="185">
        <v>0</v>
      </c>
      <c r="K2462" s="242"/>
      <c r="L2462" s="242"/>
      <c r="M2462" s="173"/>
      <c r="N2462" s="173"/>
      <c r="O2462" s="173"/>
      <c r="P2462" s="173"/>
    </row>
    <row r="2463" spans="1:16" ht="14.25" customHeight="1" x14ac:dyDescent="0.25">
      <c r="A2463" s="74" t="s">
        <v>2182</v>
      </c>
      <c r="B2463" s="71" t="s">
        <v>82</v>
      </c>
      <c r="C2463" s="78">
        <v>111.73361</v>
      </c>
      <c r="D2463" s="184"/>
      <c r="E2463" s="76">
        <v>139.67651999999998</v>
      </c>
      <c r="F2463" s="76">
        <v>142.83776999999998</v>
      </c>
      <c r="G2463" s="73"/>
      <c r="H2463" s="76">
        <v>108.57236</v>
      </c>
      <c r="I2463" s="72"/>
      <c r="J2463" s="185">
        <v>0</v>
      </c>
      <c r="K2463" s="242"/>
      <c r="L2463" s="242"/>
      <c r="M2463" s="173"/>
      <c r="N2463" s="173"/>
      <c r="O2463" s="173"/>
      <c r="P2463" s="173"/>
    </row>
    <row r="2464" spans="1:16" ht="14.25" customHeight="1" x14ac:dyDescent="0.25">
      <c r="A2464" s="74" t="s">
        <v>2183</v>
      </c>
      <c r="B2464" s="71" t="s">
        <v>82</v>
      </c>
      <c r="C2464" s="78">
        <v>47.450679999999998</v>
      </c>
      <c r="D2464" s="184"/>
      <c r="E2464" s="76">
        <v>145.6542</v>
      </c>
      <c r="F2464" s="76">
        <v>137.02293</v>
      </c>
      <c r="G2464" s="73"/>
      <c r="H2464" s="76">
        <v>56.081949999999999</v>
      </c>
      <c r="I2464" s="72"/>
      <c r="J2464" s="185">
        <v>0</v>
      </c>
      <c r="K2464" s="242"/>
      <c r="L2464" s="242"/>
      <c r="M2464" s="173"/>
      <c r="N2464" s="174"/>
      <c r="O2464" s="173"/>
      <c r="P2464" s="173"/>
    </row>
    <row r="2465" spans="1:16" ht="14.25" customHeight="1" x14ac:dyDescent="0.25">
      <c r="A2465" s="74" t="s">
        <v>2184</v>
      </c>
      <c r="B2465" s="71" t="s">
        <v>82</v>
      </c>
      <c r="C2465" s="78">
        <v>92.494479999999996</v>
      </c>
      <c r="D2465" s="184"/>
      <c r="E2465" s="76">
        <v>112.60111000000001</v>
      </c>
      <c r="F2465" s="76">
        <v>99.097539999999995</v>
      </c>
      <c r="G2465" s="73"/>
      <c r="H2465" s="76">
        <v>106.0361</v>
      </c>
      <c r="I2465" s="72"/>
      <c r="J2465" s="185">
        <v>0</v>
      </c>
      <c r="K2465" s="242"/>
      <c r="L2465" s="242"/>
      <c r="M2465" s="173"/>
      <c r="N2465" s="173"/>
      <c r="O2465" s="173"/>
      <c r="P2465" s="173"/>
    </row>
    <row r="2466" spans="1:16" ht="14.25" customHeight="1" x14ac:dyDescent="0.25">
      <c r="A2466" s="74" t="s">
        <v>2185</v>
      </c>
      <c r="B2466" s="71" t="s">
        <v>82</v>
      </c>
      <c r="C2466" s="78">
        <v>21.861249999999998</v>
      </c>
      <c r="D2466" s="184"/>
      <c r="E2466" s="76">
        <v>26.183160000000001</v>
      </c>
      <c r="F2466" s="76">
        <v>31.819939999999999</v>
      </c>
      <c r="G2466" s="73"/>
      <c r="H2466" s="76">
        <v>16.22447</v>
      </c>
      <c r="I2466" s="72"/>
      <c r="J2466" s="185">
        <v>0</v>
      </c>
      <c r="K2466" s="242"/>
      <c r="L2466" s="242"/>
      <c r="M2466" s="173"/>
      <c r="N2466" s="173"/>
      <c r="O2466" s="173"/>
      <c r="P2466" s="173"/>
    </row>
    <row r="2467" spans="1:16" ht="14.25" customHeight="1" x14ac:dyDescent="0.25">
      <c r="A2467" s="74" t="s">
        <v>2186</v>
      </c>
      <c r="B2467" s="71" t="s">
        <v>82</v>
      </c>
      <c r="C2467" s="78">
        <v>50.16095</v>
      </c>
      <c r="D2467" s="184"/>
      <c r="E2467" s="76">
        <v>102.3048</v>
      </c>
      <c r="F2467" s="76">
        <v>112.01838000000001</v>
      </c>
      <c r="G2467" s="73"/>
      <c r="H2467" s="76">
        <v>40.447369999999999</v>
      </c>
      <c r="I2467" s="72"/>
      <c r="J2467" s="185">
        <v>0</v>
      </c>
      <c r="K2467" s="242"/>
      <c r="L2467" s="242"/>
      <c r="M2467" s="173"/>
      <c r="N2467" s="174"/>
      <c r="O2467" s="173"/>
      <c r="P2467" s="173"/>
    </row>
    <row r="2468" spans="1:16" ht="14.25" customHeight="1" x14ac:dyDescent="0.25">
      <c r="A2468" s="74" t="s">
        <v>2187</v>
      </c>
      <c r="B2468" s="71" t="s">
        <v>82</v>
      </c>
      <c r="C2468" s="78">
        <v>77.33878</v>
      </c>
      <c r="D2468" s="184"/>
      <c r="E2468" s="76">
        <v>149.91132000000002</v>
      </c>
      <c r="F2468" s="76">
        <v>164.75681</v>
      </c>
      <c r="G2468" s="73"/>
      <c r="H2468" s="76">
        <v>76.878289999999993</v>
      </c>
      <c r="I2468" s="72"/>
      <c r="J2468" s="185">
        <v>0</v>
      </c>
      <c r="K2468" s="242"/>
      <c r="L2468" s="242"/>
      <c r="M2468" s="173"/>
      <c r="N2468" s="173"/>
      <c r="O2468" s="173"/>
      <c r="P2468" s="173"/>
    </row>
    <row r="2469" spans="1:16" ht="14.25" customHeight="1" x14ac:dyDescent="0.25">
      <c r="A2469" s="74" t="s">
        <v>2188</v>
      </c>
      <c r="B2469" s="71" t="s">
        <v>82</v>
      </c>
      <c r="C2469" s="78">
        <v>17.183220000000002</v>
      </c>
      <c r="D2469" s="184"/>
      <c r="E2469" s="76">
        <v>24.4086</v>
      </c>
      <c r="F2469" s="76">
        <v>23.329080000000001</v>
      </c>
      <c r="G2469" s="73"/>
      <c r="H2469" s="76">
        <v>18.262740000000001</v>
      </c>
      <c r="I2469" s="72"/>
      <c r="J2469" s="185">
        <v>0</v>
      </c>
      <c r="K2469" s="242"/>
      <c r="L2469" s="242"/>
      <c r="M2469" s="173"/>
      <c r="N2469" s="174"/>
      <c r="O2469" s="173"/>
      <c r="P2469" s="173"/>
    </row>
    <row r="2470" spans="1:16" ht="14.25" customHeight="1" x14ac:dyDescent="0.25">
      <c r="A2470" s="74" t="s">
        <v>2189</v>
      </c>
      <c r="B2470" s="71" t="s">
        <v>82</v>
      </c>
      <c r="C2470" s="78">
        <v>14.663270000000001</v>
      </c>
      <c r="D2470" s="184"/>
      <c r="E2470" s="76">
        <v>39.528839999999995</v>
      </c>
      <c r="F2470" s="76">
        <v>34.90849</v>
      </c>
      <c r="G2470" s="73"/>
      <c r="H2470" s="76">
        <v>19.283619999999999</v>
      </c>
      <c r="I2470" s="72"/>
      <c r="J2470" s="185">
        <v>0</v>
      </c>
      <c r="K2470" s="242"/>
      <c r="L2470" s="242"/>
      <c r="M2470" s="173"/>
      <c r="N2470" s="173"/>
      <c r="O2470" s="173"/>
      <c r="P2470" s="173"/>
    </row>
    <row r="2471" spans="1:16" ht="14.25" customHeight="1" x14ac:dyDescent="0.25">
      <c r="A2471" s="74" t="s">
        <v>2190</v>
      </c>
      <c r="B2471" s="71" t="s">
        <v>82</v>
      </c>
      <c r="C2471" s="78">
        <v>33.561309999999999</v>
      </c>
      <c r="D2471" s="184"/>
      <c r="E2471" s="76">
        <v>49.369959999999999</v>
      </c>
      <c r="F2471" s="76">
        <v>42.947969999999998</v>
      </c>
      <c r="G2471" s="73"/>
      <c r="H2471" s="76">
        <v>39.9833</v>
      </c>
      <c r="I2471" s="72"/>
      <c r="J2471" s="185">
        <v>0</v>
      </c>
      <c r="K2471" s="242"/>
      <c r="L2471" s="242"/>
      <c r="M2471" s="173"/>
      <c r="N2471" s="173"/>
      <c r="O2471" s="173"/>
      <c r="P2471" s="173"/>
    </row>
    <row r="2472" spans="1:16" ht="14.25" customHeight="1" x14ac:dyDescent="0.25">
      <c r="A2472" s="74" t="s">
        <v>2191</v>
      </c>
      <c r="B2472" s="71" t="s">
        <v>82</v>
      </c>
      <c r="C2472" s="78">
        <v>20.186859999999999</v>
      </c>
      <c r="D2472" s="184"/>
      <c r="E2472" s="76">
        <v>30.287400000000002</v>
      </c>
      <c r="F2472" s="76">
        <v>27.25544</v>
      </c>
      <c r="G2472" s="73"/>
      <c r="H2472" s="76">
        <v>23.218820000000001</v>
      </c>
      <c r="I2472" s="72"/>
      <c r="J2472" s="185">
        <v>0</v>
      </c>
      <c r="K2472" s="242"/>
      <c r="L2472" s="242"/>
      <c r="M2472" s="173"/>
      <c r="N2472" s="174"/>
      <c r="O2472" s="173"/>
      <c r="P2472" s="173"/>
    </row>
    <row r="2473" spans="1:16" ht="14.25" customHeight="1" x14ac:dyDescent="0.25">
      <c r="A2473" s="74" t="s">
        <v>2192</v>
      </c>
      <c r="B2473" s="71" t="s">
        <v>82</v>
      </c>
      <c r="C2473" s="78">
        <v>24.507840000000002</v>
      </c>
      <c r="D2473" s="184"/>
      <c r="E2473" s="76">
        <v>29.1798</v>
      </c>
      <c r="F2473" s="76">
        <v>37.752139999999997</v>
      </c>
      <c r="G2473" s="73"/>
      <c r="H2473" s="76">
        <v>6.2803000000000004</v>
      </c>
      <c r="I2473" s="72"/>
      <c r="J2473" s="185">
        <v>0</v>
      </c>
      <c r="K2473" s="242"/>
      <c r="L2473" s="242"/>
      <c r="M2473" s="173"/>
      <c r="N2473" s="174"/>
      <c r="O2473" s="173"/>
      <c r="P2473" s="173"/>
    </row>
    <row r="2474" spans="1:16" ht="14.25" customHeight="1" x14ac:dyDescent="0.25">
      <c r="A2474" s="74" t="s">
        <v>2193</v>
      </c>
      <c r="B2474" s="71" t="s">
        <v>82</v>
      </c>
      <c r="C2474" s="78">
        <v>61.565469999999998</v>
      </c>
      <c r="D2474" s="184"/>
      <c r="E2474" s="76">
        <v>117.6318</v>
      </c>
      <c r="F2474" s="76">
        <v>136.47539</v>
      </c>
      <c r="G2474" s="73"/>
      <c r="H2474" s="76">
        <v>42.721879999999999</v>
      </c>
      <c r="I2474" s="72"/>
      <c r="J2474" s="185">
        <v>0</v>
      </c>
      <c r="K2474" s="242"/>
      <c r="L2474" s="242"/>
      <c r="M2474" s="173"/>
      <c r="N2474" s="174"/>
      <c r="O2474" s="173"/>
      <c r="P2474" s="173"/>
    </row>
    <row r="2475" spans="1:16" ht="14.25" customHeight="1" x14ac:dyDescent="0.25">
      <c r="A2475" s="74" t="s">
        <v>2194</v>
      </c>
      <c r="B2475" s="71" t="s">
        <v>82</v>
      </c>
      <c r="C2475" s="78">
        <v>90.60166000000001</v>
      </c>
      <c r="D2475" s="184"/>
      <c r="E2475" s="76">
        <v>134.7645</v>
      </c>
      <c r="F2475" s="76">
        <v>131.80103</v>
      </c>
      <c r="G2475" s="73"/>
      <c r="H2475" s="76">
        <v>93.278630000000007</v>
      </c>
      <c r="I2475" s="72"/>
      <c r="J2475" s="185">
        <v>0</v>
      </c>
      <c r="K2475" s="242"/>
      <c r="L2475" s="242"/>
      <c r="M2475" s="173"/>
      <c r="N2475" s="174"/>
      <c r="O2475" s="173"/>
      <c r="P2475" s="173"/>
    </row>
    <row r="2476" spans="1:16" ht="14.25" customHeight="1" x14ac:dyDescent="0.25">
      <c r="A2476" s="74" t="s">
        <v>2195</v>
      </c>
      <c r="B2476" s="71" t="s">
        <v>82</v>
      </c>
      <c r="C2476" s="78">
        <v>54.282910000000001</v>
      </c>
      <c r="D2476" s="184"/>
      <c r="E2476" s="76">
        <v>128.0838</v>
      </c>
      <c r="F2476" s="76">
        <v>122.48010000000001</v>
      </c>
      <c r="G2476" s="73"/>
      <c r="H2476" s="76">
        <v>59.886609999999997</v>
      </c>
      <c r="I2476" s="72"/>
      <c r="J2476" s="185">
        <v>0</v>
      </c>
      <c r="K2476" s="242"/>
      <c r="L2476" s="242"/>
      <c r="M2476" s="173"/>
      <c r="N2476" s="174"/>
      <c r="O2476" s="173"/>
      <c r="P2476" s="173"/>
    </row>
    <row r="2477" spans="1:16" ht="14.25" customHeight="1" x14ac:dyDescent="0.25">
      <c r="A2477" s="74" t="s">
        <v>2196</v>
      </c>
      <c r="B2477" s="71" t="s">
        <v>82</v>
      </c>
      <c r="C2477" s="78">
        <v>95.219340000000003</v>
      </c>
      <c r="D2477" s="184"/>
      <c r="E2477" s="76">
        <v>119.05335000000001</v>
      </c>
      <c r="F2477" s="76">
        <v>138.56352999999999</v>
      </c>
      <c r="G2477" s="73"/>
      <c r="H2477" s="76">
        <v>91.095009999999988</v>
      </c>
      <c r="I2477" s="72"/>
      <c r="J2477" s="185">
        <v>0</v>
      </c>
      <c r="K2477" s="242"/>
      <c r="L2477" s="242"/>
      <c r="M2477" s="173"/>
      <c r="N2477" s="173"/>
      <c r="O2477" s="173"/>
      <c r="P2477" s="173"/>
    </row>
    <row r="2478" spans="1:16" ht="14.25" customHeight="1" x14ac:dyDescent="0.25">
      <c r="A2478" s="74" t="s">
        <v>2197</v>
      </c>
      <c r="B2478" s="71" t="s">
        <v>82</v>
      </c>
      <c r="C2478" s="78">
        <v>52.638160000000006</v>
      </c>
      <c r="D2478" s="184"/>
      <c r="E2478" s="76">
        <v>189.85979999999998</v>
      </c>
      <c r="F2478" s="76">
        <v>191.48429000000002</v>
      </c>
      <c r="G2478" s="73"/>
      <c r="H2478" s="76">
        <v>51.013669999999998</v>
      </c>
      <c r="I2478" s="72"/>
      <c r="J2478" s="185">
        <v>0</v>
      </c>
      <c r="K2478" s="242"/>
      <c r="L2478" s="242"/>
      <c r="M2478" s="173"/>
      <c r="N2478" s="174"/>
      <c r="O2478" s="173"/>
      <c r="P2478" s="173"/>
    </row>
    <row r="2479" spans="1:16" ht="14.25" customHeight="1" x14ac:dyDescent="0.25">
      <c r="A2479" s="74" t="s">
        <v>3974</v>
      </c>
      <c r="B2479" s="71" t="s">
        <v>82</v>
      </c>
      <c r="C2479" s="78">
        <v>141.48770000000002</v>
      </c>
      <c r="D2479" s="184"/>
      <c r="E2479" s="76">
        <v>268.57751999999999</v>
      </c>
      <c r="F2479" s="76">
        <v>244.00179999999997</v>
      </c>
      <c r="G2479" s="73"/>
      <c r="H2479" s="76">
        <v>166.06342000000001</v>
      </c>
      <c r="I2479" s="72"/>
      <c r="J2479" s="185">
        <v>0</v>
      </c>
      <c r="K2479" s="242"/>
      <c r="L2479" s="242"/>
      <c r="M2479" s="173"/>
      <c r="N2479" s="173"/>
      <c r="O2479" s="173"/>
      <c r="P2479" s="173"/>
    </row>
    <row r="2480" spans="1:16" ht="14.25" customHeight="1" x14ac:dyDescent="0.25">
      <c r="A2480" s="74" t="s">
        <v>2198</v>
      </c>
      <c r="B2480" s="71" t="s">
        <v>82</v>
      </c>
      <c r="C2480" s="78">
        <v>100.11017</v>
      </c>
      <c r="D2480" s="184"/>
      <c r="E2480" s="76">
        <v>163.65179999999998</v>
      </c>
      <c r="F2480" s="76">
        <v>146.61805999999999</v>
      </c>
      <c r="G2480" s="73"/>
      <c r="H2480" s="76">
        <v>117.14391000000001</v>
      </c>
      <c r="I2480" s="72"/>
      <c r="J2480" s="185">
        <v>0</v>
      </c>
      <c r="K2480" s="242"/>
      <c r="L2480" s="242"/>
      <c r="M2480" s="173"/>
      <c r="N2480" s="174"/>
      <c r="O2480" s="173"/>
      <c r="P2480" s="173"/>
    </row>
    <row r="2481" spans="1:16" ht="14.25" customHeight="1" x14ac:dyDescent="0.25">
      <c r="A2481" s="74" t="s">
        <v>2199</v>
      </c>
      <c r="B2481" s="71" t="s">
        <v>82</v>
      </c>
      <c r="C2481" s="78">
        <v>161.13798</v>
      </c>
      <c r="D2481" s="184"/>
      <c r="E2481" s="76">
        <v>369.29684999999995</v>
      </c>
      <c r="F2481" s="76">
        <v>394.35515000000004</v>
      </c>
      <c r="G2481" s="73"/>
      <c r="H2481" s="76">
        <v>137.72743</v>
      </c>
      <c r="I2481" s="72"/>
      <c r="J2481" s="185">
        <v>0</v>
      </c>
      <c r="K2481" s="242"/>
      <c r="L2481" s="242"/>
      <c r="M2481" s="173"/>
      <c r="N2481" s="173"/>
      <c r="O2481" s="173"/>
      <c r="P2481" s="173"/>
    </row>
    <row r="2482" spans="1:16" ht="14.25" customHeight="1" x14ac:dyDescent="0.25">
      <c r="A2482" s="74" t="s">
        <v>1580</v>
      </c>
      <c r="B2482" s="71" t="s">
        <v>82</v>
      </c>
      <c r="C2482" s="78">
        <v>55.471379999999996</v>
      </c>
      <c r="D2482" s="184"/>
      <c r="E2482" s="76">
        <v>91.685479999999998</v>
      </c>
      <c r="F2482" s="76">
        <v>75.633649999999989</v>
      </c>
      <c r="G2482" s="73"/>
      <c r="H2482" s="76">
        <v>75.944770000000005</v>
      </c>
      <c r="I2482" s="72"/>
      <c r="J2482" s="185">
        <v>0</v>
      </c>
      <c r="K2482" s="242"/>
      <c r="L2482" s="242"/>
      <c r="M2482" s="173"/>
      <c r="N2482" s="173"/>
      <c r="O2482" s="173"/>
      <c r="P2482" s="173"/>
    </row>
    <row r="2483" spans="1:16" ht="14.25" customHeight="1" x14ac:dyDescent="0.25">
      <c r="A2483" s="74" t="s">
        <v>2200</v>
      </c>
      <c r="B2483" s="71" t="s">
        <v>82</v>
      </c>
      <c r="C2483" s="78">
        <v>71.418379999999999</v>
      </c>
      <c r="D2483" s="184"/>
      <c r="E2483" s="76">
        <v>87.490679999999998</v>
      </c>
      <c r="F2483" s="76">
        <v>79.367249999999999</v>
      </c>
      <c r="G2483" s="73"/>
      <c r="H2483" s="76">
        <v>79.541809999999998</v>
      </c>
      <c r="I2483" s="72"/>
      <c r="J2483" s="185">
        <v>0</v>
      </c>
      <c r="K2483" s="242"/>
      <c r="L2483" s="242"/>
      <c r="M2483" s="173"/>
      <c r="N2483" s="173"/>
      <c r="O2483" s="173"/>
      <c r="P2483" s="173"/>
    </row>
    <row r="2484" spans="1:16" ht="14.25" customHeight="1" x14ac:dyDescent="0.25">
      <c r="A2484" s="74" t="s">
        <v>2201</v>
      </c>
      <c r="B2484" s="71" t="s">
        <v>82</v>
      </c>
      <c r="C2484" s="78">
        <v>69.988830000000007</v>
      </c>
      <c r="D2484" s="184"/>
      <c r="E2484" s="76">
        <v>106.7508</v>
      </c>
      <c r="F2484" s="76">
        <v>103.41714999999999</v>
      </c>
      <c r="G2484" s="73"/>
      <c r="H2484" s="76">
        <v>73.322479999999999</v>
      </c>
      <c r="I2484" s="72"/>
      <c r="J2484" s="185">
        <v>0</v>
      </c>
      <c r="K2484" s="242"/>
      <c r="L2484" s="242"/>
      <c r="M2484" s="173"/>
      <c r="N2484" s="174"/>
      <c r="O2484" s="173"/>
      <c r="P2484" s="173"/>
    </row>
    <row r="2485" spans="1:16" ht="14.25" customHeight="1" x14ac:dyDescent="0.25">
      <c r="A2485" s="74" t="s">
        <v>2202</v>
      </c>
      <c r="B2485" s="71" t="s">
        <v>82</v>
      </c>
      <c r="C2485" s="78">
        <v>66.387240000000006</v>
      </c>
      <c r="D2485" s="184"/>
      <c r="E2485" s="76">
        <v>172.59477999999999</v>
      </c>
      <c r="F2485" s="76">
        <v>189.61954999999998</v>
      </c>
      <c r="G2485" s="73"/>
      <c r="H2485" s="76">
        <v>73.485880000000009</v>
      </c>
      <c r="I2485" s="72"/>
      <c r="J2485" s="185">
        <v>0</v>
      </c>
      <c r="K2485" s="242"/>
      <c r="L2485" s="242"/>
      <c r="M2485" s="173"/>
      <c r="N2485" s="173"/>
      <c r="O2485" s="173"/>
      <c r="P2485" s="173"/>
    </row>
    <row r="2486" spans="1:16" ht="14.25" customHeight="1" x14ac:dyDescent="0.25">
      <c r="A2486" s="74" t="s">
        <v>2203</v>
      </c>
      <c r="B2486" s="71" t="s">
        <v>82</v>
      </c>
      <c r="C2486" s="78">
        <v>49.447470000000003</v>
      </c>
      <c r="D2486" s="184"/>
      <c r="E2486" s="76">
        <v>105.4794</v>
      </c>
      <c r="F2486" s="76">
        <v>107.37079</v>
      </c>
      <c r="G2486" s="73"/>
      <c r="H2486" s="76">
        <v>47.556080000000001</v>
      </c>
      <c r="I2486" s="72"/>
      <c r="J2486" s="185">
        <v>0</v>
      </c>
      <c r="K2486" s="242"/>
      <c r="L2486" s="242"/>
      <c r="M2486" s="173"/>
      <c r="N2486" s="174"/>
      <c r="O2486" s="173"/>
      <c r="P2486" s="173"/>
    </row>
    <row r="2487" spans="1:16" ht="14.25" customHeight="1" x14ac:dyDescent="0.25">
      <c r="A2487" s="74" t="s">
        <v>2204</v>
      </c>
      <c r="B2487" s="71" t="s">
        <v>82</v>
      </c>
      <c r="C2487" s="78">
        <v>47.727699999999999</v>
      </c>
      <c r="D2487" s="184"/>
      <c r="E2487" s="76">
        <v>77.923820000000006</v>
      </c>
      <c r="F2487" s="76">
        <v>76.537820000000011</v>
      </c>
      <c r="G2487" s="73"/>
      <c r="H2487" s="76">
        <v>36.409730000000003</v>
      </c>
      <c r="I2487" s="72"/>
      <c r="J2487" s="185">
        <v>0</v>
      </c>
      <c r="K2487" s="242"/>
      <c r="L2487" s="242"/>
      <c r="M2487" s="173"/>
      <c r="N2487" s="173"/>
      <c r="O2487" s="173"/>
      <c r="P2487" s="173"/>
    </row>
    <row r="2488" spans="1:16" ht="14.25" customHeight="1" x14ac:dyDescent="0.25">
      <c r="A2488" s="74" t="s">
        <v>2205</v>
      </c>
      <c r="B2488" s="71" t="s">
        <v>82</v>
      </c>
      <c r="C2488" s="78">
        <v>23.77657</v>
      </c>
      <c r="D2488" s="184"/>
      <c r="E2488" s="76">
        <v>61.333800000000004</v>
      </c>
      <c r="F2488" s="76">
        <v>68.473460000000003</v>
      </c>
      <c r="G2488" s="73"/>
      <c r="H2488" s="76">
        <v>17.083310000000001</v>
      </c>
      <c r="I2488" s="72"/>
      <c r="J2488" s="185">
        <v>0</v>
      </c>
      <c r="K2488" s="242"/>
      <c r="L2488" s="242"/>
      <c r="M2488" s="173"/>
      <c r="N2488" s="174"/>
      <c r="O2488" s="173"/>
      <c r="P2488" s="173"/>
    </row>
    <row r="2489" spans="1:16" ht="14.25" customHeight="1" x14ac:dyDescent="0.25">
      <c r="A2489" s="74" t="s">
        <v>2206</v>
      </c>
      <c r="B2489" s="71" t="s">
        <v>82</v>
      </c>
      <c r="C2489" s="78">
        <v>69.225399999999993</v>
      </c>
      <c r="D2489" s="184"/>
      <c r="E2489" s="76">
        <v>102.92100000000001</v>
      </c>
      <c r="F2489" s="76">
        <v>93.543700000000001</v>
      </c>
      <c r="G2489" s="73"/>
      <c r="H2489" s="76">
        <v>79.439499999999995</v>
      </c>
      <c r="I2489" s="72"/>
      <c r="J2489" s="185">
        <v>0</v>
      </c>
      <c r="K2489" s="242"/>
      <c r="L2489" s="242"/>
      <c r="M2489" s="173"/>
      <c r="N2489" s="175"/>
      <c r="O2489" s="173"/>
      <c r="P2489" s="173"/>
    </row>
    <row r="2490" spans="1:16" ht="14.25" customHeight="1" x14ac:dyDescent="0.25">
      <c r="A2490" s="74" t="s">
        <v>2207</v>
      </c>
      <c r="B2490" s="71" t="s">
        <v>82</v>
      </c>
      <c r="C2490" s="78">
        <v>45.110790000000001</v>
      </c>
      <c r="D2490" s="184"/>
      <c r="E2490" s="76">
        <v>71.728800000000007</v>
      </c>
      <c r="F2490" s="76">
        <v>69.891379999999998</v>
      </c>
      <c r="G2490" s="73"/>
      <c r="H2490" s="76">
        <v>46.948209999999996</v>
      </c>
      <c r="I2490" s="72"/>
      <c r="J2490" s="185">
        <v>0</v>
      </c>
      <c r="K2490" s="242"/>
      <c r="L2490" s="242"/>
      <c r="M2490" s="173"/>
      <c r="N2490" s="174"/>
      <c r="O2490" s="173"/>
      <c r="P2490" s="173"/>
    </row>
    <row r="2491" spans="1:16" ht="14.25" customHeight="1" x14ac:dyDescent="0.25">
      <c r="A2491" s="74" t="s">
        <v>2208</v>
      </c>
      <c r="B2491" s="71" t="s">
        <v>82</v>
      </c>
      <c r="C2491" s="78">
        <v>94.420630000000003</v>
      </c>
      <c r="D2491" s="184"/>
      <c r="E2491" s="76">
        <v>110.43732000000001</v>
      </c>
      <c r="F2491" s="76">
        <v>147.63532999999998</v>
      </c>
      <c r="G2491" s="73"/>
      <c r="H2491" s="76">
        <v>57.222619999999999</v>
      </c>
      <c r="I2491" s="72"/>
      <c r="J2491" s="185">
        <v>0</v>
      </c>
      <c r="K2491" s="242"/>
      <c r="L2491" s="242"/>
      <c r="M2491" s="173"/>
      <c r="N2491" s="173"/>
      <c r="O2491" s="173"/>
      <c r="P2491" s="173"/>
    </row>
    <row r="2492" spans="1:16" ht="14.25" customHeight="1" x14ac:dyDescent="0.25">
      <c r="A2492" s="74" t="s">
        <v>2209</v>
      </c>
      <c r="B2492" s="71" t="s">
        <v>82</v>
      </c>
      <c r="C2492" s="78">
        <v>34.869</v>
      </c>
      <c r="D2492" s="184"/>
      <c r="E2492" s="76">
        <v>68.208649999999992</v>
      </c>
      <c r="F2492" s="76">
        <v>82.251679999999993</v>
      </c>
      <c r="G2492" s="73"/>
      <c r="H2492" s="76">
        <v>39.581519999999998</v>
      </c>
      <c r="I2492" s="188">
        <v>-25.5824</v>
      </c>
      <c r="J2492" s="185">
        <v>0</v>
      </c>
      <c r="K2492" s="242"/>
      <c r="L2492" s="242"/>
      <c r="M2492" s="173"/>
      <c r="N2492" s="173"/>
      <c r="O2492" s="173"/>
      <c r="P2492" s="173"/>
    </row>
    <row r="2493" spans="1:16" ht="14.25" customHeight="1" x14ac:dyDescent="0.25">
      <c r="A2493" s="74" t="s">
        <v>2210</v>
      </c>
      <c r="B2493" s="71" t="s">
        <v>82</v>
      </c>
      <c r="C2493" s="78">
        <v>128.99367000000001</v>
      </c>
      <c r="D2493" s="184"/>
      <c r="E2493" s="76">
        <v>129.10192999999998</v>
      </c>
      <c r="F2493" s="76">
        <v>130.94806</v>
      </c>
      <c r="G2493" s="73"/>
      <c r="H2493" s="76">
        <v>118.55453999999999</v>
      </c>
      <c r="I2493" s="72"/>
      <c r="J2493" s="185">
        <v>0</v>
      </c>
      <c r="K2493" s="242"/>
      <c r="L2493" s="242"/>
      <c r="M2493" s="173"/>
      <c r="N2493" s="173"/>
      <c r="O2493" s="173"/>
      <c r="P2493" s="173"/>
    </row>
    <row r="2494" spans="1:16" ht="14.25" customHeight="1" x14ac:dyDescent="0.25">
      <c r="A2494" s="74" t="s">
        <v>2211</v>
      </c>
      <c r="B2494" s="71" t="s">
        <v>82</v>
      </c>
      <c r="C2494" s="78">
        <v>108.95979</v>
      </c>
      <c r="D2494" s="184"/>
      <c r="E2494" s="76">
        <v>120.54900000000001</v>
      </c>
      <c r="F2494" s="76">
        <v>107.18141</v>
      </c>
      <c r="G2494" s="73"/>
      <c r="H2494" s="76">
        <v>128.60257999999999</v>
      </c>
      <c r="I2494" s="72"/>
      <c r="J2494" s="185">
        <v>0</v>
      </c>
      <c r="K2494" s="242"/>
      <c r="L2494" s="242"/>
      <c r="M2494" s="173"/>
      <c r="N2494" s="175"/>
      <c r="O2494" s="173"/>
      <c r="P2494" s="173"/>
    </row>
    <row r="2495" spans="1:16" ht="14.25" customHeight="1" x14ac:dyDescent="0.25">
      <c r="A2495" s="74" t="s">
        <v>2212</v>
      </c>
      <c r="B2495" s="71" t="s">
        <v>82</v>
      </c>
      <c r="C2495" s="78">
        <v>25.897310000000001</v>
      </c>
      <c r="D2495" s="184"/>
      <c r="E2495" s="76">
        <v>84.637799999999999</v>
      </c>
      <c r="F2495" s="76">
        <v>88.804520000000011</v>
      </c>
      <c r="G2495" s="73"/>
      <c r="H2495" s="76">
        <v>21.730589999999999</v>
      </c>
      <c r="I2495" s="72"/>
      <c r="J2495" s="185">
        <v>0</v>
      </c>
      <c r="K2495" s="242"/>
      <c r="L2495" s="242"/>
      <c r="M2495" s="173"/>
      <c r="N2495" s="174"/>
      <c r="O2495" s="173"/>
      <c r="P2495" s="173"/>
    </row>
    <row r="2496" spans="1:16" ht="14.25" customHeight="1" x14ac:dyDescent="0.25">
      <c r="A2496" s="74" t="s">
        <v>2213</v>
      </c>
      <c r="B2496" s="71" t="s">
        <v>82</v>
      </c>
      <c r="C2496" s="78">
        <v>61.790900000000001</v>
      </c>
      <c r="D2496" s="184"/>
      <c r="E2496" s="76">
        <v>55.590600000000002</v>
      </c>
      <c r="F2496" s="76">
        <v>66.868949999999998</v>
      </c>
      <c r="G2496" s="73"/>
      <c r="H2496" s="76">
        <v>50.512550000000005</v>
      </c>
      <c r="I2496" s="72"/>
      <c r="J2496" s="185">
        <v>0</v>
      </c>
      <c r="K2496" s="242"/>
      <c r="L2496" s="242"/>
      <c r="M2496" s="173"/>
      <c r="N2496" s="174"/>
      <c r="O2496" s="173"/>
      <c r="P2496" s="173"/>
    </row>
    <row r="2497" spans="1:16" ht="14.25" customHeight="1" x14ac:dyDescent="0.25">
      <c r="A2497" s="74" t="s">
        <v>2214</v>
      </c>
      <c r="B2497" s="71" t="s">
        <v>82</v>
      </c>
      <c r="C2497" s="78">
        <v>29.905049999999999</v>
      </c>
      <c r="D2497" s="184"/>
      <c r="E2497" s="76">
        <v>97.204650000000001</v>
      </c>
      <c r="F2497" s="76">
        <v>101.58889000000001</v>
      </c>
      <c r="G2497" s="73"/>
      <c r="H2497" s="76">
        <v>24.289080000000002</v>
      </c>
      <c r="I2497" s="72"/>
      <c r="J2497" s="185">
        <v>0</v>
      </c>
      <c r="K2497" s="242"/>
      <c r="L2497" s="242"/>
      <c r="M2497" s="173"/>
      <c r="N2497" s="173"/>
      <c r="O2497" s="173"/>
      <c r="P2497" s="173"/>
    </row>
    <row r="2498" spans="1:16" ht="14.25" customHeight="1" x14ac:dyDescent="0.25">
      <c r="A2498" s="74" t="s">
        <v>2215</v>
      </c>
      <c r="B2498" s="71" t="s">
        <v>82</v>
      </c>
      <c r="C2498" s="78">
        <v>63.598610000000001</v>
      </c>
      <c r="D2498" s="184"/>
      <c r="E2498" s="76">
        <v>85.987200000000001</v>
      </c>
      <c r="F2498" s="76">
        <v>87.853279999999998</v>
      </c>
      <c r="G2498" s="73"/>
      <c r="H2498" s="76">
        <v>61.732529999999997</v>
      </c>
      <c r="I2498" s="72"/>
      <c r="J2498" s="185">
        <v>0</v>
      </c>
      <c r="K2498" s="242"/>
      <c r="L2498" s="242"/>
      <c r="M2498" s="173"/>
      <c r="N2498" s="174"/>
      <c r="O2498" s="173"/>
      <c r="P2498" s="173"/>
    </row>
    <row r="2499" spans="1:16" ht="14.25" customHeight="1" x14ac:dyDescent="0.25">
      <c r="A2499" s="74" t="s">
        <v>2216</v>
      </c>
      <c r="B2499" s="71" t="s">
        <v>82</v>
      </c>
      <c r="C2499" s="78">
        <v>50.270559999999996</v>
      </c>
      <c r="D2499" s="184"/>
      <c r="E2499" s="76">
        <v>92.244720000000001</v>
      </c>
      <c r="F2499" s="76">
        <v>89.671139999999994</v>
      </c>
      <c r="G2499" s="73"/>
      <c r="H2499" s="76">
        <v>52.844139999999996</v>
      </c>
      <c r="I2499" s="72"/>
      <c r="J2499" s="185">
        <v>0</v>
      </c>
      <c r="K2499" s="242"/>
      <c r="L2499" s="242"/>
      <c r="M2499" s="173"/>
      <c r="N2499" s="173"/>
      <c r="O2499" s="173"/>
      <c r="P2499" s="173"/>
    </row>
    <row r="2500" spans="1:16" ht="14.25" customHeight="1" x14ac:dyDescent="0.25">
      <c r="A2500" s="74" t="s">
        <v>507</v>
      </c>
      <c r="B2500" s="71" t="s">
        <v>82</v>
      </c>
      <c r="C2500" s="78">
        <v>6.3602799999999995</v>
      </c>
      <c r="D2500" s="184"/>
      <c r="E2500" s="76">
        <v>19.827599999999997</v>
      </c>
      <c r="F2500" s="76">
        <v>24.919080000000001</v>
      </c>
      <c r="G2500" s="73"/>
      <c r="H2500" s="76">
        <v>1.2687999999999999</v>
      </c>
      <c r="I2500" s="72"/>
      <c r="J2500" s="185">
        <v>0</v>
      </c>
      <c r="K2500" s="242"/>
      <c r="L2500" s="242"/>
      <c r="M2500" s="173"/>
      <c r="N2500" s="174"/>
      <c r="O2500" s="173"/>
      <c r="P2500" s="173"/>
    </row>
    <row r="2501" spans="1:16" ht="14.25" customHeight="1" x14ac:dyDescent="0.25">
      <c r="A2501" s="74" t="s">
        <v>508</v>
      </c>
      <c r="B2501" s="71" t="s">
        <v>82</v>
      </c>
      <c r="C2501" s="78">
        <v>37.020580000000002</v>
      </c>
      <c r="D2501" s="184"/>
      <c r="E2501" s="76">
        <v>27.892799999999998</v>
      </c>
      <c r="F2501" s="76">
        <v>29.467080000000003</v>
      </c>
      <c r="G2501" s="73"/>
      <c r="H2501" s="76">
        <v>35.446300000000001</v>
      </c>
      <c r="I2501" s="72"/>
      <c r="J2501" s="185">
        <v>0</v>
      </c>
      <c r="K2501" s="242"/>
      <c r="L2501" s="242"/>
      <c r="M2501" s="173"/>
      <c r="N2501" s="174"/>
      <c r="O2501" s="173"/>
      <c r="P2501" s="173"/>
    </row>
    <row r="2502" spans="1:16" ht="14.25" customHeight="1" x14ac:dyDescent="0.25">
      <c r="A2502" s="74" t="s">
        <v>3975</v>
      </c>
      <c r="B2502" s="71" t="s">
        <v>82</v>
      </c>
      <c r="C2502" s="78">
        <v>7.9491000000000005</v>
      </c>
      <c r="D2502" s="184"/>
      <c r="E2502" s="76">
        <v>33.15</v>
      </c>
      <c r="F2502" s="76">
        <v>31.853650000000002</v>
      </c>
      <c r="G2502" s="73"/>
      <c r="H2502" s="76">
        <v>9.2454499999999999</v>
      </c>
      <c r="I2502" s="72"/>
      <c r="J2502" s="185">
        <v>0</v>
      </c>
      <c r="K2502" s="242"/>
      <c r="L2502" s="242"/>
      <c r="M2502" s="173"/>
      <c r="N2502" s="175"/>
      <c r="O2502" s="173"/>
      <c r="P2502" s="173"/>
    </row>
    <row r="2503" spans="1:16" ht="14.25" customHeight="1" x14ac:dyDescent="0.25">
      <c r="A2503" s="74" t="s">
        <v>511</v>
      </c>
      <c r="B2503" s="71" t="s">
        <v>82</v>
      </c>
      <c r="C2503" s="78"/>
      <c r="D2503" s="184">
        <v>-24.256700000000002</v>
      </c>
      <c r="E2503" s="76">
        <v>107.2747</v>
      </c>
      <c r="F2503" s="76">
        <v>10.763350000000001</v>
      </c>
      <c r="G2503" s="73"/>
      <c r="H2503" s="76">
        <v>62.886849999999995</v>
      </c>
      <c r="I2503" s="72"/>
      <c r="J2503" s="185">
        <v>0</v>
      </c>
      <c r="K2503" s="242"/>
      <c r="L2503" s="242"/>
      <c r="M2503" s="173"/>
      <c r="N2503" s="174"/>
      <c r="O2503" s="173"/>
      <c r="P2503" s="173"/>
    </row>
    <row r="2504" spans="1:16" ht="14.25" customHeight="1" x14ac:dyDescent="0.25">
      <c r="A2504" s="74" t="s">
        <v>2217</v>
      </c>
      <c r="B2504" s="71" t="s">
        <v>82</v>
      </c>
      <c r="C2504" s="78">
        <v>11.4579</v>
      </c>
      <c r="D2504" s="184"/>
      <c r="E2504" s="76">
        <v>34.491599999999998</v>
      </c>
      <c r="F2504" s="76">
        <v>42.31015</v>
      </c>
      <c r="G2504" s="73"/>
      <c r="H2504" s="76">
        <v>3.6393499999999999</v>
      </c>
      <c r="I2504" s="72"/>
      <c r="J2504" s="185">
        <v>0</v>
      </c>
      <c r="K2504" s="242"/>
      <c r="L2504" s="242"/>
      <c r="M2504" s="173"/>
      <c r="N2504" s="174"/>
      <c r="O2504" s="173"/>
      <c r="P2504" s="173"/>
    </row>
    <row r="2505" spans="1:16" ht="14.25" customHeight="1" x14ac:dyDescent="0.25">
      <c r="A2505" s="74" t="s">
        <v>512</v>
      </c>
      <c r="B2505" s="71" t="s">
        <v>82</v>
      </c>
      <c r="C2505" s="78">
        <v>101.76667</v>
      </c>
      <c r="D2505" s="184"/>
      <c r="E2505" s="76">
        <v>32.292000000000002</v>
      </c>
      <c r="F2505" s="76">
        <v>30.540849999999999</v>
      </c>
      <c r="G2505" s="73"/>
      <c r="H2505" s="76">
        <v>103.51782</v>
      </c>
      <c r="I2505" s="72"/>
      <c r="J2505" s="185">
        <v>0</v>
      </c>
      <c r="K2505" s="242"/>
      <c r="L2505" s="242"/>
      <c r="M2505" s="173"/>
      <c r="N2505" s="175"/>
      <c r="O2505" s="173"/>
      <c r="P2505" s="173"/>
    </row>
    <row r="2506" spans="1:16" ht="14.25" customHeight="1" x14ac:dyDescent="0.25">
      <c r="A2506" s="74" t="s">
        <v>2218</v>
      </c>
      <c r="B2506" s="71" t="s">
        <v>82</v>
      </c>
      <c r="C2506" s="78">
        <v>28.6492</v>
      </c>
      <c r="D2506" s="184"/>
      <c r="E2506" s="76">
        <v>44.046599999999998</v>
      </c>
      <c r="F2506" s="76">
        <v>39.5092</v>
      </c>
      <c r="G2506" s="73"/>
      <c r="H2506" s="76">
        <v>33.186599999999999</v>
      </c>
      <c r="I2506" s="72"/>
      <c r="J2506" s="185">
        <v>0</v>
      </c>
      <c r="K2506" s="242"/>
      <c r="L2506" s="242"/>
      <c r="M2506" s="173"/>
      <c r="N2506" s="174"/>
      <c r="O2506" s="173"/>
      <c r="P2506" s="173"/>
    </row>
    <row r="2507" spans="1:16" ht="14.25" customHeight="1" x14ac:dyDescent="0.25">
      <c r="A2507" s="74" t="s">
        <v>2219</v>
      </c>
      <c r="B2507" s="71" t="s">
        <v>82</v>
      </c>
      <c r="C2507" s="78">
        <v>13.1706</v>
      </c>
      <c r="D2507" s="184"/>
      <c r="E2507" s="76">
        <v>6.3413999999999993</v>
      </c>
      <c r="F2507" s="76">
        <v>16.3413</v>
      </c>
      <c r="G2507" s="73"/>
      <c r="H2507" s="76">
        <v>3.1706999999999996</v>
      </c>
      <c r="I2507" s="72"/>
      <c r="J2507" s="185">
        <v>0</v>
      </c>
      <c r="K2507" s="242"/>
      <c r="L2507" s="242"/>
      <c r="M2507" s="173"/>
      <c r="N2507" s="174"/>
      <c r="O2507" s="173"/>
      <c r="P2507" s="173"/>
    </row>
    <row r="2508" spans="1:16" ht="14.25" customHeight="1" x14ac:dyDescent="0.25">
      <c r="A2508" s="74" t="s">
        <v>3976</v>
      </c>
      <c r="B2508" s="71" t="s">
        <v>82</v>
      </c>
      <c r="C2508" s="78">
        <v>26.83436</v>
      </c>
      <c r="D2508" s="184"/>
      <c r="E2508" s="76">
        <v>36.956400000000002</v>
      </c>
      <c r="F2508" s="76">
        <v>44.775919999999999</v>
      </c>
      <c r="G2508" s="73"/>
      <c r="H2508" s="76">
        <v>19.01484</v>
      </c>
      <c r="I2508" s="72"/>
      <c r="J2508" s="185">
        <v>0</v>
      </c>
      <c r="K2508" s="242"/>
      <c r="L2508" s="242"/>
      <c r="M2508" s="173"/>
      <c r="N2508" s="174"/>
      <c r="O2508" s="173"/>
      <c r="P2508" s="173"/>
    </row>
    <row r="2509" spans="1:16" ht="14.25" customHeight="1" x14ac:dyDescent="0.25">
      <c r="A2509" s="74" t="s">
        <v>2220</v>
      </c>
      <c r="B2509" s="71" t="s">
        <v>82</v>
      </c>
      <c r="C2509" s="78">
        <v>6.3282499999999997</v>
      </c>
      <c r="D2509" s="184"/>
      <c r="E2509" s="76">
        <v>43.719000000000001</v>
      </c>
      <c r="F2509" s="76">
        <v>45.761800000000001</v>
      </c>
      <c r="G2509" s="73"/>
      <c r="H2509" s="76">
        <v>4.60745</v>
      </c>
      <c r="I2509" s="72"/>
      <c r="J2509" s="185">
        <v>0</v>
      </c>
      <c r="K2509" s="242"/>
      <c r="L2509" s="242"/>
      <c r="M2509" s="173"/>
      <c r="N2509" s="175"/>
      <c r="O2509" s="173"/>
      <c r="P2509" s="173"/>
    </row>
    <row r="2510" spans="1:16" ht="14.25" customHeight="1" x14ac:dyDescent="0.25">
      <c r="A2510" s="74" t="s">
        <v>2221</v>
      </c>
      <c r="B2510" s="71" t="s">
        <v>82</v>
      </c>
      <c r="C2510" s="78">
        <v>3.9929000000000001</v>
      </c>
      <c r="D2510" s="184"/>
      <c r="E2510" s="76">
        <v>44.686199999999999</v>
      </c>
      <c r="F2510" s="76">
        <v>44.722999999999999</v>
      </c>
      <c r="G2510" s="73"/>
      <c r="H2510" s="76">
        <v>3.9560999999999997</v>
      </c>
      <c r="I2510" s="72"/>
      <c r="J2510" s="185">
        <v>0</v>
      </c>
      <c r="K2510" s="242"/>
      <c r="L2510" s="242"/>
      <c r="M2510" s="173"/>
      <c r="N2510" s="174"/>
      <c r="O2510" s="173"/>
      <c r="P2510" s="173"/>
    </row>
    <row r="2511" spans="1:16" ht="14.25" customHeight="1" x14ac:dyDescent="0.25">
      <c r="A2511" s="74" t="s">
        <v>2222</v>
      </c>
      <c r="B2511" s="71" t="s">
        <v>82</v>
      </c>
      <c r="C2511" s="78">
        <v>20.059099999999997</v>
      </c>
      <c r="D2511" s="184"/>
      <c r="E2511" s="76">
        <v>20.155200000000001</v>
      </c>
      <c r="F2511" s="76">
        <v>18.214099999999998</v>
      </c>
      <c r="G2511" s="73"/>
      <c r="H2511" s="76">
        <v>22.0002</v>
      </c>
      <c r="I2511" s="72"/>
      <c r="J2511" s="185">
        <v>0</v>
      </c>
      <c r="K2511" s="242"/>
      <c r="L2511" s="242"/>
      <c r="M2511" s="173"/>
      <c r="N2511" s="174"/>
      <c r="O2511" s="173"/>
      <c r="P2511" s="173"/>
    </row>
    <row r="2512" spans="1:16" ht="14.25" customHeight="1" x14ac:dyDescent="0.25">
      <c r="A2512" s="74" t="s">
        <v>514</v>
      </c>
      <c r="B2512" s="71" t="s">
        <v>82</v>
      </c>
      <c r="C2512" s="78">
        <v>34.447699999999998</v>
      </c>
      <c r="D2512" s="184"/>
      <c r="E2512" s="76">
        <v>29.530799999999999</v>
      </c>
      <c r="F2512" s="76">
        <v>44.967400000000005</v>
      </c>
      <c r="G2512" s="73"/>
      <c r="H2512" s="76">
        <v>19.011099999999999</v>
      </c>
      <c r="I2512" s="72"/>
      <c r="J2512" s="185">
        <v>0</v>
      </c>
      <c r="K2512" s="242"/>
      <c r="L2512" s="242"/>
      <c r="M2512" s="173"/>
      <c r="N2512" s="174"/>
      <c r="O2512" s="173"/>
      <c r="P2512" s="173"/>
    </row>
    <row r="2513" spans="1:16" ht="14.25" customHeight="1" x14ac:dyDescent="0.25">
      <c r="A2513" s="74" t="s">
        <v>2223</v>
      </c>
      <c r="B2513" s="71" t="s">
        <v>82</v>
      </c>
      <c r="C2513" s="78">
        <v>21.717500000000001</v>
      </c>
      <c r="D2513" s="184"/>
      <c r="E2513" s="76">
        <v>64.295400000000001</v>
      </c>
      <c r="F2513" s="76">
        <v>57.346599999999995</v>
      </c>
      <c r="G2513" s="73"/>
      <c r="H2513" s="76">
        <v>28.6663</v>
      </c>
      <c r="I2513" s="72"/>
      <c r="J2513" s="185">
        <v>0</v>
      </c>
      <c r="K2513" s="242"/>
      <c r="L2513" s="242"/>
      <c r="M2513" s="173"/>
      <c r="N2513" s="174"/>
      <c r="O2513" s="173"/>
      <c r="P2513" s="173"/>
    </row>
    <row r="2514" spans="1:16" ht="14.25" customHeight="1" x14ac:dyDescent="0.25">
      <c r="A2514" s="74" t="s">
        <v>3369</v>
      </c>
      <c r="B2514" s="71" t="s">
        <v>82</v>
      </c>
      <c r="C2514" s="78">
        <v>56.232399999999998</v>
      </c>
      <c r="D2514" s="184"/>
      <c r="E2514" s="76">
        <v>20.093450000000001</v>
      </c>
      <c r="F2514" s="76">
        <v>24.9693</v>
      </c>
      <c r="G2514" s="73"/>
      <c r="H2514" s="76">
        <v>55.116800000000005</v>
      </c>
      <c r="I2514" s="72"/>
      <c r="J2514" s="185">
        <v>0</v>
      </c>
      <c r="K2514" s="242"/>
      <c r="L2514" s="242"/>
      <c r="M2514" s="173"/>
      <c r="N2514" s="173"/>
      <c r="O2514" s="173"/>
      <c r="P2514" s="173"/>
    </row>
    <row r="2515" spans="1:16" ht="14.25" customHeight="1" x14ac:dyDescent="0.25">
      <c r="A2515" s="74" t="s">
        <v>2224</v>
      </c>
      <c r="B2515" s="71" t="s">
        <v>82</v>
      </c>
      <c r="C2515" s="78">
        <v>27.063359999999999</v>
      </c>
      <c r="D2515" s="184"/>
      <c r="E2515" s="76">
        <v>36.621000000000002</v>
      </c>
      <c r="F2515" s="76">
        <v>27.5884</v>
      </c>
      <c r="G2515" s="73"/>
      <c r="H2515" s="76">
        <v>34.963160000000002</v>
      </c>
      <c r="I2515" s="72"/>
      <c r="J2515" s="185">
        <v>0</v>
      </c>
      <c r="K2515" s="242"/>
      <c r="L2515" s="242"/>
      <c r="M2515" s="173"/>
      <c r="N2515" s="175"/>
      <c r="O2515" s="173"/>
      <c r="P2515" s="173"/>
    </row>
    <row r="2516" spans="1:16" ht="14.25" customHeight="1" x14ac:dyDescent="0.25">
      <c r="A2516" s="74" t="s">
        <v>2615</v>
      </c>
      <c r="B2516" s="71" t="s">
        <v>82</v>
      </c>
      <c r="C2516" s="78">
        <v>173.88722000000001</v>
      </c>
      <c r="D2516" s="184"/>
      <c r="E2516" s="76">
        <v>184.7664</v>
      </c>
      <c r="F2516" s="76">
        <v>159.56673999999998</v>
      </c>
      <c r="G2516" s="73"/>
      <c r="H2516" s="76">
        <v>199.08688000000001</v>
      </c>
      <c r="I2516" s="72"/>
      <c r="J2516" s="185">
        <v>0</v>
      </c>
      <c r="K2516" s="242"/>
      <c r="L2516" s="242"/>
      <c r="M2516" s="173"/>
      <c r="N2516" s="174"/>
      <c r="O2516" s="173"/>
      <c r="P2516" s="173"/>
    </row>
    <row r="2517" spans="1:16" ht="14.25" customHeight="1" x14ac:dyDescent="0.25">
      <c r="A2517" s="74" t="s">
        <v>2225</v>
      </c>
      <c r="B2517" s="71" t="s">
        <v>82</v>
      </c>
      <c r="C2517" s="78">
        <v>51.053290000000004</v>
      </c>
      <c r="D2517" s="184"/>
      <c r="E2517" s="76">
        <v>52.447199999999995</v>
      </c>
      <c r="F2517" s="76">
        <v>38.609059999999999</v>
      </c>
      <c r="G2517" s="73"/>
      <c r="H2517" s="76">
        <v>64.89143</v>
      </c>
      <c r="I2517" s="72"/>
      <c r="J2517" s="185">
        <v>0</v>
      </c>
      <c r="K2517" s="242"/>
      <c r="L2517" s="242"/>
      <c r="M2517" s="173"/>
      <c r="N2517" s="174"/>
      <c r="O2517" s="173"/>
      <c r="P2517" s="173"/>
    </row>
    <row r="2518" spans="1:16" ht="14.25" customHeight="1" x14ac:dyDescent="0.25">
      <c r="A2518" s="74" t="s">
        <v>3977</v>
      </c>
      <c r="B2518" s="71" t="s">
        <v>82</v>
      </c>
      <c r="C2518" s="78">
        <v>32.551729999999999</v>
      </c>
      <c r="D2518" s="184"/>
      <c r="E2518" s="76">
        <v>39.585000000000001</v>
      </c>
      <c r="F2518" s="76">
        <v>32.031199999999998</v>
      </c>
      <c r="G2518" s="73"/>
      <c r="H2518" s="76">
        <v>40.105530000000002</v>
      </c>
      <c r="I2518" s="72"/>
      <c r="J2518" s="185">
        <v>0</v>
      </c>
      <c r="K2518" s="242"/>
      <c r="L2518" s="242"/>
      <c r="M2518" s="173"/>
      <c r="N2518" s="175"/>
      <c r="O2518" s="173"/>
      <c r="P2518" s="173"/>
    </row>
    <row r="2519" spans="1:16" ht="14.25" customHeight="1" x14ac:dyDescent="0.25">
      <c r="A2519" s="74" t="s">
        <v>2226</v>
      </c>
      <c r="B2519" s="71" t="s">
        <v>82</v>
      </c>
      <c r="C2519" s="78">
        <v>18.823730000000001</v>
      </c>
      <c r="D2519" s="184"/>
      <c r="E2519" s="76">
        <v>34.304400000000001</v>
      </c>
      <c r="F2519" s="76">
        <v>34.549879999999995</v>
      </c>
      <c r="G2519" s="73"/>
      <c r="H2519" s="76">
        <v>18.578250000000001</v>
      </c>
      <c r="I2519" s="72"/>
      <c r="J2519" s="185">
        <v>0</v>
      </c>
      <c r="K2519" s="242"/>
      <c r="L2519" s="242"/>
      <c r="M2519" s="173"/>
      <c r="N2519" s="174"/>
      <c r="O2519" s="173"/>
      <c r="P2519" s="173"/>
    </row>
    <row r="2520" spans="1:16" ht="14.25" customHeight="1" x14ac:dyDescent="0.25">
      <c r="A2520" s="74" t="s">
        <v>2227</v>
      </c>
      <c r="B2520" s="71" t="s">
        <v>82</v>
      </c>
      <c r="C2520" s="78">
        <v>21.13598</v>
      </c>
      <c r="D2520" s="184"/>
      <c r="E2520" s="76">
        <v>55.299330000000005</v>
      </c>
      <c r="F2520" s="76">
        <v>51.87106</v>
      </c>
      <c r="G2520" s="73"/>
      <c r="H2520" s="76">
        <v>24.001999999999999</v>
      </c>
      <c r="I2520" s="72"/>
      <c r="J2520" s="185">
        <v>0</v>
      </c>
      <c r="K2520" s="242"/>
      <c r="L2520" s="242"/>
      <c r="M2520" s="173"/>
      <c r="N2520" s="173"/>
      <c r="O2520" s="173"/>
      <c r="P2520" s="173"/>
    </row>
    <row r="2521" spans="1:16" ht="14.25" customHeight="1" x14ac:dyDescent="0.25">
      <c r="A2521" s="74" t="s">
        <v>2228</v>
      </c>
      <c r="B2521" s="71" t="s">
        <v>82</v>
      </c>
      <c r="C2521" s="78">
        <v>39.32</v>
      </c>
      <c r="D2521" s="184"/>
      <c r="E2521" s="76">
        <v>40.864199999999997</v>
      </c>
      <c r="F2521" s="76">
        <v>33.36835</v>
      </c>
      <c r="G2521" s="73"/>
      <c r="H2521" s="76">
        <v>46.815849999999998</v>
      </c>
      <c r="I2521" s="72"/>
      <c r="J2521" s="185">
        <v>0</v>
      </c>
      <c r="K2521" s="242"/>
      <c r="L2521" s="242"/>
      <c r="M2521" s="173"/>
      <c r="N2521" s="174"/>
      <c r="O2521" s="173"/>
      <c r="P2521" s="173"/>
    </row>
    <row r="2522" spans="1:16" ht="14.25" customHeight="1" x14ac:dyDescent="0.25">
      <c r="A2522" s="74" t="s">
        <v>2229</v>
      </c>
      <c r="B2522" s="71" t="s">
        <v>82</v>
      </c>
      <c r="C2522" s="78">
        <v>5.1111000000000004</v>
      </c>
      <c r="D2522" s="184"/>
      <c r="E2522" s="76">
        <v>24.102</v>
      </c>
      <c r="F2522" s="76">
        <v>25.230400000000003</v>
      </c>
      <c r="G2522" s="73"/>
      <c r="H2522" s="76">
        <v>3.9826999999999999</v>
      </c>
      <c r="I2522" s="72"/>
      <c r="J2522" s="185">
        <v>0</v>
      </c>
      <c r="K2522" s="242"/>
      <c r="L2522" s="242"/>
      <c r="M2522" s="173"/>
      <c r="N2522" s="175"/>
      <c r="O2522" s="173"/>
      <c r="P2522" s="173"/>
    </row>
    <row r="2523" spans="1:16" ht="14.25" customHeight="1" x14ac:dyDescent="0.25">
      <c r="A2523" s="74" t="s">
        <v>2230</v>
      </c>
      <c r="B2523" s="71" t="s">
        <v>82</v>
      </c>
      <c r="C2523" s="78">
        <v>35.906750000000002</v>
      </c>
      <c r="D2523" s="184"/>
      <c r="E2523" s="76">
        <v>53.6952</v>
      </c>
      <c r="F2523" s="76">
        <v>55.4544</v>
      </c>
      <c r="G2523" s="73"/>
      <c r="H2523" s="76">
        <v>34.147550000000003</v>
      </c>
      <c r="I2523" s="72"/>
      <c r="J2523" s="185">
        <v>0</v>
      </c>
      <c r="K2523" s="242"/>
      <c r="L2523" s="242"/>
      <c r="M2523" s="173"/>
      <c r="N2523" s="174"/>
      <c r="O2523" s="173"/>
      <c r="P2523" s="173"/>
    </row>
    <row r="2524" spans="1:16" ht="14.25" customHeight="1" x14ac:dyDescent="0.25">
      <c r="A2524" s="74" t="s">
        <v>2231</v>
      </c>
      <c r="B2524" s="71" t="s">
        <v>82</v>
      </c>
      <c r="C2524" s="78">
        <v>4.0094200000000004</v>
      </c>
      <c r="D2524" s="184"/>
      <c r="E2524" s="76">
        <v>23.875919999999997</v>
      </c>
      <c r="F2524" s="76">
        <v>25.22411</v>
      </c>
      <c r="G2524" s="73"/>
      <c r="H2524" s="76">
        <v>2.6612300000000002</v>
      </c>
      <c r="I2524" s="72"/>
      <c r="J2524" s="185">
        <v>0</v>
      </c>
      <c r="K2524" s="242"/>
      <c r="L2524" s="242"/>
      <c r="M2524" s="173"/>
      <c r="N2524" s="173"/>
      <c r="O2524" s="173"/>
      <c r="P2524" s="173"/>
    </row>
    <row r="2525" spans="1:16" ht="14.25" customHeight="1" x14ac:dyDescent="0.25">
      <c r="A2525" s="74" t="s">
        <v>515</v>
      </c>
      <c r="B2525" s="71" t="s">
        <v>82</v>
      </c>
      <c r="C2525" s="78">
        <v>36.291429999999998</v>
      </c>
      <c r="D2525" s="184"/>
      <c r="E2525" s="76">
        <v>24.733799999999999</v>
      </c>
      <c r="F2525" s="76">
        <v>21.53295</v>
      </c>
      <c r="G2525" s="73"/>
      <c r="H2525" s="76">
        <v>39.492280000000001</v>
      </c>
      <c r="I2525" s="72"/>
      <c r="J2525" s="185">
        <v>0</v>
      </c>
      <c r="K2525" s="242"/>
      <c r="L2525" s="242"/>
      <c r="M2525" s="173"/>
      <c r="N2525" s="174"/>
      <c r="O2525" s="173"/>
      <c r="P2525" s="173"/>
    </row>
    <row r="2526" spans="1:16" ht="14.25" customHeight="1" x14ac:dyDescent="0.25">
      <c r="A2526" s="74" t="s">
        <v>2232</v>
      </c>
      <c r="B2526" s="71" t="s">
        <v>82</v>
      </c>
      <c r="C2526" s="78">
        <v>24.361099999999997</v>
      </c>
      <c r="D2526" s="184"/>
      <c r="E2526" s="76">
        <v>32.167200000000001</v>
      </c>
      <c r="F2526" s="76">
        <v>27.99335</v>
      </c>
      <c r="G2526" s="73"/>
      <c r="H2526" s="76">
        <v>28.534950000000002</v>
      </c>
      <c r="I2526" s="72"/>
      <c r="J2526" s="185">
        <v>0</v>
      </c>
      <c r="K2526" s="242"/>
      <c r="L2526" s="242"/>
      <c r="M2526" s="173"/>
      <c r="N2526" s="174"/>
      <c r="O2526" s="173"/>
      <c r="P2526" s="173"/>
    </row>
    <row r="2527" spans="1:16" ht="14.25" customHeight="1" x14ac:dyDescent="0.25">
      <c r="A2527" s="74" t="s">
        <v>2233</v>
      </c>
      <c r="B2527" s="71" t="s">
        <v>82</v>
      </c>
      <c r="C2527" s="78">
        <v>68.465850000000003</v>
      </c>
      <c r="D2527" s="184"/>
      <c r="E2527" s="76">
        <v>41.129400000000004</v>
      </c>
      <c r="F2527" s="76">
        <v>36.003399999999999</v>
      </c>
      <c r="G2527" s="73"/>
      <c r="H2527" s="76">
        <v>73.591850000000008</v>
      </c>
      <c r="I2527" s="72"/>
      <c r="J2527" s="185">
        <v>0</v>
      </c>
      <c r="K2527" s="242"/>
      <c r="L2527" s="242"/>
      <c r="M2527" s="173"/>
      <c r="N2527" s="174"/>
      <c r="O2527" s="173"/>
      <c r="P2527" s="173"/>
    </row>
    <row r="2528" spans="1:16" ht="14.25" customHeight="1" x14ac:dyDescent="0.25">
      <c r="A2528" s="74" t="s">
        <v>2234</v>
      </c>
      <c r="B2528" s="71" t="s">
        <v>82</v>
      </c>
      <c r="C2528" s="78">
        <v>95.201350000000005</v>
      </c>
      <c r="D2528" s="184"/>
      <c r="E2528" s="76">
        <v>78.923400000000001</v>
      </c>
      <c r="F2528" s="76">
        <v>67.240649999999988</v>
      </c>
      <c r="G2528" s="73"/>
      <c r="H2528" s="76">
        <v>66.282300000000006</v>
      </c>
      <c r="I2528" s="72"/>
      <c r="J2528" s="185">
        <v>0</v>
      </c>
      <c r="K2528" s="242"/>
      <c r="L2528" s="242"/>
      <c r="M2528" s="173"/>
      <c r="N2528" s="174"/>
      <c r="O2528" s="173"/>
      <c r="P2528" s="173"/>
    </row>
    <row r="2529" spans="1:16" ht="14.25" customHeight="1" x14ac:dyDescent="0.25">
      <c r="A2529" s="74" t="s">
        <v>516</v>
      </c>
      <c r="B2529" s="71" t="s">
        <v>82</v>
      </c>
      <c r="C2529" s="78">
        <v>46.344800000000006</v>
      </c>
      <c r="D2529" s="184"/>
      <c r="E2529" s="76">
        <v>86.915399999999991</v>
      </c>
      <c r="F2529" s="76">
        <v>96.511589999999998</v>
      </c>
      <c r="G2529" s="73"/>
      <c r="H2529" s="76">
        <v>36.748609999999999</v>
      </c>
      <c r="I2529" s="72"/>
      <c r="J2529" s="185">
        <v>0</v>
      </c>
      <c r="K2529" s="242"/>
      <c r="L2529" s="242"/>
      <c r="M2529" s="173"/>
      <c r="N2529" s="174"/>
      <c r="O2529" s="173"/>
      <c r="P2529" s="173"/>
    </row>
    <row r="2530" spans="1:16" ht="14.25" customHeight="1" x14ac:dyDescent="0.25">
      <c r="A2530" s="74" t="s">
        <v>2235</v>
      </c>
      <c r="B2530" s="71" t="s">
        <v>82</v>
      </c>
      <c r="C2530" s="78">
        <v>91.271160000000009</v>
      </c>
      <c r="D2530" s="184"/>
      <c r="E2530" s="76">
        <v>115.63500000000001</v>
      </c>
      <c r="F2530" s="76">
        <v>107.9705</v>
      </c>
      <c r="G2530" s="73"/>
      <c r="H2530" s="76">
        <v>98.935659999999999</v>
      </c>
      <c r="I2530" s="72"/>
      <c r="J2530" s="185">
        <v>0</v>
      </c>
      <c r="K2530" s="242"/>
      <c r="L2530" s="242"/>
      <c r="M2530" s="173"/>
      <c r="N2530" s="175"/>
      <c r="O2530" s="173"/>
      <c r="P2530" s="173"/>
    </row>
    <row r="2531" spans="1:16" ht="14.25" customHeight="1" x14ac:dyDescent="0.25">
      <c r="A2531" s="74" t="s">
        <v>2236</v>
      </c>
      <c r="B2531" s="71" t="s">
        <v>82</v>
      </c>
      <c r="C2531" s="78">
        <v>58.21405</v>
      </c>
      <c r="D2531" s="184"/>
      <c r="E2531" s="76">
        <v>102.96</v>
      </c>
      <c r="F2531" s="76">
        <v>96.806460000000001</v>
      </c>
      <c r="G2531" s="73"/>
      <c r="H2531" s="76">
        <v>64.923990000000003</v>
      </c>
      <c r="I2531" s="72"/>
      <c r="J2531" s="185">
        <v>0</v>
      </c>
      <c r="K2531" s="242"/>
      <c r="L2531" s="242"/>
      <c r="M2531" s="173"/>
      <c r="N2531" s="175"/>
      <c r="O2531" s="173"/>
      <c r="P2531" s="173"/>
    </row>
    <row r="2532" spans="1:16" ht="14.25" customHeight="1" x14ac:dyDescent="0.25">
      <c r="A2532" s="74" t="s">
        <v>517</v>
      </c>
      <c r="B2532" s="71" t="s">
        <v>82</v>
      </c>
      <c r="C2532" s="78">
        <v>6.5041499999999992</v>
      </c>
      <c r="D2532" s="184"/>
      <c r="E2532" s="76">
        <v>21.340799999999998</v>
      </c>
      <c r="F2532" s="76">
        <v>21.89095</v>
      </c>
      <c r="G2532" s="73"/>
      <c r="H2532" s="76">
        <v>5.9539999999999997</v>
      </c>
      <c r="I2532" s="72"/>
      <c r="J2532" s="185">
        <v>0</v>
      </c>
      <c r="K2532" s="242"/>
      <c r="L2532" s="242"/>
      <c r="M2532" s="173"/>
      <c r="N2532" s="174"/>
      <c r="O2532" s="173"/>
      <c r="P2532" s="173"/>
    </row>
    <row r="2533" spans="1:16" ht="14.25" customHeight="1" x14ac:dyDescent="0.25">
      <c r="A2533" s="74" t="s">
        <v>2237</v>
      </c>
      <c r="B2533" s="71" t="s">
        <v>82</v>
      </c>
      <c r="C2533" s="78">
        <v>28.49738</v>
      </c>
      <c r="D2533" s="184"/>
      <c r="E2533" s="76">
        <v>71.15316</v>
      </c>
      <c r="F2533" s="76">
        <v>66.984340000000003</v>
      </c>
      <c r="G2533" s="73"/>
      <c r="H2533" s="76">
        <v>32.666200000000003</v>
      </c>
      <c r="I2533" s="72"/>
      <c r="J2533" s="185">
        <v>0</v>
      </c>
      <c r="K2533" s="242"/>
      <c r="L2533" s="242"/>
      <c r="M2533" s="173"/>
      <c r="N2533" s="173"/>
      <c r="O2533" s="173"/>
      <c r="P2533" s="173"/>
    </row>
    <row r="2534" spans="1:16" ht="14.25" customHeight="1" x14ac:dyDescent="0.25">
      <c r="A2534" s="74" t="s">
        <v>2238</v>
      </c>
      <c r="B2534" s="71" t="s">
        <v>82</v>
      </c>
      <c r="C2534" s="78">
        <v>17.188509999999997</v>
      </c>
      <c r="D2534" s="184"/>
      <c r="E2534" s="76">
        <v>36.769199999999998</v>
      </c>
      <c r="F2534" s="76">
        <v>36.037399999999998</v>
      </c>
      <c r="G2534" s="73"/>
      <c r="H2534" s="76">
        <v>17.920310000000001</v>
      </c>
      <c r="I2534" s="72"/>
      <c r="J2534" s="185">
        <v>0</v>
      </c>
      <c r="K2534" s="242"/>
      <c r="L2534" s="242"/>
      <c r="M2534" s="173"/>
      <c r="N2534" s="174"/>
      <c r="O2534" s="173"/>
      <c r="P2534" s="173"/>
    </row>
    <row r="2535" spans="1:16" ht="14.25" customHeight="1" x14ac:dyDescent="0.25">
      <c r="A2535" s="74" t="s">
        <v>518</v>
      </c>
      <c r="B2535" s="71" t="s">
        <v>82</v>
      </c>
      <c r="C2535" s="78">
        <v>21.139400000000002</v>
      </c>
      <c r="D2535" s="184"/>
      <c r="E2535" s="76">
        <v>67.267200000000003</v>
      </c>
      <c r="F2535" s="76">
        <v>62.477069999999998</v>
      </c>
      <c r="G2535" s="73"/>
      <c r="H2535" s="76">
        <v>25.92953</v>
      </c>
      <c r="I2535" s="72"/>
      <c r="J2535" s="185">
        <v>0</v>
      </c>
      <c r="K2535" s="242"/>
      <c r="L2535" s="242"/>
      <c r="M2535" s="173"/>
      <c r="N2535" s="174"/>
      <c r="O2535" s="173"/>
      <c r="P2535" s="173"/>
    </row>
    <row r="2536" spans="1:16" ht="14.25" customHeight="1" x14ac:dyDescent="0.25">
      <c r="A2536" s="74" t="s">
        <v>2239</v>
      </c>
      <c r="B2536" s="71" t="s">
        <v>82</v>
      </c>
      <c r="C2536" s="78">
        <v>48.320910000000005</v>
      </c>
      <c r="D2536" s="184"/>
      <c r="E2536" s="76">
        <v>52.690949999999994</v>
      </c>
      <c r="F2536" s="76">
        <v>47.564599999999999</v>
      </c>
      <c r="G2536" s="73"/>
      <c r="H2536" s="76">
        <v>36.558410000000002</v>
      </c>
      <c r="I2536" s="72"/>
      <c r="J2536" s="185">
        <v>0</v>
      </c>
      <c r="K2536" s="242"/>
      <c r="L2536" s="242"/>
      <c r="M2536" s="173"/>
      <c r="N2536" s="173"/>
      <c r="O2536" s="173"/>
      <c r="P2536" s="173"/>
    </row>
    <row r="2537" spans="1:16" ht="14.25" customHeight="1" x14ac:dyDescent="0.25">
      <c r="A2537" s="74" t="s">
        <v>2240</v>
      </c>
      <c r="B2537" s="71" t="s">
        <v>82</v>
      </c>
      <c r="C2537" s="78">
        <v>67.739750000000001</v>
      </c>
      <c r="D2537" s="184"/>
      <c r="E2537" s="76">
        <v>77.321399999999997</v>
      </c>
      <c r="F2537" s="76">
        <v>116.50460000000001</v>
      </c>
      <c r="G2537" s="73"/>
      <c r="H2537" s="76">
        <v>28.556549999999998</v>
      </c>
      <c r="I2537" s="72"/>
      <c r="J2537" s="185">
        <v>0</v>
      </c>
      <c r="K2537" s="242"/>
      <c r="L2537" s="242"/>
      <c r="M2537" s="173"/>
      <c r="N2537" s="174"/>
      <c r="O2537" s="173"/>
      <c r="P2537" s="173"/>
    </row>
    <row r="2538" spans="1:16" ht="14.25" customHeight="1" x14ac:dyDescent="0.25">
      <c r="A2538" s="74" t="s">
        <v>2241</v>
      </c>
      <c r="B2538" s="71" t="s">
        <v>82</v>
      </c>
      <c r="C2538" s="78">
        <v>75.762419999999992</v>
      </c>
      <c r="D2538" s="184"/>
      <c r="E2538" s="76">
        <v>118.56</v>
      </c>
      <c r="F2538" s="76">
        <v>120.19671000000001</v>
      </c>
      <c r="G2538" s="73"/>
      <c r="H2538" s="76">
        <v>74.125710000000012</v>
      </c>
      <c r="I2538" s="72"/>
      <c r="J2538" s="185">
        <v>0</v>
      </c>
      <c r="K2538" s="242"/>
      <c r="L2538" s="242"/>
      <c r="M2538" s="173"/>
      <c r="N2538" s="175"/>
      <c r="O2538" s="173"/>
      <c r="P2538" s="173"/>
    </row>
    <row r="2539" spans="1:16" ht="14.25" customHeight="1" x14ac:dyDescent="0.25">
      <c r="A2539" s="74" t="s">
        <v>2242</v>
      </c>
      <c r="B2539" s="71" t="s">
        <v>82</v>
      </c>
      <c r="C2539" s="78">
        <v>48.559410000000007</v>
      </c>
      <c r="D2539" s="184"/>
      <c r="E2539" s="76">
        <v>99.650739999999999</v>
      </c>
      <c r="F2539" s="76">
        <v>92.179990000000004</v>
      </c>
      <c r="G2539" s="73"/>
      <c r="H2539" s="76">
        <v>69.231080000000006</v>
      </c>
      <c r="I2539" s="72"/>
      <c r="J2539" s="185">
        <v>0</v>
      </c>
      <c r="K2539" s="242"/>
      <c r="L2539" s="242"/>
      <c r="M2539" s="173"/>
      <c r="N2539" s="173"/>
      <c r="O2539" s="173"/>
      <c r="P2539" s="173"/>
    </row>
    <row r="2540" spans="1:16" ht="14.25" customHeight="1" x14ac:dyDescent="0.25">
      <c r="A2540" s="74" t="s">
        <v>2243</v>
      </c>
      <c r="B2540" s="71" t="s">
        <v>82</v>
      </c>
      <c r="C2540" s="78">
        <v>22.498150000000003</v>
      </c>
      <c r="D2540" s="184"/>
      <c r="E2540" s="76">
        <v>32.533799999999999</v>
      </c>
      <c r="F2540" s="76">
        <v>34.133499999999998</v>
      </c>
      <c r="G2540" s="73"/>
      <c r="H2540" s="76">
        <v>20.89845</v>
      </c>
      <c r="I2540" s="72"/>
      <c r="J2540" s="185">
        <v>0</v>
      </c>
      <c r="K2540" s="242"/>
      <c r="L2540" s="242"/>
      <c r="M2540" s="173"/>
      <c r="N2540" s="174"/>
      <c r="O2540" s="173"/>
      <c r="P2540" s="173"/>
    </row>
    <row r="2541" spans="1:16" ht="14.25" customHeight="1" x14ac:dyDescent="0.25">
      <c r="A2541" s="74" t="s">
        <v>520</v>
      </c>
      <c r="B2541" s="71" t="s">
        <v>82</v>
      </c>
      <c r="C2541" s="78">
        <v>27.170189999999998</v>
      </c>
      <c r="D2541" s="184"/>
      <c r="E2541" s="76">
        <v>26.098800000000001</v>
      </c>
      <c r="F2541" s="76">
        <v>25.702639999999999</v>
      </c>
      <c r="G2541" s="73"/>
      <c r="H2541" s="76">
        <v>27.56635</v>
      </c>
      <c r="I2541" s="72"/>
      <c r="J2541" s="185">
        <v>0</v>
      </c>
      <c r="K2541" s="242"/>
      <c r="L2541" s="242"/>
      <c r="M2541" s="173"/>
      <c r="N2541" s="174"/>
      <c r="O2541" s="173"/>
      <c r="P2541" s="173"/>
    </row>
    <row r="2542" spans="1:16" ht="14.25" customHeight="1" x14ac:dyDescent="0.25">
      <c r="A2542" s="74" t="s">
        <v>2244</v>
      </c>
      <c r="B2542" s="71" t="s">
        <v>82</v>
      </c>
      <c r="C2542" s="78">
        <v>51.802349999999997</v>
      </c>
      <c r="D2542" s="184"/>
      <c r="E2542" s="76">
        <v>33.15455</v>
      </c>
      <c r="F2542" s="76">
        <v>27.224900000000002</v>
      </c>
      <c r="G2542" s="73"/>
      <c r="H2542" s="76">
        <v>57.731999999999999</v>
      </c>
      <c r="I2542" s="72"/>
      <c r="J2542" s="185">
        <v>0</v>
      </c>
      <c r="K2542" s="242"/>
      <c r="L2542" s="242"/>
      <c r="M2542" s="173"/>
      <c r="N2542" s="173"/>
      <c r="O2542" s="173"/>
      <c r="P2542" s="173"/>
    </row>
    <row r="2543" spans="1:16" ht="14.25" customHeight="1" x14ac:dyDescent="0.25">
      <c r="A2543" s="74" t="s">
        <v>2245</v>
      </c>
      <c r="B2543" s="71" t="s">
        <v>82</v>
      </c>
      <c r="C2543" s="78">
        <v>58.068589999999993</v>
      </c>
      <c r="D2543" s="184"/>
      <c r="E2543" s="76">
        <v>167.90111999999999</v>
      </c>
      <c r="F2543" s="76">
        <v>172.62349</v>
      </c>
      <c r="G2543" s="73"/>
      <c r="H2543" s="76">
        <v>53.346220000000002</v>
      </c>
      <c r="I2543" s="72"/>
      <c r="J2543" s="185">
        <v>0</v>
      </c>
      <c r="K2543" s="242"/>
      <c r="L2543" s="242"/>
      <c r="M2543" s="173"/>
      <c r="N2543" s="173"/>
      <c r="O2543" s="173"/>
      <c r="P2543" s="173"/>
    </row>
    <row r="2544" spans="1:16" ht="14.25" customHeight="1" x14ac:dyDescent="0.25">
      <c r="A2544" s="74" t="s">
        <v>2246</v>
      </c>
      <c r="B2544" s="71" t="s">
        <v>82</v>
      </c>
      <c r="C2544" s="78">
        <v>19.066700000000001</v>
      </c>
      <c r="D2544" s="184"/>
      <c r="E2544" s="76">
        <v>16.504799999999999</v>
      </c>
      <c r="F2544" s="76">
        <v>9.7216500000000003</v>
      </c>
      <c r="G2544" s="73"/>
      <c r="H2544" s="76">
        <v>25.84985</v>
      </c>
      <c r="I2544" s="72"/>
      <c r="J2544" s="185">
        <v>0</v>
      </c>
      <c r="K2544" s="242"/>
      <c r="L2544" s="242"/>
      <c r="M2544" s="173"/>
      <c r="N2544" s="174"/>
      <c r="O2544" s="173"/>
      <c r="P2544" s="173"/>
    </row>
    <row r="2545" spans="1:16" ht="14.25" customHeight="1" x14ac:dyDescent="0.25">
      <c r="A2545" s="74" t="s">
        <v>2247</v>
      </c>
      <c r="B2545" s="71" t="s">
        <v>82</v>
      </c>
      <c r="C2545" s="78">
        <v>15.352889999999999</v>
      </c>
      <c r="D2545" s="184"/>
      <c r="E2545" s="76">
        <v>36.777000000000001</v>
      </c>
      <c r="F2545" s="76">
        <v>40.768099999999997</v>
      </c>
      <c r="G2545" s="73"/>
      <c r="H2545" s="76">
        <v>11.361790000000001</v>
      </c>
      <c r="I2545" s="72"/>
      <c r="J2545" s="185">
        <v>0</v>
      </c>
      <c r="K2545" s="242"/>
      <c r="L2545" s="242"/>
      <c r="M2545" s="173"/>
      <c r="N2545" s="175"/>
      <c r="O2545" s="173"/>
      <c r="P2545" s="173"/>
    </row>
    <row r="2546" spans="1:16" ht="14.25" customHeight="1" x14ac:dyDescent="0.25">
      <c r="A2546" s="74" t="s">
        <v>2248</v>
      </c>
      <c r="B2546" s="71" t="s">
        <v>82</v>
      </c>
      <c r="C2546" s="78">
        <v>1.8947499999999999</v>
      </c>
      <c r="D2546" s="184"/>
      <c r="E2546" s="76">
        <v>15.1242</v>
      </c>
      <c r="F2546" s="76">
        <v>16.64</v>
      </c>
      <c r="G2546" s="73"/>
      <c r="H2546" s="76">
        <v>0.37895000000000001</v>
      </c>
      <c r="I2546" s="72"/>
      <c r="J2546" s="185">
        <v>0</v>
      </c>
      <c r="K2546" s="242"/>
      <c r="L2546" s="242"/>
      <c r="M2546" s="173"/>
      <c r="N2546" s="174"/>
      <c r="O2546" s="173"/>
      <c r="P2546" s="177"/>
    </row>
    <row r="2547" spans="1:16" ht="14.25" customHeight="1" x14ac:dyDescent="0.25">
      <c r="A2547" s="74" t="s">
        <v>3978</v>
      </c>
      <c r="B2547" s="71" t="s">
        <v>82</v>
      </c>
      <c r="C2547" s="78">
        <v>118.5192</v>
      </c>
      <c r="D2547" s="184"/>
      <c r="E2547" s="76">
        <v>186.23424</v>
      </c>
      <c r="F2547" s="76">
        <v>140.63023999999999</v>
      </c>
      <c r="G2547" s="73"/>
      <c r="H2547" s="76">
        <v>164.12320000000003</v>
      </c>
      <c r="I2547" s="72"/>
      <c r="J2547" s="185">
        <v>0</v>
      </c>
      <c r="K2547" s="242"/>
      <c r="L2547" s="242"/>
      <c r="M2547" s="173"/>
      <c r="N2547" s="173"/>
      <c r="O2547" s="173"/>
      <c r="P2547" s="173"/>
    </row>
    <row r="2548" spans="1:16" ht="14.25" customHeight="1" x14ac:dyDescent="0.25">
      <c r="A2548" s="74" t="s">
        <v>2249</v>
      </c>
      <c r="B2548" s="71" t="s">
        <v>82</v>
      </c>
      <c r="C2548" s="78">
        <v>25.646799999999999</v>
      </c>
      <c r="D2548" s="184"/>
      <c r="E2548" s="76">
        <v>21.925799999999999</v>
      </c>
      <c r="F2548" s="76">
        <v>16.1965</v>
      </c>
      <c r="G2548" s="73"/>
      <c r="H2548" s="76">
        <v>31.376099999999997</v>
      </c>
      <c r="I2548" s="72"/>
      <c r="J2548" s="185">
        <v>0</v>
      </c>
      <c r="K2548" s="242"/>
      <c r="L2548" s="242"/>
      <c r="M2548" s="173"/>
      <c r="N2548" s="174"/>
      <c r="O2548" s="173"/>
      <c r="P2548" s="173"/>
    </row>
    <row r="2549" spans="1:16" ht="14.25" customHeight="1" x14ac:dyDescent="0.25">
      <c r="A2549" s="74" t="s">
        <v>2250</v>
      </c>
      <c r="B2549" s="71" t="s">
        <v>82</v>
      </c>
      <c r="C2549" s="78">
        <v>61.736400000000003</v>
      </c>
      <c r="D2549" s="184"/>
      <c r="E2549" s="76">
        <v>143.63711999999998</v>
      </c>
      <c r="F2549" s="76">
        <v>147.64989000000003</v>
      </c>
      <c r="G2549" s="73"/>
      <c r="H2549" s="76">
        <v>57.72363</v>
      </c>
      <c r="I2549" s="72"/>
      <c r="J2549" s="185">
        <v>0</v>
      </c>
      <c r="K2549" s="242"/>
      <c r="L2549" s="242"/>
      <c r="M2549" s="173"/>
      <c r="N2549" s="173"/>
      <c r="O2549" s="173"/>
      <c r="P2549" s="173"/>
    </row>
    <row r="2550" spans="1:16" ht="14.25" customHeight="1" x14ac:dyDescent="0.25">
      <c r="A2550" s="74" t="s">
        <v>2251</v>
      </c>
      <c r="B2550" s="71" t="s">
        <v>82</v>
      </c>
      <c r="C2550" s="78">
        <v>68.19</v>
      </c>
      <c r="D2550" s="184"/>
      <c r="E2550" s="76">
        <v>53.9178</v>
      </c>
      <c r="F2550" s="76">
        <v>48.622030000000002</v>
      </c>
      <c r="G2550" s="73"/>
      <c r="H2550" s="76">
        <v>73.485770000000002</v>
      </c>
      <c r="I2550" s="72"/>
      <c r="J2550" s="185">
        <v>0</v>
      </c>
      <c r="K2550" s="242"/>
      <c r="L2550" s="242"/>
      <c r="M2550" s="173"/>
      <c r="N2550" s="174"/>
      <c r="O2550" s="173"/>
      <c r="P2550" s="173"/>
    </row>
    <row r="2551" spans="1:16" ht="14.25" customHeight="1" x14ac:dyDescent="0.25">
      <c r="A2551" s="74" t="s">
        <v>2252</v>
      </c>
      <c r="B2551" s="71" t="s">
        <v>82</v>
      </c>
      <c r="C2551" s="78">
        <v>10.065</v>
      </c>
      <c r="D2551" s="184"/>
      <c r="E2551" s="76">
        <v>17.6982</v>
      </c>
      <c r="F2551" s="76">
        <v>17.777999999999999</v>
      </c>
      <c r="G2551" s="73"/>
      <c r="H2551" s="76">
        <v>9.9852000000000007</v>
      </c>
      <c r="I2551" s="72"/>
      <c r="J2551" s="185">
        <v>0</v>
      </c>
      <c r="K2551" s="242"/>
      <c r="L2551" s="242"/>
      <c r="M2551" s="173"/>
      <c r="N2551" s="174"/>
      <c r="O2551" s="173"/>
      <c r="P2551" s="173"/>
    </row>
    <row r="2552" spans="1:16" ht="14.25" customHeight="1" x14ac:dyDescent="0.25">
      <c r="A2552" s="74" t="s">
        <v>2253</v>
      </c>
      <c r="B2552" s="71" t="s">
        <v>82</v>
      </c>
      <c r="C2552" s="78">
        <v>20.30979</v>
      </c>
      <c r="D2552" s="184"/>
      <c r="E2552" s="76">
        <v>47.429199999999994</v>
      </c>
      <c r="F2552" s="76">
        <v>44.033059999999999</v>
      </c>
      <c r="G2552" s="73"/>
      <c r="H2552" s="76">
        <v>51.155339999999995</v>
      </c>
      <c r="I2552" s="72"/>
      <c r="J2552" s="185">
        <v>0</v>
      </c>
      <c r="K2552" s="242"/>
      <c r="L2552" s="242"/>
      <c r="M2552" s="173"/>
      <c r="N2552" s="174"/>
      <c r="O2552" s="173"/>
      <c r="P2552" s="173"/>
    </row>
    <row r="2553" spans="1:16" ht="14.25" customHeight="1" x14ac:dyDescent="0.25">
      <c r="A2553" s="74" t="s">
        <v>2254</v>
      </c>
      <c r="B2553" s="71" t="s">
        <v>82</v>
      </c>
      <c r="C2553" s="78">
        <v>34.92774</v>
      </c>
      <c r="D2553" s="184"/>
      <c r="E2553" s="76">
        <v>56.191199999999995</v>
      </c>
      <c r="F2553" s="76">
        <v>52.057949999999998</v>
      </c>
      <c r="G2553" s="73"/>
      <c r="H2553" s="76">
        <v>39.060989999999997</v>
      </c>
      <c r="I2553" s="72"/>
      <c r="J2553" s="185">
        <v>0</v>
      </c>
      <c r="K2553" s="242"/>
      <c r="L2553" s="242"/>
      <c r="M2553" s="173"/>
      <c r="N2553" s="174"/>
      <c r="O2553" s="173"/>
      <c r="P2553" s="173"/>
    </row>
    <row r="2554" spans="1:16" ht="14.25" customHeight="1" x14ac:dyDescent="0.25">
      <c r="A2554" s="74" t="s">
        <v>3979</v>
      </c>
      <c r="B2554" s="71" t="s">
        <v>82</v>
      </c>
      <c r="C2554" s="78">
        <v>33.451279999999997</v>
      </c>
      <c r="D2554" s="184"/>
      <c r="E2554" s="76">
        <v>21.518639999999998</v>
      </c>
      <c r="F2554" s="76">
        <v>16.019389999999998</v>
      </c>
      <c r="G2554" s="73"/>
      <c r="H2554" s="76">
        <v>38.950530000000001</v>
      </c>
      <c r="I2554" s="72"/>
      <c r="J2554" s="185">
        <v>0</v>
      </c>
      <c r="K2554" s="242"/>
      <c r="L2554" s="242"/>
      <c r="M2554" s="173"/>
      <c r="N2554" s="173"/>
      <c r="O2554" s="173"/>
      <c r="P2554" s="173"/>
    </row>
    <row r="2555" spans="1:16" ht="14.25" customHeight="1" x14ac:dyDescent="0.25">
      <c r="A2555" s="74" t="s">
        <v>2255</v>
      </c>
      <c r="B2555" s="71" t="s">
        <v>82</v>
      </c>
      <c r="C2555" s="78">
        <v>12.41639</v>
      </c>
      <c r="D2555" s="184"/>
      <c r="E2555" s="76">
        <v>24.3048</v>
      </c>
      <c r="F2555" s="76">
        <v>28.16009</v>
      </c>
      <c r="G2555" s="73"/>
      <c r="H2555" s="76">
        <v>8.5610999999999997</v>
      </c>
      <c r="I2555" s="72"/>
      <c r="J2555" s="185">
        <v>0</v>
      </c>
      <c r="K2555" s="242"/>
      <c r="L2555" s="242"/>
      <c r="M2555" s="173"/>
      <c r="N2555" s="174"/>
      <c r="O2555" s="173"/>
      <c r="P2555" s="173"/>
    </row>
    <row r="2556" spans="1:16" ht="14.25" customHeight="1" x14ac:dyDescent="0.25">
      <c r="A2556" s="74" t="s">
        <v>2256</v>
      </c>
      <c r="B2556" s="71" t="s">
        <v>82</v>
      </c>
      <c r="C2556" s="78">
        <v>42.641629999999999</v>
      </c>
      <c r="D2556" s="184"/>
      <c r="E2556" s="76">
        <v>46.469859999999997</v>
      </c>
      <c r="F2556" s="76">
        <v>46.542809999999996</v>
      </c>
      <c r="G2556" s="73"/>
      <c r="H2556" s="76">
        <v>16.46238</v>
      </c>
      <c r="I2556" s="72"/>
      <c r="J2556" s="185">
        <v>0</v>
      </c>
      <c r="K2556" s="242"/>
      <c r="L2556" s="242"/>
      <c r="M2556" s="173"/>
      <c r="N2556" s="173"/>
      <c r="O2556" s="173"/>
      <c r="P2556" s="173"/>
    </row>
    <row r="2557" spans="1:16" ht="14.25" customHeight="1" x14ac:dyDescent="0.25">
      <c r="A2557" s="74" t="s">
        <v>2257</v>
      </c>
      <c r="B2557" s="71" t="s">
        <v>82</v>
      </c>
      <c r="C2557" s="78">
        <v>4.1807299999999996</v>
      </c>
      <c r="D2557" s="184"/>
      <c r="E2557" s="76">
        <v>33.541559999999997</v>
      </c>
      <c r="F2557" s="76">
        <v>35.174289999999999</v>
      </c>
      <c r="G2557" s="73"/>
      <c r="H2557" s="76">
        <v>2.548</v>
      </c>
      <c r="I2557" s="72"/>
      <c r="J2557" s="185">
        <v>0</v>
      </c>
      <c r="K2557" s="242"/>
      <c r="L2557" s="242"/>
      <c r="M2557" s="173"/>
      <c r="N2557" s="173"/>
      <c r="O2557" s="173"/>
      <c r="P2557" s="173"/>
    </row>
    <row r="2558" spans="1:16" ht="14.25" customHeight="1" x14ac:dyDescent="0.25">
      <c r="A2558" s="74" t="s">
        <v>2258</v>
      </c>
      <c r="B2558" s="71" t="s">
        <v>82</v>
      </c>
      <c r="C2558" s="78">
        <v>44.831949999999999</v>
      </c>
      <c r="D2558" s="184"/>
      <c r="E2558" s="76">
        <v>38.95476</v>
      </c>
      <c r="F2558" s="76">
        <v>41.092280000000002</v>
      </c>
      <c r="G2558" s="73"/>
      <c r="H2558" s="76">
        <v>42.694429999999997</v>
      </c>
      <c r="I2558" s="72"/>
      <c r="J2558" s="185">
        <v>0</v>
      </c>
      <c r="K2558" s="242"/>
      <c r="L2558" s="242"/>
      <c r="M2558" s="173"/>
      <c r="N2558" s="173"/>
      <c r="O2558" s="173"/>
      <c r="P2558" s="173"/>
    </row>
    <row r="2559" spans="1:16" ht="14.25" customHeight="1" x14ac:dyDescent="0.25">
      <c r="A2559" s="74" t="s">
        <v>2259</v>
      </c>
      <c r="B2559" s="71" t="s">
        <v>82</v>
      </c>
      <c r="C2559" s="78">
        <v>13.0966</v>
      </c>
      <c r="D2559" s="184"/>
      <c r="E2559" s="76">
        <v>41.176199999999994</v>
      </c>
      <c r="F2559" s="76">
        <v>35.047650000000004</v>
      </c>
      <c r="G2559" s="73"/>
      <c r="H2559" s="76">
        <v>19.225150000000003</v>
      </c>
      <c r="I2559" s="72"/>
      <c r="J2559" s="185">
        <v>0</v>
      </c>
      <c r="K2559" s="242"/>
      <c r="L2559" s="242"/>
      <c r="M2559" s="173"/>
      <c r="N2559" s="174"/>
      <c r="O2559" s="173"/>
      <c r="P2559" s="173"/>
    </row>
    <row r="2560" spans="1:16" ht="14.25" customHeight="1" x14ac:dyDescent="0.25">
      <c r="A2560" s="74" t="s">
        <v>2260</v>
      </c>
      <c r="B2560" s="71" t="s">
        <v>82</v>
      </c>
      <c r="C2560" s="78">
        <v>47.377549999999999</v>
      </c>
      <c r="D2560" s="184"/>
      <c r="E2560" s="76">
        <v>52.267800000000001</v>
      </c>
      <c r="F2560" s="76">
        <v>48.888349999999996</v>
      </c>
      <c r="G2560" s="73"/>
      <c r="H2560" s="76">
        <v>50.756999999999998</v>
      </c>
      <c r="I2560" s="72"/>
      <c r="J2560" s="185">
        <v>0</v>
      </c>
      <c r="K2560" s="242"/>
      <c r="L2560" s="242"/>
      <c r="M2560" s="173"/>
      <c r="N2560" s="174"/>
      <c r="O2560" s="173"/>
      <c r="P2560" s="173"/>
    </row>
    <row r="2561" spans="1:16" ht="14.25" customHeight="1" x14ac:dyDescent="0.25">
      <c r="A2561" s="74" t="s">
        <v>2261</v>
      </c>
      <c r="B2561" s="71" t="s">
        <v>82</v>
      </c>
      <c r="C2561" s="78">
        <v>4.6848199999999993</v>
      </c>
      <c r="D2561" s="184"/>
      <c r="E2561" s="76">
        <v>29.786639999999998</v>
      </c>
      <c r="F2561" s="76">
        <v>30.727509999999999</v>
      </c>
      <c r="G2561" s="73"/>
      <c r="H2561" s="76">
        <v>3.7439499999999999</v>
      </c>
      <c r="I2561" s="72"/>
      <c r="J2561" s="185">
        <v>0</v>
      </c>
      <c r="K2561" s="242"/>
      <c r="L2561" s="242"/>
      <c r="M2561" s="173"/>
      <c r="N2561" s="173"/>
      <c r="O2561" s="173"/>
      <c r="P2561" s="173"/>
    </row>
    <row r="2562" spans="1:16" ht="14.25" customHeight="1" x14ac:dyDescent="0.25">
      <c r="A2562" s="74" t="s">
        <v>2262</v>
      </c>
      <c r="B2562" s="71" t="s">
        <v>82</v>
      </c>
      <c r="C2562" s="78">
        <v>10.581110000000001</v>
      </c>
      <c r="D2562" s="184"/>
      <c r="E2562" s="76">
        <v>44.556719999999999</v>
      </c>
      <c r="F2562" s="76">
        <v>43.589839999999995</v>
      </c>
      <c r="G2562" s="73"/>
      <c r="H2562" s="76">
        <v>11.54799</v>
      </c>
      <c r="I2562" s="72"/>
      <c r="J2562" s="185">
        <v>0</v>
      </c>
      <c r="K2562" s="242"/>
      <c r="L2562" s="242"/>
      <c r="M2562" s="173"/>
      <c r="N2562" s="173"/>
      <c r="O2562" s="173"/>
      <c r="P2562" s="173"/>
    </row>
    <row r="2563" spans="1:16" ht="14.25" customHeight="1" x14ac:dyDescent="0.25">
      <c r="A2563" s="74" t="s">
        <v>2263</v>
      </c>
      <c r="B2563" s="71" t="s">
        <v>82</v>
      </c>
      <c r="C2563" s="78">
        <v>0.67424000000000006</v>
      </c>
      <c r="D2563" s="184"/>
      <c r="E2563" s="76">
        <v>40.769940000000005</v>
      </c>
      <c r="F2563" s="76">
        <v>40.663779999999996</v>
      </c>
      <c r="G2563" s="73"/>
      <c r="H2563" s="76">
        <v>9.5248200000000001</v>
      </c>
      <c r="I2563" s="72"/>
      <c r="J2563" s="185">
        <v>0</v>
      </c>
      <c r="K2563" s="242"/>
      <c r="L2563" s="242"/>
      <c r="M2563" s="177"/>
      <c r="N2563" s="173"/>
      <c r="O2563" s="173"/>
      <c r="P2563" s="173"/>
    </row>
    <row r="2564" spans="1:16" ht="14.25" customHeight="1" x14ac:dyDescent="0.25">
      <c r="A2564" s="74" t="s">
        <v>2264</v>
      </c>
      <c r="B2564" s="71" t="s">
        <v>82</v>
      </c>
      <c r="C2564" s="78">
        <v>17.210819999999998</v>
      </c>
      <c r="D2564" s="184"/>
      <c r="E2564" s="76">
        <v>29.686799999999998</v>
      </c>
      <c r="F2564" s="76">
        <v>35.039720000000003</v>
      </c>
      <c r="G2564" s="73"/>
      <c r="H2564" s="76">
        <v>11.857899999999999</v>
      </c>
      <c r="I2564" s="72"/>
      <c r="J2564" s="185">
        <v>0</v>
      </c>
      <c r="K2564" s="242"/>
      <c r="L2564" s="242"/>
      <c r="M2564" s="173"/>
      <c r="N2564" s="174"/>
      <c r="O2564" s="173"/>
      <c r="P2564" s="173"/>
    </row>
    <row r="2565" spans="1:16" ht="14.25" customHeight="1" x14ac:dyDescent="0.25">
      <c r="A2565" s="74" t="s">
        <v>2265</v>
      </c>
      <c r="B2565" s="71" t="s">
        <v>82</v>
      </c>
      <c r="C2565" s="78">
        <v>35.504199999999997</v>
      </c>
      <c r="D2565" s="184"/>
      <c r="E2565" s="76">
        <v>15.717000000000001</v>
      </c>
      <c r="F2565" s="76">
        <v>10.945799999999998</v>
      </c>
      <c r="G2565" s="73"/>
      <c r="H2565" s="76">
        <v>40.702400000000004</v>
      </c>
      <c r="I2565" s="72"/>
      <c r="J2565" s="185">
        <v>0</v>
      </c>
      <c r="K2565" s="242"/>
      <c r="L2565" s="242"/>
      <c r="M2565" s="173"/>
      <c r="N2565" s="175"/>
      <c r="O2565" s="173"/>
      <c r="P2565" s="173"/>
    </row>
    <row r="2566" spans="1:16" ht="14.25" customHeight="1" x14ac:dyDescent="0.25">
      <c r="A2566" s="74" t="s">
        <v>2266</v>
      </c>
      <c r="B2566" s="71" t="s">
        <v>82</v>
      </c>
      <c r="C2566" s="78">
        <v>79.982799999999997</v>
      </c>
      <c r="D2566" s="184"/>
      <c r="E2566" s="76">
        <v>31.613400000000002</v>
      </c>
      <c r="F2566" s="76">
        <v>16.133800000000001</v>
      </c>
      <c r="G2566" s="73"/>
      <c r="H2566" s="76">
        <v>95.462399999999988</v>
      </c>
      <c r="I2566" s="72"/>
      <c r="J2566" s="185">
        <v>0</v>
      </c>
      <c r="K2566" s="242"/>
      <c r="L2566" s="242"/>
      <c r="M2566" s="173"/>
      <c r="N2566" s="174"/>
      <c r="O2566" s="173"/>
      <c r="P2566" s="173"/>
    </row>
    <row r="2567" spans="1:16" ht="14.25" customHeight="1" x14ac:dyDescent="0.25">
      <c r="A2567" s="74" t="s">
        <v>2267</v>
      </c>
      <c r="B2567" s="71" t="s">
        <v>82</v>
      </c>
      <c r="C2567" s="78">
        <v>37.717870000000005</v>
      </c>
      <c r="D2567" s="184"/>
      <c r="E2567" s="76">
        <v>29.847480000000001</v>
      </c>
      <c r="F2567" s="76">
        <v>19.77704</v>
      </c>
      <c r="G2567" s="73"/>
      <c r="H2567" s="76">
        <v>33.555910000000004</v>
      </c>
      <c r="I2567" s="72"/>
      <c r="J2567" s="185">
        <v>0</v>
      </c>
      <c r="K2567" s="242"/>
      <c r="L2567" s="242"/>
      <c r="M2567" s="173"/>
      <c r="N2567" s="173"/>
      <c r="O2567" s="173"/>
      <c r="P2567" s="173"/>
    </row>
    <row r="2568" spans="1:16" ht="14.25" customHeight="1" x14ac:dyDescent="0.25">
      <c r="A2568" s="74" t="s">
        <v>2268</v>
      </c>
      <c r="B2568" s="71" t="s">
        <v>82</v>
      </c>
      <c r="C2568" s="78">
        <v>31.151799999999998</v>
      </c>
      <c r="D2568" s="184"/>
      <c r="E2568" s="76">
        <v>31.020599999999998</v>
      </c>
      <c r="F2568" s="76">
        <v>21.825599999999998</v>
      </c>
      <c r="G2568" s="73"/>
      <c r="H2568" s="76">
        <v>40.346800000000002</v>
      </c>
      <c r="I2568" s="72"/>
      <c r="J2568" s="185">
        <v>0</v>
      </c>
      <c r="K2568" s="242"/>
      <c r="L2568" s="242"/>
      <c r="M2568" s="173"/>
      <c r="N2568" s="174"/>
      <c r="O2568" s="173"/>
      <c r="P2568" s="173"/>
    </row>
    <row r="2569" spans="1:16" ht="14.25" customHeight="1" x14ac:dyDescent="0.25">
      <c r="A2569" s="74" t="s">
        <v>3980</v>
      </c>
      <c r="B2569" s="71" t="s">
        <v>82</v>
      </c>
      <c r="C2569" s="78">
        <v>82.165149999999997</v>
      </c>
      <c r="D2569" s="184"/>
      <c r="E2569" s="76">
        <v>129.95580000000001</v>
      </c>
      <c r="F2569" s="76">
        <v>127.5337</v>
      </c>
      <c r="G2569" s="73"/>
      <c r="H2569" s="76">
        <v>84.587249999999997</v>
      </c>
      <c r="I2569" s="72"/>
      <c r="J2569" s="185">
        <v>0</v>
      </c>
      <c r="K2569" s="242"/>
      <c r="L2569" s="242"/>
      <c r="M2569" s="173"/>
      <c r="N2569" s="174"/>
      <c r="O2569" s="173"/>
      <c r="P2569" s="173"/>
    </row>
    <row r="2570" spans="1:16" ht="14.25" customHeight="1" x14ac:dyDescent="0.25">
      <c r="A2570" s="74" t="s">
        <v>2269</v>
      </c>
      <c r="B2570" s="71" t="s">
        <v>82</v>
      </c>
      <c r="C2570" s="78">
        <v>43.29045</v>
      </c>
      <c r="D2570" s="184"/>
      <c r="E2570" s="76">
        <v>35.9268</v>
      </c>
      <c r="F2570" s="76">
        <v>32.596599999999995</v>
      </c>
      <c r="G2570" s="73"/>
      <c r="H2570" s="76">
        <v>46.620650000000005</v>
      </c>
      <c r="I2570" s="72"/>
      <c r="J2570" s="185">
        <v>0</v>
      </c>
      <c r="K2570" s="242"/>
      <c r="L2570" s="242"/>
      <c r="M2570" s="173"/>
      <c r="N2570" s="174"/>
      <c r="O2570" s="173"/>
      <c r="P2570" s="173"/>
    </row>
    <row r="2571" spans="1:16" ht="14.25" customHeight="1" x14ac:dyDescent="0.25">
      <c r="A2571" s="74" t="s">
        <v>1641</v>
      </c>
      <c r="B2571" s="71" t="s">
        <v>82</v>
      </c>
      <c r="C2571" s="78">
        <v>27.141279999999998</v>
      </c>
      <c r="D2571" s="184"/>
      <c r="E2571" s="76">
        <v>20.810400000000001</v>
      </c>
      <c r="F2571" s="76">
        <v>36.3568</v>
      </c>
      <c r="G2571" s="73"/>
      <c r="H2571" s="76">
        <v>11.59488</v>
      </c>
      <c r="I2571" s="72"/>
      <c r="J2571" s="185">
        <v>0</v>
      </c>
      <c r="K2571" s="242"/>
      <c r="L2571" s="242"/>
      <c r="M2571" s="173"/>
      <c r="N2571" s="174"/>
      <c r="O2571" s="173"/>
      <c r="P2571" s="173"/>
    </row>
    <row r="2572" spans="1:16" ht="14.25" customHeight="1" x14ac:dyDescent="0.25">
      <c r="A2572" s="74" t="s">
        <v>2270</v>
      </c>
      <c r="B2572" s="71" t="s">
        <v>82</v>
      </c>
      <c r="C2572" s="78">
        <v>49.445</v>
      </c>
      <c r="D2572" s="184"/>
      <c r="E2572" s="76">
        <v>25.615200000000002</v>
      </c>
      <c r="F2572" s="76">
        <v>15.860899999999999</v>
      </c>
      <c r="G2572" s="73"/>
      <c r="H2572" s="76">
        <v>59.199300000000001</v>
      </c>
      <c r="I2572" s="72"/>
      <c r="J2572" s="185">
        <v>0</v>
      </c>
      <c r="K2572" s="242"/>
      <c r="L2572" s="242"/>
      <c r="M2572" s="173"/>
      <c r="N2572" s="174"/>
      <c r="O2572" s="173"/>
      <c r="P2572" s="173"/>
    </row>
    <row r="2573" spans="1:16" ht="14.25" customHeight="1" x14ac:dyDescent="0.25">
      <c r="A2573" s="74" t="s">
        <v>2271</v>
      </c>
      <c r="B2573" s="71" t="s">
        <v>82</v>
      </c>
      <c r="C2573" s="78">
        <v>40.48265</v>
      </c>
      <c r="D2573" s="184"/>
      <c r="E2573" s="76">
        <v>11.986319999999999</v>
      </c>
      <c r="F2573" s="76">
        <v>10.855399999999999</v>
      </c>
      <c r="G2573" s="73"/>
      <c r="H2573" s="76">
        <v>41.613570000000003</v>
      </c>
      <c r="I2573" s="72"/>
      <c r="J2573" s="185">
        <v>0</v>
      </c>
      <c r="K2573" s="242"/>
      <c r="L2573" s="242"/>
      <c r="M2573" s="173"/>
      <c r="N2573" s="173"/>
      <c r="O2573" s="173"/>
      <c r="P2573" s="173"/>
    </row>
    <row r="2574" spans="1:16" ht="14.25" customHeight="1" x14ac:dyDescent="0.25">
      <c r="A2574" s="74" t="s">
        <v>2272</v>
      </c>
      <c r="B2574" s="71" t="s">
        <v>82</v>
      </c>
      <c r="C2574" s="78">
        <v>22.022459999999999</v>
      </c>
      <c r="D2574" s="184"/>
      <c r="E2574" s="76">
        <v>25.36956</v>
      </c>
      <c r="F2574" s="76">
        <v>25.58615</v>
      </c>
      <c r="G2574" s="73"/>
      <c r="H2574" s="76">
        <v>21.805869999999999</v>
      </c>
      <c r="I2574" s="72"/>
      <c r="J2574" s="185">
        <v>0</v>
      </c>
      <c r="K2574" s="242"/>
      <c r="L2574" s="242"/>
      <c r="M2574" s="173"/>
      <c r="N2574" s="173"/>
      <c r="O2574" s="173"/>
      <c r="P2574" s="173"/>
    </row>
    <row r="2575" spans="1:16" ht="14.25" customHeight="1" x14ac:dyDescent="0.25">
      <c r="A2575" s="74" t="s">
        <v>2273</v>
      </c>
      <c r="B2575" s="71" t="s">
        <v>82</v>
      </c>
      <c r="C2575" s="78">
        <v>47.707099999999997</v>
      </c>
      <c r="D2575" s="184"/>
      <c r="E2575" s="76">
        <v>30.529199999999999</v>
      </c>
      <c r="F2575" s="76">
        <v>23.4925</v>
      </c>
      <c r="G2575" s="73"/>
      <c r="H2575" s="76">
        <v>54.7438</v>
      </c>
      <c r="I2575" s="72"/>
      <c r="J2575" s="185">
        <v>0</v>
      </c>
      <c r="K2575" s="242"/>
      <c r="L2575" s="242"/>
      <c r="M2575" s="173"/>
      <c r="N2575" s="174"/>
      <c r="O2575" s="173"/>
      <c r="P2575" s="173"/>
    </row>
    <row r="2576" spans="1:16" ht="14.25" customHeight="1" x14ac:dyDescent="0.25">
      <c r="A2576" s="74" t="s">
        <v>2274</v>
      </c>
      <c r="B2576" s="71" t="s">
        <v>82</v>
      </c>
      <c r="C2576" s="78">
        <v>50.961680000000001</v>
      </c>
      <c r="D2576" s="184"/>
      <c r="E2576" s="76">
        <v>45.025559999999999</v>
      </c>
      <c r="F2576" s="76">
        <v>83.847460000000012</v>
      </c>
      <c r="G2576" s="73"/>
      <c r="H2576" s="76">
        <v>12.13978</v>
      </c>
      <c r="I2576" s="72"/>
      <c r="J2576" s="185">
        <v>0</v>
      </c>
      <c r="K2576" s="242"/>
      <c r="L2576" s="242"/>
      <c r="M2576" s="173"/>
      <c r="N2576" s="173"/>
      <c r="O2576" s="173"/>
      <c r="P2576" s="173"/>
    </row>
    <row r="2577" spans="1:16" ht="14.25" customHeight="1" x14ac:dyDescent="0.25">
      <c r="A2577" s="74" t="s">
        <v>2275</v>
      </c>
      <c r="B2577" s="71" t="s">
        <v>82</v>
      </c>
      <c r="C2577" s="78">
        <v>40.363300000000002</v>
      </c>
      <c r="D2577" s="184"/>
      <c r="E2577" s="76">
        <v>38.773800000000001</v>
      </c>
      <c r="F2577" s="76">
        <v>27.893349999999998</v>
      </c>
      <c r="G2577" s="73"/>
      <c r="H2577" s="76">
        <v>51.243749999999999</v>
      </c>
      <c r="I2577" s="72"/>
      <c r="J2577" s="185">
        <v>0</v>
      </c>
      <c r="K2577" s="242"/>
      <c r="L2577" s="242"/>
      <c r="M2577" s="173"/>
      <c r="N2577" s="174"/>
      <c r="O2577" s="173"/>
      <c r="P2577" s="173"/>
    </row>
    <row r="2578" spans="1:16" ht="14.25" customHeight="1" x14ac:dyDescent="0.25">
      <c r="A2578" s="74" t="s">
        <v>2276</v>
      </c>
      <c r="B2578" s="71" t="s">
        <v>82</v>
      </c>
      <c r="C2578" s="78">
        <v>24.573520000000002</v>
      </c>
      <c r="D2578" s="184"/>
      <c r="E2578" s="76">
        <v>127.71601</v>
      </c>
      <c r="F2578" s="76">
        <v>121.58265</v>
      </c>
      <c r="G2578" s="73"/>
      <c r="H2578" s="76">
        <v>42.134230000000002</v>
      </c>
      <c r="I2578" s="72"/>
      <c r="J2578" s="185">
        <v>0</v>
      </c>
      <c r="K2578" s="242"/>
      <c r="L2578" s="242"/>
      <c r="M2578" s="173"/>
      <c r="N2578" s="173"/>
      <c r="O2578" s="173"/>
      <c r="P2578" s="173"/>
    </row>
    <row r="2579" spans="1:16" ht="14.25" customHeight="1" x14ac:dyDescent="0.25">
      <c r="A2579" s="74" t="s">
        <v>2277</v>
      </c>
      <c r="B2579" s="71" t="s">
        <v>82</v>
      </c>
      <c r="C2579" s="78">
        <v>43.520269999999996</v>
      </c>
      <c r="D2579" s="184"/>
      <c r="E2579" s="76">
        <v>140.25960000000001</v>
      </c>
      <c r="F2579" s="76">
        <v>141.69343000000001</v>
      </c>
      <c r="G2579" s="73"/>
      <c r="H2579" s="76">
        <v>68.238910000000004</v>
      </c>
      <c r="I2579" s="72"/>
      <c r="J2579" s="185">
        <v>0</v>
      </c>
      <c r="K2579" s="242"/>
      <c r="L2579" s="242"/>
      <c r="M2579" s="173"/>
      <c r="N2579" s="174"/>
      <c r="O2579" s="173"/>
      <c r="P2579" s="173"/>
    </row>
    <row r="2580" spans="1:16" ht="14.25" customHeight="1" x14ac:dyDescent="0.25">
      <c r="A2580" s="74" t="s">
        <v>2278</v>
      </c>
      <c r="B2580" s="71" t="s">
        <v>82</v>
      </c>
      <c r="C2580" s="78">
        <v>64.938379999999995</v>
      </c>
      <c r="D2580" s="184"/>
      <c r="E2580" s="76">
        <v>94.385199999999998</v>
      </c>
      <c r="F2580" s="76">
        <v>82.166970000000006</v>
      </c>
      <c r="G2580" s="73"/>
      <c r="H2580" s="76">
        <v>76.609610000000004</v>
      </c>
      <c r="I2580" s="72"/>
      <c r="J2580" s="185">
        <v>0</v>
      </c>
      <c r="K2580" s="242"/>
      <c r="L2580" s="242"/>
      <c r="M2580" s="173"/>
      <c r="N2580" s="174"/>
      <c r="O2580" s="173"/>
      <c r="P2580" s="173"/>
    </row>
    <row r="2581" spans="1:16" ht="14.25" customHeight="1" x14ac:dyDescent="0.25">
      <c r="A2581" s="74" t="s">
        <v>2279</v>
      </c>
      <c r="B2581" s="71" t="s">
        <v>82</v>
      </c>
      <c r="C2581" s="78">
        <v>97.313940000000002</v>
      </c>
      <c r="D2581" s="184"/>
      <c r="E2581" s="76">
        <v>162.36612</v>
      </c>
      <c r="F2581" s="76">
        <v>166.77895000000001</v>
      </c>
      <c r="G2581" s="73"/>
      <c r="H2581" s="76">
        <v>92.901110000000003</v>
      </c>
      <c r="I2581" s="72"/>
      <c r="J2581" s="185">
        <v>0</v>
      </c>
      <c r="K2581" s="242"/>
      <c r="L2581" s="242"/>
      <c r="M2581" s="173"/>
      <c r="N2581" s="173"/>
      <c r="O2581" s="173"/>
      <c r="P2581" s="173"/>
    </row>
    <row r="2582" spans="1:16" ht="14.25" customHeight="1" x14ac:dyDescent="0.25">
      <c r="A2582" s="74" t="s">
        <v>2280</v>
      </c>
      <c r="B2582" s="71" t="s">
        <v>82</v>
      </c>
      <c r="C2582" s="78">
        <v>121.03205</v>
      </c>
      <c r="D2582" s="184"/>
      <c r="E2582" s="76">
        <v>117.14868</v>
      </c>
      <c r="F2582" s="76">
        <v>133.10420000000002</v>
      </c>
      <c r="G2582" s="73"/>
      <c r="H2582" s="76">
        <v>125.35019</v>
      </c>
      <c r="I2582" s="72"/>
      <c r="J2582" s="185">
        <v>0</v>
      </c>
      <c r="K2582" s="242"/>
      <c r="L2582" s="242"/>
      <c r="M2582" s="173"/>
      <c r="N2582" s="173"/>
      <c r="O2582" s="173"/>
      <c r="P2582" s="173"/>
    </row>
    <row r="2583" spans="1:16" ht="14.25" customHeight="1" x14ac:dyDescent="0.25">
      <c r="A2583" s="74" t="s">
        <v>2281</v>
      </c>
      <c r="B2583" s="71" t="s">
        <v>82</v>
      </c>
      <c r="C2583" s="78">
        <v>31.127770000000002</v>
      </c>
      <c r="D2583" s="184"/>
      <c r="E2583" s="76">
        <v>82.461600000000004</v>
      </c>
      <c r="F2583" s="76">
        <v>76.483050000000006</v>
      </c>
      <c r="G2583" s="73"/>
      <c r="H2583" s="76">
        <v>39.422919999999998</v>
      </c>
      <c r="I2583" s="72"/>
      <c r="J2583" s="185">
        <v>0</v>
      </c>
      <c r="K2583" s="242"/>
      <c r="L2583" s="242"/>
      <c r="M2583" s="173"/>
      <c r="N2583" s="174"/>
      <c r="O2583" s="173"/>
      <c r="P2583" s="173"/>
    </row>
    <row r="2584" spans="1:16" ht="14.25" customHeight="1" x14ac:dyDescent="0.25">
      <c r="A2584" s="74" t="s">
        <v>2282</v>
      </c>
      <c r="B2584" s="71" t="s">
        <v>82</v>
      </c>
      <c r="C2584" s="78">
        <v>94.595609999999994</v>
      </c>
      <c r="D2584" s="184"/>
      <c r="E2584" s="76">
        <v>201.86036999999999</v>
      </c>
      <c r="F2584" s="76">
        <v>197.88585999999998</v>
      </c>
      <c r="G2584" s="73"/>
      <c r="H2584" s="76">
        <v>98.236990000000006</v>
      </c>
      <c r="I2584" s="72"/>
      <c r="J2584" s="185">
        <v>0</v>
      </c>
      <c r="K2584" s="242"/>
      <c r="L2584" s="242"/>
      <c r="M2584" s="173"/>
      <c r="N2584" s="173"/>
      <c r="O2584" s="173"/>
      <c r="P2584" s="173"/>
    </row>
    <row r="2585" spans="1:16" ht="14.25" customHeight="1" x14ac:dyDescent="0.25">
      <c r="A2585" s="74" t="s">
        <v>2283</v>
      </c>
      <c r="B2585" s="71" t="s">
        <v>82</v>
      </c>
      <c r="C2585" s="78">
        <v>56.631610000000002</v>
      </c>
      <c r="D2585" s="184"/>
      <c r="E2585" s="76">
        <v>158.85479999999998</v>
      </c>
      <c r="F2585" s="76">
        <v>179.34617</v>
      </c>
      <c r="G2585" s="73"/>
      <c r="H2585" s="76">
        <v>33.74024</v>
      </c>
      <c r="I2585" s="72"/>
      <c r="J2585" s="185">
        <v>0</v>
      </c>
      <c r="K2585" s="242"/>
      <c r="L2585" s="242"/>
      <c r="M2585" s="173"/>
      <c r="N2585" s="174"/>
      <c r="O2585" s="173"/>
      <c r="P2585" s="173"/>
    </row>
    <row r="2586" spans="1:16" ht="14.25" customHeight="1" x14ac:dyDescent="0.25">
      <c r="A2586" s="74" t="s">
        <v>2284</v>
      </c>
      <c r="B2586" s="71" t="s">
        <v>82</v>
      </c>
      <c r="C2586" s="78">
        <v>10.40452</v>
      </c>
      <c r="D2586" s="184"/>
      <c r="E2586" s="76">
        <v>84.380399999999995</v>
      </c>
      <c r="F2586" s="76">
        <v>79.150630000000007</v>
      </c>
      <c r="G2586" s="73"/>
      <c r="H2586" s="76">
        <v>15.63429</v>
      </c>
      <c r="I2586" s="72"/>
      <c r="J2586" s="185">
        <v>0</v>
      </c>
      <c r="K2586" s="242"/>
      <c r="L2586" s="242"/>
      <c r="M2586" s="173"/>
      <c r="N2586" s="174"/>
      <c r="O2586" s="173"/>
      <c r="P2586" s="173"/>
    </row>
    <row r="2587" spans="1:16" ht="14.25" customHeight="1" x14ac:dyDescent="0.25">
      <c r="A2587" s="74" t="s">
        <v>2285</v>
      </c>
      <c r="B2587" s="71" t="s">
        <v>82</v>
      </c>
      <c r="C2587" s="78">
        <v>30.06175</v>
      </c>
      <c r="D2587" s="184"/>
      <c r="E2587" s="76">
        <v>102.8352</v>
      </c>
      <c r="F2587" s="76">
        <v>117.58485</v>
      </c>
      <c r="G2587" s="73"/>
      <c r="H2587" s="76">
        <v>15.312100000000001</v>
      </c>
      <c r="I2587" s="72"/>
      <c r="J2587" s="185">
        <v>0</v>
      </c>
      <c r="K2587" s="242"/>
      <c r="L2587" s="242"/>
      <c r="M2587" s="173"/>
      <c r="N2587" s="174"/>
      <c r="O2587" s="173"/>
      <c r="P2587" s="173"/>
    </row>
    <row r="2588" spans="1:16" ht="14.25" customHeight="1" x14ac:dyDescent="0.25">
      <c r="A2588" s="74" t="s">
        <v>2286</v>
      </c>
      <c r="B2588" s="71" t="s">
        <v>82</v>
      </c>
      <c r="C2588" s="78">
        <v>41.460830000000001</v>
      </c>
      <c r="D2588" s="184"/>
      <c r="E2588" s="76">
        <v>92.656199999999998</v>
      </c>
      <c r="F2588" s="76">
        <v>113.28778</v>
      </c>
      <c r="G2588" s="73"/>
      <c r="H2588" s="76">
        <v>20.829249999999998</v>
      </c>
      <c r="I2588" s="72"/>
      <c r="J2588" s="185">
        <v>0</v>
      </c>
      <c r="K2588" s="242"/>
      <c r="L2588" s="242"/>
      <c r="M2588" s="173"/>
      <c r="N2588" s="174"/>
      <c r="O2588" s="173"/>
      <c r="P2588" s="173"/>
    </row>
    <row r="2589" spans="1:16" ht="14.25" customHeight="1" x14ac:dyDescent="0.25">
      <c r="A2589" s="74" t="s">
        <v>2287</v>
      </c>
      <c r="B2589" s="71" t="s">
        <v>82</v>
      </c>
      <c r="C2589" s="78">
        <v>107.26012</v>
      </c>
      <c r="D2589" s="184"/>
      <c r="E2589" s="76">
        <v>112.61904</v>
      </c>
      <c r="F2589" s="76">
        <v>125.67823</v>
      </c>
      <c r="G2589" s="73"/>
      <c r="H2589" s="76">
        <v>94.20093</v>
      </c>
      <c r="I2589" s="72"/>
      <c r="J2589" s="185">
        <v>0</v>
      </c>
      <c r="K2589" s="242"/>
      <c r="L2589" s="242"/>
      <c r="M2589" s="173"/>
      <c r="N2589" s="173"/>
      <c r="O2589" s="173"/>
      <c r="P2589" s="173"/>
    </row>
    <row r="2590" spans="1:16" ht="14.25" customHeight="1" x14ac:dyDescent="0.25">
      <c r="A2590" s="74" t="s">
        <v>2288</v>
      </c>
      <c r="B2590" s="71" t="s">
        <v>82</v>
      </c>
      <c r="C2590" s="78">
        <v>31.22588</v>
      </c>
      <c r="D2590" s="184"/>
      <c r="E2590" s="76">
        <v>67.592520000000007</v>
      </c>
      <c r="F2590" s="76">
        <v>62.358870000000003</v>
      </c>
      <c r="G2590" s="73"/>
      <c r="H2590" s="76">
        <v>36.459530000000001</v>
      </c>
      <c r="I2590" s="72"/>
      <c r="J2590" s="185">
        <v>0</v>
      </c>
      <c r="K2590" s="242"/>
      <c r="L2590" s="242"/>
      <c r="M2590" s="173"/>
      <c r="N2590" s="173"/>
      <c r="O2590" s="173"/>
      <c r="P2590" s="173"/>
    </row>
    <row r="2591" spans="1:16" ht="14.25" customHeight="1" x14ac:dyDescent="0.25">
      <c r="A2591" s="74" t="s">
        <v>2289</v>
      </c>
      <c r="B2591" s="71" t="s">
        <v>82</v>
      </c>
      <c r="C2591" s="78">
        <v>8.9766000000000012</v>
      </c>
      <c r="D2591" s="184"/>
      <c r="E2591" s="76">
        <v>42.408199999999994</v>
      </c>
      <c r="F2591" s="76">
        <v>45.861849999999997</v>
      </c>
      <c r="G2591" s="73"/>
      <c r="H2591" s="76">
        <v>7.2233499999999999</v>
      </c>
      <c r="I2591" s="72"/>
      <c r="J2591" s="185">
        <v>0</v>
      </c>
      <c r="K2591" s="242"/>
      <c r="L2591" s="242"/>
      <c r="M2591" s="173"/>
      <c r="N2591" s="174"/>
      <c r="O2591" s="173"/>
      <c r="P2591" s="173"/>
    </row>
    <row r="2592" spans="1:16" ht="14.25" customHeight="1" x14ac:dyDescent="0.25">
      <c r="A2592" s="74" t="s">
        <v>2290</v>
      </c>
      <c r="B2592" s="71" t="s">
        <v>82</v>
      </c>
      <c r="C2592" s="78">
        <v>38.728580000000001</v>
      </c>
      <c r="D2592" s="184"/>
      <c r="E2592" s="76">
        <v>124.56891999999999</v>
      </c>
      <c r="F2592" s="76">
        <v>135.35810999999998</v>
      </c>
      <c r="G2592" s="73"/>
      <c r="H2592" s="76">
        <v>27.768990000000002</v>
      </c>
      <c r="I2592" s="72"/>
      <c r="J2592" s="185">
        <v>0</v>
      </c>
      <c r="K2592" s="242"/>
      <c r="L2592" s="242"/>
      <c r="M2592" s="173"/>
      <c r="N2592" s="173"/>
      <c r="O2592" s="173"/>
      <c r="P2592" s="173"/>
    </row>
    <row r="2593" spans="1:16" ht="14.25" customHeight="1" x14ac:dyDescent="0.25">
      <c r="A2593" s="74" t="s">
        <v>3981</v>
      </c>
      <c r="B2593" s="71" t="s">
        <v>82</v>
      </c>
      <c r="C2593" s="78">
        <v>114.22407000000001</v>
      </c>
      <c r="D2593" s="184"/>
      <c r="E2593" s="76">
        <v>97.320599999999999</v>
      </c>
      <c r="F2593" s="76">
        <v>79.355249999999998</v>
      </c>
      <c r="G2593" s="73"/>
      <c r="H2593" s="76">
        <v>132.18942000000001</v>
      </c>
      <c r="I2593" s="72"/>
      <c r="J2593" s="185">
        <v>0</v>
      </c>
      <c r="K2593" s="242"/>
      <c r="L2593" s="242"/>
      <c r="M2593" s="173"/>
      <c r="N2593" s="174"/>
      <c r="O2593" s="173"/>
      <c r="P2593" s="173"/>
    </row>
    <row r="2594" spans="1:16" ht="14.25" customHeight="1" x14ac:dyDescent="0.25">
      <c r="A2594" s="74" t="s">
        <v>2291</v>
      </c>
      <c r="B2594" s="71" t="s">
        <v>82</v>
      </c>
      <c r="C2594" s="78">
        <v>15.003200000000001</v>
      </c>
      <c r="D2594" s="184"/>
      <c r="E2594" s="76">
        <v>25.123799999999999</v>
      </c>
      <c r="F2594" s="76">
        <v>29.14415</v>
      </c>
      <c r="G2594" s="73"/>
      <c r="H2594" s="76">
        <v>10.982850000000001</v>
      </c>
      <c r="I2594" s="72"/>
      <c r="J2594" s="185">
        <v>0</v>
      </c>
      <c r="K2594" s="242"/>
      <c r="L2594" s="242"/>
      <c r="M2594" s="173"/>
      <c r="N2594" s="174"/>
      <c r="O2594" s="173"/>
      <c r="P2594" s="173"/>
    </row>
    <row r="2595" spans="1:16" ht="14.25" customHeight="1" x14ac:dyDescent="0.25">
      <c r="A2595" s="74" t="s">
        <v>2292</v>
      </c>
      <c r="B2595" s="71" t="s">
        <v>82</v>
      </c>
      <c r="C2595" s="78">
        <v>13.21407</v>
      </c>
      <c r="D2595" s="184"/>
      <c r="E2595" s="76">
        <v>40.697279999999999</v>
      </c>
      <c r="F2595" s="76">
        <v>51.174379999999999</v>
      </c>
      <c r="G2595" s="73"/>
      <c r="H2595" s="76">
        <v>8.11233</v>
      </c>
      <c r="I2595" s="72"/>
      <c r="J2595" s="185">
        <v>0</v>
      </c>
      <c r="K2595" s="242"/>
      <c r="L2595" s="242"/>
      <c r="M2595" s="173"/>
      <c r="N2595" s="173"/>
      <c r="O2595" s="173"/>
      <c r="P2595" s="173"/>
    </row>
    <row r="2596" spans="1:16" ht="14.25" customHeight="1" x14ac:dyDescent="0.25">
      <c r="A2596" s="74" t="s">
        <v>2293</v>
      </c>
      <c r="B2596" s="71" t="s">
        <v>82</v>
      </c>
      <c r="C2596" s="78">
        <v>1.92</v>
      </c>
      <c r="D2596" s="184"/>
      <c r="E2596" s="76">
        <v>2.34</v>
      </c>
      <c r="F2596" s="76">
        <v>2.34</v>
      </c>
      <c r="G2596" s="73"/>
      <c r="H2596" s="76">
        <v>1.92</v>
      </c>
      <c r="I2596" s="72"/>
      <c r="J2596" s="185">
        <v>0</v>
      </c>
      <c r="K2596" s="242"/>
      <c r="L2596" s="242"/>
      <c r="M2596" s="173"/>
      <c r="N2596" s="175"/>
      <c r="O2596" s="173"/>
      <c r="P2596" s="173"/>
    </row>
    <row r="2597" spans="1:16" ht="14.25" customHeight="1" x14ac:dyDescent="0.25">
      <c r="A2597" s="74" t="s">
        <v>2294</v>
      </c>
      <c r="B2597" s="71" t="s">
        <v>82</v>
      </c>
      <c r="C2597" s="78">
        <v>35.282650000000004</v>
      </c>
      <c r="D2597" s="184"/>
      <c r="E2597" s="76">
        <v>15.576600000000001</v>
      </c>
      <c r="F2597" s="76">
        <v>6.4694500000000001</v>
      </c>
      <c r="G2597" s="73"/>
      <c r="H2597" s="76">
        <v>44.389800000000001</v>
      </c>
      <c r="I2597" s="72"/>
      <c r="J2597" s="185">
        <v>0</v>
      </c>
      <c r="K2597" s="242"/>
      <c r="L2597" s="242"/>
      <c r="M2597" s="173"/>
      <c r="N2597" s="174"/>
      <c r="O2597" s="173"/>
      <c r="P2597" s="173"/>
    </row>
    <row r="2598" spans="1:16" ht="14.25" customHeight="1" x14ac:dyDescent="0.25">
      <c r="A2598" s="74" t="s">
        <v>2295</v>
      </c>
      <c r="B2598" s="71" t="s">
        <v>82</v>
      </c>
      <c r="C2598" s="78">
        <v>97.56935</v>
      </c>
      <c r="D2598" s="184"/>
      <c r="E2598" s="76">
        <v>25.5138</v>
      </c>
      <c r="F2598" s="76">
        <v>4.4751499999999993</v>
      </c>
      <c r="G2598" s="73"/>
      <c r="H2598" s="76">
        <v>109.108</v>
      </c>
      <c r="I2598" s="72"/>
      <c r="J2598" s="185">
        <v>0</v>
      </c>
      <c r="K2598" s="242"/>
      <c r="L2598" s="242"/>
      <c r="M2598" s="173"/>
      <c r="N2598" s="174"/>
      <c r="O2598" s="173"/>
      <c r="P2598" s="173"/>
    </row>
    <row r="2599" spans="1:16" ht="14.25" customHeight="1" x14ac:dyDescent="0.25">
      <c r="A2599" s="74" t="s">
        <v>2296</v>
      </c>
      <c r="B2599" s="71" t="s">
        <v>82</v>
      </c>
      <c r="C2599" s="78">
        <v>17.645490000000002</v>
      </c>
      <c r="D2599" s="184"/>
      <c r="E2599" s="76">
        <v>26.13</v>
      </c>
      <c r="F2599" s="76">
        <v>19.80864</v>
      </c>
      <c r="G2599" s="73"/>
      <c r="H2599" s="76">
        <v>23.966849999999997</v>
      </c>
      <c r="I2599" s="72"/>
      <c r="J2599" s="185">
        <v>0</v>
      </c>
      <c r="K2599" s="242"/>
      <c r="L2599" s="242"/>
      <c r="M2599" s="173"/>
      <c r="N2599" s="175"/>
      <c r="O2599" s="173"/>
      <c r="P2599" s="173"/>
    </row>
    <row r="2600" spans="1:16" ht="14.25" customHeight="1" x14ac:dyDescent="0.25">
      <c r="A2600" s="74" t="s">
        <v>2297</v>
      </c>
      <c r="B2600" s="71" t="s">
        <v>82</v>
      </c>
      <c r="C2600" s="78">
        <v>17.115299999999998</v>
      </c>
      <c r="D2600" s="184"/>
      <c r="E2600" s="76">
        <v>12.136799999999999</v>
      </c>
      <c r="F2600" s="76">
        <v>8.0541499999999999</v>
      </c>
      <c r="G2600" s="73"/>
      <c r="H2600" s="76">
        <v>23.152349999999998</v>
      </c>
      <c r="I2600" s="72"/>
      <c r="J2600" s="185">
        <v>0</v>
      </c>
      <c r="K2600" s="242"/>
      <c r="L2600" s="242"/>
      <c r="M2600" s="173"/>
      <c r="N2600" s="174"/>
      <c r="O2600" s="173"/>
      <c r="P2600" s="173"/>
    </row>
    <row r="2601" spans="1:16" ht="14.25" customHeight="1" x14ac:dyDescent="0.25">
      <c r="A2601" s="74" t="s">
        <v>2298</v>
      </c>
      <c r="B2601" s="71" t="s">
        <v>82</v>
      </c>
      <c r="C2601" s="78">
        <v>8.6999999999999994E-2</v>
      </c>
      <c r="D2601" s="184"/>
      <c r="E2601" s="76">
        <v>8.0730000000000004</v>
      </c>
      <c r="F2601" s="76">
        <v>7.7076000000000002</v>
      </c>
      <c r="G2601" s="73"/>
      <c r="H2601" s="76">
        <v>1.002</v>
      </c>
      <c r="I2601" s="72"/>
      <c r="J2601" s="185">
        <v>0</v>
      </c>
      <c r="K2601" s="242"/>
      <c r="L2601" s="242"/>
      <c r="M2601" s="177"/>
      <c r="N2601" s="175"/>
      <c r="O2601" s="173"/>
      <c r="P2601" s="173"/>
    </row>
    <row r="2602" spans="1:16" ht="14.25" customHeight="1" x14ac:dyDescent="0.25">
      <c r="A2602" s="74" t="s">
        <v>2299</v>
      </c>
      <c r="B2602" s="71" t="s">
        <v>82</v>
      </c>
      <c r="C2602" s="78">
        <v>51.741199999999999</v>
      </c>
      <c r="D2602" s="184"/>
      <c r="E2602" s="76">
        <v>35.214400000000005</v>
      </c>
      <c r="F2602" s="76">
        <v>22.164349999999999</v>
      </c>
      <c r="G2602" s="73"/>
      <c r="H2602" s="76">
        <v>28.553249999999998</v>
      </c>
      <c r="I2602" s="72"/>
      <c r="J2602" s="185">
        <v>0</v>
      </c>
      <c r="K2602" s="242"/>
      <c r="L2602" s="242"/>
      <c r="M2602" s="173"/>
      <c r="N2602" s="174"/>
      <c r="O2602" s="173"/>
      <c r="P2602" s="173"/>
    </row>
    <row r="2603" spans="1:16" ht="14.25" customHeight="1" x14ac:dyDescent="0.25">
      <c r="A2603" s="74" t="s">
        <v>3982</v>
      </c>
      <c r="B2603" s="71" t="s">
        <v>82</v>
      </c>
      <c r="C2603" s="78">
        <v>68.646210000000011</v>
      </c>
      <c r="D2603" s="184"/>
      <c r="E2603" s="76">
        <v>18.612749999999998</v>
      </c>
      <c r="F2603" s="76">
        <v>4.9335000000000004</v>
      </c>
      <c r="G2603" s="73"/>
      <c r="H2603" s="76">
        <v>60.389060000000001</v>
      </c>
      <c r="I2603" s="72"/>
      <c r="J2603" s="185">
        <v>0</v>
      </c>
      <c r="K2603" s="242"/>
      <c r="L2603" s="242"/>
      <c r="M2603" s="173"/>
      <c r="N2603" s="173"/>
      <c r="O2603" s="173"/>
      <c r="P2603" s="173"/>
    </row>
    <row r="2604" spans="1:16" ht="14.25" customHeight="1" x14ac:dyDescent="0.25">
      <c r="A2604" s="74" t="s">
        <v>3983</v>
      </c>
      <c r="B2604" s="71" t="s">
        <v>82</v>
      </c>
      <c r="C2604" s="78">
        <v>250.12079</v>
      </c>
      <c r="D2604" s="184"/>
      <c r="E2604" s="76">
        <v>190.65779999999998</v>
      </c>
      <c r="F2604" s="76">
        <v>154.87457000000001</v>
      </c>
      <c r="G2604" s="73"/>
      <c r="H2604" s="76">
        <v>285.90402</v>
      </c>
      <c r="I2604" s="72"/>
      <c r="J2604" s="185">
        <v>0</v>
      </c>
      <c r="K2604" s="242"/>
      <c r="L2604" s="242"/>
      <c r="M2604" s="173"/>
      <c r="N2604" s="174"/>
      <c r="O2604" s="173"/>
      <c r="P2604" s="173"/>
    </row>
    <row r="2605" spans="1:16" ht="14.25" customHeight="1" x14ac:dyDescent="0.25">
      <c r="A2605" s="74" t="s">
        <v>2300</v>
      </c>
      <c r="B2605" s="71" t="s">
        <v>82</v>
      </c>
      <c r="C2605" s="78">
        <v>84.909580000000005</v>
      </c>
      <c r="D2605" s="184"/>
      <c r="E2605" s="76">
        <v>178.36895999999999</v>
      </c>
      <c r="F2605" s="76">
        <v>182.58360000000002</v>
      </c>
      <c r="G2605" s="73"/>
      <c r="H2605" s="76">
        <v>80.694940000000003</v>
      </c>
      <c r="I2605" s="72"/>
      <c r="J2605" s="185">
        <v>0</v>
      </c>
      <c r="K2605" s="242"/>
      <c r="L2605" s="242"/>
      <c r="M2605" s="173"/>
      <c r="N2605" s="173"/>
      <c r="O2605" s="173"/>
      <c r="P2605" s="173"/>
    </row>
    <row r="2606" spans="1:16" ht="14.25" customHeight="1" x14ac:dyDescent="0.25">
      <c r="A2606" s="74" t="s">
        <v>2301</v>
      </c>
      <c r="B2606" s="71" t="s">
        <v>82</v>
      </c>
      <c r="C2606" s="78">
        <v>37.456400000000002</v>
      </c>
      <c r="D2606" s="184"/>
      <c r="E2606" s="76">
        <v>20.818200000000001</v>
      </c>
      <c r="F2606" s="76">
        <v>19.638999999999999</v>
      </c>
      <c r="G2606" s="73"/>
      <c r="H2606" s="76">
        <v>38.635599999999997</v>
      </c>
      <c r="I2606" s="72"/>
      <c r="J2606" s="185">
        <v>0</v>
      </c>
      <c r="K2606" s="242"/>
      <c r="L2606" s="242"/>
      <c r="M2606" s="173"/>
      <c r="N2606" s="174"/>
      <c r="O2606" s="173"/>
      <c r="P2606" s="173"/>
    </row>
    <row r="2607" spans="1:16" ht="14.25" customHeight="1" x14ac:dyDescent="0.25">
      <c r="A2607" s="74" t="s">
        <v>2302</v>
      </c>
      <c r="B2607" s="71" t="s">
        <v>82</v>
      </c>
      <c r="C2607" s="78">
        <v>120.65733999999999</v>
      </c>
      <c r="D2607" s="184"/>
      <c r="E2607" s="76">
        <v>168.29064000000002</v>
      </c>
      <c r="F2607" s="76">
        <v>192.00657999999999</v>
      </c>
      <c r="G2607" s="73"/>
      <c r="H2607" s="76">
        <v>96.941399999999987</v>
      </c>
      <c r="I2607" s="72"/>
      <c r="J2607" s="185">
        <v>0</v>
      </c>
      <c r="K2607" s="242"/>
      <c r="L2607" s="242"/>
      <c r="M2607" s="173"/>
      <c r="N2607" s="173"/>
      <c r="O2607" s="173"/>
      <c r="P2607" s="173"/>
    </row>
    <row r="2608" spans="1:16" ht="14.25" customHeight="1" x14ac:dyDescent="0.25">
      <c r="A2608" s="74" t="s">
        <v>2303</v>
      </c>
      <c r="B2608" s="71" t="s">
        <v>82</v>
      </c>
      <c r="C2608" s="78">
        <v>104.86595</v>
      </c>
      <c r="D2608" s="184"/>
      <c r="E2608" s="76">
        <v>179.26895999999999</v>
      </c>
      <c r="F2608" s="76">
        <v>198.32645000000002</v>
      </c>
      <c r="G2608" s="73"/>
      <c r="H2608" s="76">
        <v>85.808460000000011</v>
      </c>
      <c r="I2608" s="72"/>
      <c r="J2608" s="185">
        <v>0</v>
      </c>
      <c r="K2608" s="242"/>
      <c r="L2608" s="242"/>
      <c r="M2608" s="173"/>
      <c r="N2608" s="173"/>
      <c r="O2608" s="173"/>
      <c r="P2608" s="173"/>
    </row>
    <row r="2609" spans="1:16" ht="14.25" customHeight="1" x14ac:dyDescent="0.25">
      <c r="A2609" s="74" t="s">
        <v>2304</v>
      </c>
      <c r="B2609" s="71" t="s">
        <v>82</v>
      </c>
      <c r="C2609" s="78">
        <v>21.70205</v>
      </c>
      <c r="D2609" s="184"/>
      <c r="E2609" s="76">
        <v>28.126799999999999</v>
      </c>
      <c r="F2609" s="76">
        <v>23.525599999999997</v>
      </c>
      <c r="G2609" s="73"/>
      <c r="H2609" s="76">
        <v>26.303249999999998</v>
      </c>
      <c r="I2609" s="72"/>
      <c r="J2609" s="185">
        <v>0</v>
      </c>
      <c r="K2609" s="242"/>
      <c r="L2609" s="242"/>
      <c r="M2609" s="173"/>
      <c r="N2609" s="174"/>
      <c r="O2609" s="173"/>
      <c r="P2609" s="173"/>
    </row>
    <row r="2610" spans="1:16" ht="14.25" customHeight="1" x14ac:dyDescent="0.25">
      <c r="A2610" s="74" t="s">
        <v>2305</v>
      </c>
      <c r="B2610" s="71" t="s">
        <v>82</v>
      </c>
      <c r="C2610" s="78">
        <v>14.030010000000001</v>
      </c>
      <c r="D2610" s="184"/>
      <c r="E2610" s="76">
        <v>38.173199999999994</v>
      </c>
      <c r="F2610" s="76">
        <v>38.613260000000004</v>
      </c>
      <c r="G2610" s="73"/>
      <c r="H2610" s="76">
        <v>13.58995</v>
      </c>
      <c r="I2610" s="72"/>
      <c r="J2610" s="185">
        <v>0</v>
      </c>
      <c r="K2610" s="242"/>
      <c r="L2610" s="242"/>
      <c r="M2610" s="173"/>
      <c r="N2610" s="174"/>
      <c r="O2610" s="173"/>
      <c r="P2610" s="173"/>
    </row>
    <row r="2611" spans="1:16" ht="14.25" customHeight="1" x14ac:dyDescent="0.25">
      <c r="A2611" s="74" t="s">
        <v>2306</v>
      </c>
      <c r="B2611" s="71" t="s">
        <v>82</v>
      </c>
      <c r="C2611" s="78">
        <v>42.968499999999999</v>
      </c>
      <c r="D2611" s="184"/>
      <c r="E2611" s="76">
        <v>26.613599999999998</v>
      </c>
      <c r="F2611" s="76">
        <v>33.258269999999996</v>
      </c>
      <c r="G2611" s="73"/>
      <c r="H2611" s="76">
        <v>36.323830000000001</v>
      </c>
      <c r="I2611" s="72"/>
      <c r="J2611" s="185">
        <v>0</v>
      </c>
      <c r="K2611" s="242"/>
      <c r="L2611" s="242"/>
      <c r="M2611" s="173"/>
      <c r="N2611" s="174"/>
      <c r="O2611" s="173"/>
      <c r="P2611" s="173"/>
    </row>
    <row r="2612" spans="1:16" ht="14.25" customHeight="1" x14ac:dyDescent="0.25">
      <c r="A2612" s="74" t="s">
        <v>1194</v>
      </c>
      <c r="B2612" s="71" t="s">
        <v>82</v>
      </c>
      <c r="C2612" s="78">
        <v>23.8565</v>
      </c>
      <c r="D2612" s="184"/>
      <c r="E2612" s="76">
        <v>41.285400000000003</v>
      </c>
      <c r="F2612" s="76">
        <v>40.337000000000003</v>
      </c>
      <c r="G2612" s="73"/>
      <c r="H2612" s="76">
        <v>24.8049</v>
      </c>
      <c r="I2612" s="72"/>
      <c r="J2612" s="185">
        <v>0</v>
      </c>
      <c r="K2612" s="242"/>
      <c r="L2612" s="242"/>
      <c r="M2612" s="173"/>
      <c r="N2612" s="174"/>
      <c r="O2612" s="173"/>
      <c r="P2612" s="173"/>
    </row>
    <row r="2613" spans="1:16" ht="14.25" customHeight="1" x14ac:dyDescent="0.25">
      <c r="A2613" s="74" t="s">
        <v>2307</v>
      </c>
      <c r="B2613" s="71" t="s">
        <v>82</v>
      </c>
      <c r="C2613" s="78">
        <v>16.128620000000002</v>
      </c>
      <c r="D2613" s="184"/>
      <c r="E2613" s="76">
        <v>12.4566</v>
      </c>
      <c r="F2613" s="76">
        <v>13.562719999999999</v>
      </c>
      <c r="G2613" s="73"/>
      <c r="H2613" s="76">
        <v>15.022500000000001</v>
      </c>
      <c r="I2613" s="72"/>
      <c r="J2613" s="185">
        <v>0</v>
      </c>
      <c r="K2613" s="242"/>
      <c r="L2613" s="242"/>
      <c r="M2613" s="173"/>
      <c r="N2613" s="174"/>
      <c r="O2613" s="173"/>
      <c r="P2613" s="173"/>
    </row>
    <row r="2614" spans="1:16" ht="14.25" customHeight="1" x14ac:dyDescent="0.25">
      <c r="A2614" s="74" t="s">
        <v>2308</v>
      </c>
      <c r="B2614" s="71" t="s">
        <v>82</v>
      </c>
      <c r="C2614" s="78">
        <v>23.5794</v>
      </c>
      <c r="D2614" s="184"/>
      <c r="E2614" s="76">
        <v>16.130399999999998</v>
      </c>
      <c r="F2614" s="76">
        <v>12.516249999999999</v>
      </c>
      <c r="G2614" s="73"/>
      <c r="H2614" s="76">
        <v>27.193549999999998</v>
      </c>
      <c r="I2614" s="72"/>
      <c r="J2614" s="185">
        <v>0</v>
      </c>
      <c r="K2614" s="242"/>
      <c r="L2614" s="242"/>
      <c r="M2614" s="173"/>
      <c r="N2614" s="174"/>
      <c r="O2614" s="173"/>
      <c r="P2614" s="173"/>
    </row>
    <row r="2615" spans="1:16" ht="14.25" customHeight="1" x14ac:dyDescent="0.25">
      <c r="A2615" s="74" t="s">
        <v>2309</v>
      </c>
      <c r="B2615" s="71" t="s">
        <v>82</v>
      </c>
      <c r="C2615" s="78">
        <v>9.9456699999999998</v>
      </c>
      <c r="D2615" s="184"/>
      <c r="E2615" s="76">
        <v>23.0412</v>
      </c>
      <c r="F2615" s="76">
        <v>23.952500000000001</v>
      </c>
      <c r="G2615" s="73"/>
      <c r="H2615" s="76">
        <v>9.0343700000000009</v>
      </c>
      <c r="I2615" s="72"/>
      <c r="J2615" s="185">
        <v>0</v>
      </c>
      <c r="K2615" s="242"/>
      <c r="L2615" s="242"/>
      <c r="M2615" s="173"/>
      <c r="N2615" s="174"/>
      <c r="O2615" s="173"/>
      <c r="P2615" s="173"/>
    </row>
    <row r="2616" spans="1:16" ht="14.25" customHeight="1" x14ac:dyDescent="0.25">
      <c r="A2616" s="74" t="s">
        <v>2310</v>
      </c>
      <c r="B2616" s="71" t="s">
        <v>82</v>
      </c>
      <c r="C2616" s="78">
        <v>7.4541499999999994</v>
      </c>
      <c r="D2616" s="184"/>
      <c r="E2616" s="76">
        <v>28.782</v>
      </c>
      <c r="F2616" s="76">
        <v>32.281549999999996</v>
      </c>
      <c r="G2616" s="73"/>
      <c r="H2616" s="76">
        <v>3.9546000000000001</v>
      </c>
      <c r="I2616" s="72"/>
      <c r="J2616" s="185">
        <v>0</v>
      </c>
      <c r="K2616" s="242"/>
      <c r="L2616" s="242"/>
      <c r="M2616" s="173"/>
      <c r="N2616" s="175"/>
      <c r="O2616" s="173"/>
      <c r="P2616" s="173"/>
    </row>
    <row r="2617" spans="1:16" ht="14.25" customHeight="1" x14ac:dyDescent="0.25">
      <c r="A2617" s="74" t="s">
        <v>2311</v>
      </c>
      <c r="B2617" s="71" t="s">
        <v>82</v>
      </c>
      <c r="C2617" s="78">
        <v>23.933970000000002</v>
      </c>
      <c r="D2617" s="184"/>
      <c r="E2617" s="76">
        <v>30.006599999999999</v>
      </c>
      <c r="F2617" s="76">
        <v>40.998069999999998</v>
      </c>
      <c r="G2617" s="73"/>
      <c r="H2617" s="76">
        <v>12.942500000000001</v>
      </c>
      <c r="I2617" s="72"/>
      <c r="J2617" s="185">
        <v>0</v>
      </c>
      <c r="K2617" s="242"/>
      <c r="L2617" s="242"/>
      <c r="M2617" s="173"/>
      <c r="N2617" s="174"/>
      <c r="O2617" s="173"/>
      <c r="P2617" s="173"/>
    </row>
    <row r="2618" spans="1:16" ht="14.25" customHeight="1" x14ac:dyDescent="0.25">
      <c r="A2618" s="74" t="s">
        <v>2312</v>
      </c>
      <c r="B2618" s="71" t="s">
        <v>82</v>
      </c>
      <c r="C2618" s="78">
        <v>11.787660000000001</v>
      </c>
      <c r="D2618" s="184"/>
      <c r="E2618" s="76">
        <v>35.138280000000002</v>
      </c>
      <c r="F2618" s="76">
        <v>41.361160000000005</v>
      </c>
      <c r="G2618" s="73"/>
      <c r="H2618" s="76">
        <v>5.5647799999999998</v>
      </c>
      <c r="I2618" s="72"/>
      <c r="J2618" s="185">
        <v>0</v>
      </c>
      <c r="K2618" s="242"/>
      <c r="L2618" s="242"/>
      <c r="M2618" s="173"/>
      <c r="N2618" s="173"/>
      <c r="O2618" s="173"/>
      <c r="P2618" s="173"/>
    </row>
    <row r="2619" spans="1:16" ht="14.25" customHeight="1" x14ac:dyDescent="0.25">
      <c r="A2619" s="74" t="s">
        <v>2313</v>
      </c>
      <c r="B2619" s="71" t="s">
        <v>82</v>
      </c>
      <c r="C2619" s="78">
        <v>33.465050000000005</v>
      </c>
      <c r="D2619" s="184"/>
      <c r="E2619" s="76">
        <v>24.889800000000001</v>
      </c>
      <c r="F2619" s="76">
        <v>13.6959</v>
      </c>
      <c r="G2619" s="73"/>
      <c r="H2619" s="76">
        <v>44.658949999999997</v>
      </c>
      <c r="I2619" s="72"/>
      <c r="J2619" s="185">
        <v>0</v>
      </c>
      <c r="K2619" s="242"/>
      <c r="L2619" s="242"/>
      <c r="M2619" s="173"/>
      <c r="N2619" s="174"/>
      <c r="O2619" s="173"/>
      <c r="P2619" s="173"/>
    </row>
    <row r="2620" spans="1:16" ht="14.25" customHeight="1" x14ac:dyDescent="0.25">
      <c r="A2620" s="74" t="s">
        <v>3984</v>
      </c>
      <c r="B2620" s="71" t="s">
        <v>82</v>
      </c>
      <c r="C2620" s="78">
        <v>104.66635000000001</v>
      </c>
      <c r="D2620" s="184"/>
      <c r="E2620" s="76">
        <v>149.39879000000002</v>
      </c>
      <c r="F2620" s="76">
        <v>138.99173000000002</v>
      </c>
      <c r="G2620" s="73"/>
      <c r="H2620" s="76">
        <v>135.99106</v>
      </c>
      <c r="I2620" s="72"/>
      <c r="J2620" s="185">
        <v>0</v>
      </c>
      <c r="K2620" s="242"/>
      <c r="L2620" s="242"/>
      <c r="M2620" s="173"/>
      <c r="N2620" s="173"/>
      <c r="O2620" s="173"/>
      <c r="P2620" s="173"/>
    </row>
    <row r="2621" spans="1:16" ht="14.25" customHeight="1" x14ac:dyDescent="0.25">
      <c r="A2621" s="74" t="s">
        <v>3985</v>
      </c>
      <c r="B2621" s="71" t="s">
        <v>82</v>
      </c>
      <c r="C2621" s="78">
        <v>128.76343</v>
      </c>
      <c r="D2621" s="184"/>
      <c r="E2621" s="76">
        <v>185.21964000000003</v>
      </c>
      <c r="F2621" s="76">
        <v>166.52797000000001</v>
      </c>
      <c r="G2621" s="73"/>
      <c r="H2621" s="76">
        <v>147.45510000000002</v>
      </c>
      <c r="I2621" s="72"/>
      <c r="J2621" s="185">
        <v>0</v>
      </c>
      <c r="K2621" s="242"/>
      <c r="L2621" s="242"/>
      <c r="M2621" s="173"/>
      <c r="N2621" s="173"/>
      <c r="O2621" s="173"/>
      <c r="P2621" s="173"/>
    </row>
    <row r="2622" spans="1:16" ht="14.25" customHeight="1" x14ac:dyDescent="0.25">
      <c r="A2622" s="74" t="s">
        <v>2314</v>
      </c>
      <c r="B2622" s="71" t="s">
        <v>82</v>
      </c>
      <c r="C2622" s="78">
        <v>89.745919999999998</v>
      </c>
      <c r="D2622" s="184"/>
      <c r="E2622" s="76">
        <v>175.89323999999999</v>
      </c>
      <c r="F2622" s="76">
        <v>187.48489999999998</v>
      </c>
      <c r="G2622" s="73"/>
      <c r="H2622" s="76">
        <v>78.154259999999994</v>
      </c>
      <c r="I2622" s="72"/>
      <c r="J2622" s="185">
        <v>0</v>
      </c>
      <c r="K2622" s="242"/>
      <c r="L2622" s="242"/>
      <c r="M2622" s="173"/>
      <c r="N2622" s="173"/>
      <c r="O2622" s="173"/>
      <c r="P2622" s="173"/>
    </row>
    <row r="2623" spans="1:16" ht="14.25" customHeight="1" x14ac:dyDescent="0.25">
      <c r="A2623" s="74" t="s">
        <v>2315</v>
      </c>
      <c r="B2623" s="71" t="s">
        <v>82</v>
      </c>
      <c r="C2623" s="78">
        <v>20.994450000000001</v>
      </c>
      <c r="D2623" s="184"/>
      <c r="E2623" s="76">
        <v>19.819800000000001</v>
      </c>
      <c r="F2623" s="76">
        <v>16.770199999999999</v>
      </c>
      <c r="G2623" s="73"/>
      <c r="H2623" s="76">
        <v>24.044049999999999</v>
      </c>
      <c r="I2623" s="72"/>
      <c r="J2623" s="185">
        <v>0</v>
      </c>
      <c r="K2623" s="242"/>
      <c r="L2623" s="242"/>
      <c r="M2623" s="173"/>
      <c r="N2623" s="174"/>
      <c r="O2623" s="173"/>
      <c r="P2623" s="173"/>
    </row>
    <row r="2624" spans="1:16" ht="14.25" customHeight="1" x14ac:dyDescent="0.25">
      <c r="A2624" s="74" t="s">
        <v>2316</v>
      </c>
      <c r="B2624" s="71" t="s">
        <v>82</v>
      </c>
      <c r="C2624" s="78">
        <v>153.84429999999998</v>
      </c>
      <c r="D2624" s="184"/>
      <c r="E2624" s="76">
        <v>221.208</v>
      </c>
      <c r="F2624" s="76">
        <v>241.30195999999998</v>
      </c>
      <c r="G2624" s="73"/>
      <c r="H2624" s="76">
        <v>133.75033999999999</v>
      </c>
      <c r="I2624" s="72"/>
      <c r="J2624" s="185">
        <v>0</v>
      </c>
      <c r="K2624" s="242"/>
      <c r="L2624" s="242"/>
      <c r="M2624" s="173"/>
      <c r="N2624" s="175"/>
      <c r="O2624" s="173"/>
      <c r="P2624" s="173"/>
    </row>
    <row r="2625" spans="1:16" ht="14.25" customHeight="1" x14ac:dyDescent="0.25">
      <c r="A2625" s="74" t="s">
        <v>2317</v>
      </c>
      <c r="B2625" s="71" t="s">
        <v>82</v>
      </c>
      <c r="C2625" s="78">
        <v>58.795519999999996</v>
      </c>
      <c r="D2625" s="184"/>
      <c r="E2625" s="76">
        <v>151.36991</v>
      </c>
      <c r="F2625" s="76">
        <v>174.65124</v>
      </c>
      <c r="G2625" s="73"/>
      <c r="H2625" s="76">
        <v>33.891160000000006</v>
      </c>
      <c r="I2625" s="72"/>
      <c r="J2625" s="185">
        <v>0</v>
      </c>
      <c r="K2625" s="242"/>
      <c r="L2625" s="242"/>
      <c r="M2625" s="173"/>
      <c r="N2625" s="173"/>
      <c r="O2625" s="173"/>
      <c r="P2625" s="173"/>
    </row>
    <row r="2626" spans="1:16" ht="14.25" customHeight="1" x14ac:dyDescent="0.25">
      <c r="A2626" s="74" t="s">
        <v>2318</v>
      </c>
      <c r="B2626" s="71" t="s">
        <v>82</v>
      </c>
      <c r="C2626" s="78">
        <v>121.79444000000001</v>
      </c>
      <c r="D2626" s="184"/>
      <c r="E2626" s="76">
        <v>160.82904000000002</v>
      </c>
      <c r="F2626" s="76">
        <v>196.80643000000001</v>
      </c>
      <c r="G2626" s="73"/>
      <c r="H2626" s="76">
        <v>76.600929999999991</v>
      </c>
      <c r="I2626" s="72"/>
      <c r="J2626" s="185">
        <v>0</v>
      </c>
      <c r="K2626" s="242"/>
      <c r="L2626" s="242"/>
      <c r="M2626" s="173"/>
      <c r="N2626" s="173"/>
      <c r="O2626" s="173"/>
      <c r="P2626" s="173"/>
    </row>
    <row r="2627" spans="1:16" ht="14.25" customHeight="1" x14ac:dyDescent="0.25">
      <c r="A2627" s="74" t="s">
        <v>2319</v>
      </c>
      <c r="B2627" s="71" t="s">
        <v>82</v>
      </c>
      <c r="C2627" s="78">
        <v>90.031829999999999</v>
      </c>
      <c r="D2627" s="184"/>
      <c r="E2627" s="76">
        <v>261.29220000000004</v>
      </c>
      <c r="F2627" s="76">
        <v>295.02214000000004</v>
      </c>
      <c r="G2627" s="73"/>
      <c r="H2627" s="76">
        <v>56.30189</v>
      </c>
      <c r="I2627" s="72"/>
      <c r="J2627" s="185">
        <v>0</v>
      </c>
      <c r="K2627" s="242"/>
      <c r="L2627" s="242"/>
      <c r="M2627" s="173"/>
      <c r="N2627" s="174"/>
      <c r="O2627" s="173"/>
      <c r="P2627" s="173"/>
    </row>
    <row r="2628" spans="1:16" ht="14.25" customHeight="1" x14ac:dyDescent="0.25">
      <c r="A2628" s="74" t="s">
        <v>2320</v>
      </c>
      <c r="B2628" s="71" t="s">
        <v>82</v>
      </c>
      <c r="C2628" s="78">
        <v>53.913620000000002</v>
      </c>
      <c r="D2628" s="184"/>
      <c r="E2628" s="76">
        <v>151.8288</v>
      </c>
      <c r="F2628" s="76">
        <v>156.85426999999999</v>
      </c>
      <c r="G2628" s="73"/>
      <c r="H2628" s="76">
        <v>48.888150000000003</v>
      </c>
      <c r="I2628" s="72"/>
      <c r="J2628" s="185">
        <v>0</v>
      </c>
      <c r="K2628" s="242"/>
      <c r="L2628" s="242"/>
      <c r="M2628" s="173"/>
      <c r="N2628" s="174"/>
      <c r="O2628" s="173"/>
      <c r="P2628" s="173"/>
    </row>
    <row r="2629" spans="1:16" ht="14.25" customHeight="1" x14ac:dyDescent="0.25">
      <c r="A2629" s="74" t="s">
        <v>2321</v>
      </c>
      <c r="B2629" s="71" t="s">
        <v>82</v>
      </c>
      <c r="C2629" s="78">
        <v>82.075299999999999</v>
      </c>
      <c r="D2629" s="184"/>
      <c r="E2629" s="76">
        <v>160.62960000000001</v>
      </c>
      <c r="F2629" s="76">
        <v>191.77</v>
      </c>
      <c r="G2629" s="73"/>
      <c r="H2629" s="76">
        <v>50.534500000000001</v>
      </c>
      <c r="I2629" s="72"/>
      <c r="J2629" s="185">
        <v>0</v>
      </c>
      <c r="K2629" s="242"/>
      <c r="L2629" s="242"/>
      <c r="M2629" s="173"/>
      <c r="N2629" s="174"/>
      <c r="O2629" s="173"/>
      <c r="P2629" s="173"/>
    </row>
    <row r="2630" spans="1:16" ht="14.25" customHeight="1" x14ac:dyDescent="0.25">
      <c r="A2630" s="74" t="s">
        <v>2322</v>
      </c>
      <c r="B2630" s="71" t="s">
        <v>82</v>
      </c>
      <c r="C2630" s="78">
        <v>133.18558999999999</v>
      </c>
      <c r="D2630" s="184"/>
      <c r="E2630" s="76">
        <v>162.55583999999999</v>
      </c>
      <c r="F2630" s="76">
        <v>202.82823000000002</v>
      </c>
      <c r="G2630" s="73"/>
      <c r="H2630" s="76">
        <v>92.913200000000003</v>
      </c>
      <c r="I2630" s="72"/>
      <c r="J2630" s="185">
        <v>0</v>
      </c>
      <c r="K2630" s="242"/>
      <c r="L2630" s="242"/>
      <c r="M2630" s="173"/>
      <c r="N2630" s="173"/>
      <c r="O2630" s="173"/>
      <c r="P2630" s="173"/>
    </row>
    <row r="2631" spans="1:16" ht="14.25" customHeight="1" x14ac:dyDescent="0.25">
      <c r="A2631" s="74" t="s">
        <v>2323</v>
      </c>
      <c r="B2631" s="71" t="s">
        <v>82</v>
      </c>
      <c r="C2631" s="78">
        <v>95.927199999999999</v>
      </c>
      <c r="D2631" s="184"/>
      <c r="E2631" s="76">
        <v>135.40875</v>
      </c>
      <c r="F2631" s="76">
        <v>161.14886999999999</v>
      </c>
      <c r="G2631" s="73"/>
      <c r="H2631" s="76">
        <v>66.783330000000007</v>
      </c>
      <c r="I2631" s="72"/>
      <c r="J2631" s="185">
        <v>0</v>
      </c>
      <c r="K2631" s="242"/>
      <c r="L2631" s="242"/>
      <c r="M2631" s="173"/>
      <c r="N2631" s="173"/>
      <c r="O2631" s="173"/>
      <c r="P2631" s="173"/>
    </row>
    <row r="2632" spans="1:16" ht="14.25" customHeight="1" x14ac:dyDescent="0.25">
      <c r="A2632" s="74" t="s">
        <v>2324</v>
      </c>
      <c r="B2632" s="71" t="s">
        <v>82</v>
      </c>
      <c r="C2632" s="78">
        <v>75.051820000000006</v>
      </c>
      <c r="D2632" s="184"/>
      <c r="E2632" s="76">
        <v>149.21850000000001</v>
      </c>
      <c r="F2632" s="76">
        <v>208.37379000000001</v>
      </c>
      <c r="G2632" s="73"/>
      <c r="H2632" s="76">
        <v>15.68703</v>
      </c>
      <c r="I2632" s="72"/>
      <c r="J2632" s="185">
        <v>0</v>
      </c>
      <c r="K2632" s="242"/>
      <c r="L2632" s="242"/>
      <c r="M2632" s="173"/>
      <c r="N2632" s="174"/>
      <c r="O2632" s="173"/>
      <c r="P2632" s="173"/>
    </row>
    <row r="2633" spans="1:16" ht="14.25" customHeight="1" x14ac:dyDescent="0.25">
      <c r="A2633" s="74" t="s">
        <v>2325</v>
      </c>
      <c r="B2633" s="71" t="s">
        <v>82</v>
      </c>
      <c r="C2633" s="78">
        <v>7.3477499999999996</v>
      </c>
      <c r="D2633" s="184"/>
      <c r="E2633" s="76">
        <v>27.86225</v>
      </c>
      <c r="F2633" s="76">
        <v>26.913</v>
      </c>
      <c r="G2633" s="73"/>
      <c r="H2633" s="76">
        <v>8.2970000000000006</v>
      </c>
      <c r="I2633" s="72"/>
      <c r="J2633" s="185">
        <v>0</v>
      </c>
      <c r="K2633" s="242"/>
      <c r="L2633" s="242"/>
      <c r="M2633" s="173"/>
      <c r="N2633" s="173"/>
      <c r="O2633" s="173"/>
      <c r="P2633" s="173"/>
    </row>
    <row r="2634" spans="1:16" ht="14.25" customHeight="1" x14ac:dyDescent="0.25">
      <c r="A2634" s="74" t="s">
        <v>2326</v>
      </c>
      <c r="B2634" s="71" t="s">
        <v>82</v>
      </c>
      <c r="C2634" s="78">
        <v>87.702100000000002</v>
      </c>
      <c r="D2634" s="184"/>
      <c r="E2634" s="76">
        <v>173.58624</v>
      </c>
      <c r="F2634" s="76">
        <v>170.52202</v>
      </c>
      <c r="G2634" s="73"/>
      <c r="H2634" s="76">
        <v>90.766320000000007</v>
      </c>
      <c r="I2634" s="72"/>
      <c r="J2634" s="185">
        <v>0</v>
      </c>
      <c r="K2634" s="242"/>
      <c r="L2634" s="242"/>
      <c r="M2634" s="173"/>
      <c r="N2634" s="173"/>
      <c r="O2634" s="173"/>
      <c r="P2634" s="173"/>
    </row>
    <row r="2635" spans="1:16" ht="14.25" customHeight="1" x14ac:dyDescent="0.25">
      <c r="A2635" s="74" t="s">
        <v>2327</v>
      </c>
      <c r="B2635" s="71" t="s">
        <v>82</v>
      </c>
      <c r="C2635" s="78">
        <v>161.38176999999999</v>
      </c>
      <c r="D2635" s="184"/>
      <c r="E2635" s="76">
        <v>347.01635999999996</v>
      </c>
      <c r="F2635" s="76">
        <v>398.60841999999997</v>
      </c>
      <c r="G2635" s="73"/>
      <c r="H2635" s="76">
        <v>109.78971</v>
      </c>
      <c r="I2635" s="72"/>
      <c r="J2635" s="185">
        <v>0</v>
      </c>
      <c r="K2635" s="242"/>
      <c r="L2635" s="242"/>
      <c r="M2635" s="173"/>
      <c r="N2635" s="173"/>
      <c r="O2635" s="173"/>
      <c r="P2635" s="173"/>
    </row>
    <row r="2636" spans="1:16" ht="14.25" customHeight="1" x14ac:dyDescent="0.25">
      <c r="A2636" s="74" t="s">
        <v>3986</v>
      </c>
      <c r="B2636" s="71" t="s">
        <v>82</v>
      </c>
      <c r="C2636" s="78">
        <v>51.103900000000003</v>
      </c>
      <c r="D2636" s="184"/>
      <c r="E2636" s="76">
        <v>73.0548</v>
      </c>
      <c r="F2636" s="76">
        <v>60.823749999999997</v>
      </c>
      <c r="G2636" s="73"/>
      <c r="H2636" s="76">
        <v>63.334949999999999</v>
      </c>
      <c r="I2636" s="72"/>
      <c r="J2636" s="185">
        <v>0</v>
      </c>
      <c r="K2636" s="242"/>
      <c r="L2636" s="242"/>
      <c r="M2636" s="173"/>
      <c r="N2636" s="174"/>
      <c r="O2636" s="173"/>
      <c r="P2636" s="173"/>
    </row>
    <row r="2637" spans="1:16" ht="14.25" customHeight="1" x14ac:dyDescent="0.25">
      <c r="A2637" s="74" t="s">
        <v>3987</v>
      </c>
      <c r="B2637" s="71" t="s">
        <v>82</v>
      </c>
      <c r="C2637" s="78">
        <v>148.47841</v>
      </c>
      <c r="D2637" s="184"/>
      <c r="E2637" s="76">
        <v>163.92479999999998</v>
      </c>
      <c r="F2637" s="76">
        <v>149.14929999999998</v>
      </c>
      <c r="G2637" s="73"/>
      <c r="H2637" s="76">
        <v>163.25390999999999</v>
      </c>
      <c r="I2637" s="72"/>
      <c r="J2637" s="185">
        <v>0</v>
      </c>
      <c r="K2637" s="242"/>
      <c r="L2637" s="242"/>
      <c r="M2637" s="173"/>
      <c r="N2637" s="174"/>
      <c r="O2637" s="173"/>
      <c r="P2637" s="173"/>
    </row>
    <row r="2638" spans="1:16" ht="14.25" customHeight="1" x14ac:dyDescent="0.25">
      <c r="A2638" s="74" t="s">
        <v>2328</v>
      </c>
      <c r="B2638" s="71" t="s">
        <v>82</v>
      </c>
      <c r="C2638" s="78">
        <v>95.453699999999998</v>
      </c>
      <c r="D2638" s="184"/>
      <c r="E2638" s="76">
        <v>270.10088000000002</v>
      </c>
      <c r="F2638" s="76">
        <v>283.84340999999995</v>
      </c>
      <c r="G2638" s="73"/>
      <c r="H2638" s="76">
        <v>81.506289999999993</v>
      </c>
      <c r="I2638" s="72"/>
      <c r="J2638" s="185">
        <v>0</v>
      </c>
      <c r="K2638" s="242"/>
      <c r="L2638" s="242"/>
      <c r="M2638" s="173"/>
      <c r="N2638" s="173"/>
      <c r="O2638" s="173"/>
      <c r="P2638" s="173"/>
    </row>
    <row r="2639" spans="1:16" ht="14.25" customHeight="1" x14ac:dyDescent="0.25">
      <c r="A2639" s="74" t="s">
        <v>2329</v>
      </c>
      <c r="B2639" s="71" t="s">
        <v>82</v>
      </c>
      <c r="C2639" s="78">
        <v>36.877789999999997</v>
      </c>
      <c r="D2639" s="184"/>
      <c r="E2639" s="76">
        <v>115.96596000000001</v>
      </c>
      <c r="F2639" s="76">
        <v>121.22780999999999</v>
      </c>
      <c r="G2639" s="73"/>
      <c r="H2639" s="76">
        <v>31.615939999999998</v>
      </c>
      <c r="I2639" s="72"/>
      <c r="J2639" s="185">
        <v>0</v>
      </c>
      <c r="K2639" s="242"/>
      <c r="L2639" s="242"/>
      <c r="M2639" s="173"/>
      <c r="N2639" s="173"/>
      <c r="O2639" s="173"/>
      <c r="P2639" s="173"/>
    </row>
    <row r="2640" spans="1:16" ht="14.25" customHeight="1" x14ac:dyDescent="0.25">
      <c r="A2640" s="74" t="s">
        <v>3988</v>
      </c>
      <c r="B2640" s="71" t="s">
        <v>82</v>
      </c>
      <c r="C2640" s="78">
        <v>176.05614000000003</v>
      </c>
      <c r="D2640" s="184"/>
      <c r="E2640" s="76">
        <v>159.86879999999999</v>
      </c>
      <c r="F2640" s="76">
        <v>123.1164</v>
      </c>
      <c r="G2640" s="73"/>
      <c r="H2640" s="76">
        <v>212.80854000000002</v>
      </c>
      <c r="I2640" s="72"/>
      <c r="J2640" s="185">
        <v>0</v>
      </c>
      <c r="K2640" s="242"/>
      <c r="L2640" s="242"/>
      <c r="M2640" s="173"/>
      <c r="N2640" s="174"/>
      <c r="O2640" s="173"/>
      <c r="P2640" s="173"/>
    </row>
    <row r="2641" spans="1:16" ht="14.25" customHeight="1" x14ac:dyDescent="0.25">
      <c r="A2641" s="74" t="s">
        <v>2330</v>
      </c>
      <c r="B2641" s="71" t="s">
        <v>82</v>
      </c>
      <c r="C2641" s="78">
        <v>71.952960000000004</v>
      </c>
      <c r="D2641" s="184"/>
      <c r="E2641" s="76">
        <v>176.97504000000001</v>
      </c>
      <c r="F2641" s="76">
        <v>201.51117000000002</v>
      </c>
      <c r="G2641" s="73"/>
      <c r="H2641" s="76">
        <v>47.416830000000004</v>
      </c>
      <c r="I2641" s="72"/>
      <c r="J2641" s="185">
        <v>0</v>
      </c>
      <c r="K2641" s="242"/>
      <c r="L2641" s="242"/>
      <c r="M2641" s="173"/>
      <c r="N2641" s="173"/>
      <c r="O2641" s="173"/>
      <c r="P2641" s="173"/>
    </row>
    <row r="2642" spans="1:16" ht="14.25" customHeight="1" x14ac:dyDescent="0.25">
      <c r="A2642" s="74" t="s">
        <v>3202</v>
      </c>
      <c r="B2642" s="70" t="s">
        <v>3367</v>
      </c>
      <c r="C2642" s="78">
        <v>64.599649999999997</v>
      </c>
      <c r="D2642" s="184"/>
      <c r="E2642" s="76">
        <v>22.815000000000001</v>
      </c>
      <c r="F2642" s="76">
        <v>6.8036700000000003</v>
      </c>
      <c r="G2642" s="73"/>
      <c r="H2642" s="76">
        <v>80.610979999999998</v>
      </c>
      <c r="I2642" s="72"/>
      <c r="J2642" s="185">
        <v>0</v>
      </c>
      <c r="K2642" s="242"/>
      <c r="L2642" s="242"/>
      <c r="M2642" s="173"/>
      <c r="N2642" s="175"/>
      <c r="O2642" s="173"/>
      <c r="P2642" s="173"/>
    </row>
    <row r="2643" spans="1:16" ht="14.25" customHeight="1" x14ac:dyDescent="0.25">
      <c r="A2643" s="74" t="s">
        <v>3203</v>
      </c>
      <c r="B2643" s="70" t="s">
        <v>3367</v>
      </c>
      <c r="C2643" s="78">
        <v>95.617949999999993</v>
      </c>
      <c r="D2643" s="184"/>
      <c r="E2643" s="76">
        <v>28.47</v>
      </c>
      <c r="F2643" s="76">
        <v>15.74835</v>
      </c>
      <c r="G2643" s="73"/>
      <c r="H2643" s="76">
        <v>108.3396</v>
      </c>
      <c r="I2643" s="72"/>
      <c r="J2643" s="185">
        <v>0</v>
      </c>
      <c r="K2643" s="242"/>
      <c r="L2643" s="242"/>
      <c r="M2643" s="173"/>
      <c r="N2643" s="175"/>
      <c r="O2643" s="173"/>
      <c r="P2643" s="173"/>
    </row>
    <row r="2644" spans="1:16" ht="14.25" customHeight="1" x14ac:dyDescent="0.25">
      <c r="A2644" s="74" t="s">
        <v>3204</v>
      </c>
      <c r="B2644" s="70" t="s">
        <v>3367</v>
      </c>
      <c r="C2644" s="78">
        <v>179.8176</v>
      </c>
      <c r="D2644" s="184"/>
      <c r="E2644" s="76">
        <v>37.705199999999998</v>
      </c>
      <c r="F2644" s="76">
        <v>0</v>
      </c>
      <c r="G2644" s="73"/>
      <c r="H2644" s="76">
        <v>217.52279999999999</v>
      </c>
      <c r="I2644" s="72"/>
      <c r="J2644" s="185">
        <v>0</v>
      </c>
      <c r="K2644" s="242"/>
      <c r="L2644" s="242"/>
      <c r="M2644" s="173"/>
      <c r="N2644" s="174"/>
      <c r="O2644" s="176"/>
      <c r="P2644" s="173"/>
    </row>
    <row r="2645" spans="1:16" ht="14.25" customHeight="1" x14ac:dyDescent="0.25">
      <c r="A2645" s="74" t="s">
        <v>3205</v>
      </c>
      <c r="B2645" s="70" t="s">
        <v>3367</v>
      </c>
      <c r="C2645" s="78">
        <v>121.55005</v>
      </c>
      <c r="D2645" s="184"/>
      <c r="E2645" s="76">
        <v>35.084400000000002</v>
      </c>
      <c r="F2645" s="76">
        <v>10.8589</v>
      </c>
      <c r="G2645" s="73"/>
      <c r="H2645" s="76">
        <v>145.77554999999998</v>
      </c>
      <c r="I2645" s="72"/>
      <c r="J2645" s="185">
        <v>0</v>
      </c>
      <c r="K2645" s="242"/>
      <c r="L2645" s="242"/>
      <c r="M2645" s="173"/>
      <c r="N2645" s="174"/>
      <c r="O2645" s="173"/>
      <c r="P2645" s="173"/>
    </row>
    <row r="2646" spans="1:16" ht="14.25" customHeight="1" x14ac:dyDescent="0.25">
      <c r="A2646" s="74" t="s">
        <v>3206</v>
      </c>
      <c r="B2646" s="70" t="s">
        <v>3367</v>
      </c>
      <c r="C2646" s="78">
        <v>145.91579999999999</v>
      </c>
      <c r="D2646" s="184"/>
      <c r="E2646" s="76">
        <v>38.851800000000004</v>
      </c>
      <c r="F2646" s="76">
        <v>25.730450000000001</v>
      </c>
      <c r="G2646" s="73"/>
      <c r="H2646" s="76">
        <v>159.03715</v>
      </c>
      <c r="I2646" s="72"/>
      <c r="J2646" s="185">
        <v>0</v>
      </c>
      <c r="K2646" s="242"/>
      <c r="L2646" s="242"/>
      <c r="M2646" s="173"/>
      <c r="N2646" s="174"/>
      <c r="O2646" s="173"/>
      <c r="P2646" s="173"/>
    </row>
    <row r="2647" spans="1:16" ht="14.25" customHeight="1" x14ac:dyDescent="0.25">
      <c r="A2647" s="74" t="s">
        <v>3207</v>
      </c>
      <c r="B2647" s="70" t="s">
        <v>3367</v>
      </c>
      <c r="C2647" s="78">
        <v>79.746899999999997</v>
      </c>
      <c r="D2647" s="184"/>
      <c r="E2647" s="76">
        <v>51.261600000000001</v>
      </c>
      <c r="F2647" s="76">
        <v>34.465900000000005</v>
      </c>
      <c r="G2647" s="73"/>
      <c r="H2647" s="76">
        <v>96.542600000000007</v>
      </c>
      <c r="I2647" s="72"/>
      <c r="J2647" s="185">
        <v>0</v>
      </c>
      <c r="K2647" s="242"/>
      <c r="L2647" s="242"/>
      <c r="M2647" s="173"/>
      <c r="N2647" s="174"/>
      <c r="O2647" s="173"/>
      <c r="P2647" s="173"/>
    </row>
    <row r="2648" spans="1:16" ht="14.25" customHeight="1" x14ac:dyDescent="0.25">
      <c r="A2648" s="74" t="s">
        <v>3208</v>
      </c>
      <c r="B2648" s="70" t="s">
        <v>3367</v>
      </c>
      <c r="C2648" s="78">
        <v>221.75445000000002</v>
      </c>
      <c r="D2648" s="184"/>
      <c r="E2648" s="76">
        <v>83.054400000000001</v>
      </c>
      <c r="F2648" s="76">
        <v>35.544150000000002</v>
      </c>
      <c r="G2648" s="73"/>
      <c r="H2648" s="76">
        <v>269.2647</v>
      </c>
      <c r="I2648" s="72"/>
      <c r="J2648" s="185">
        <v>0</v>
      </c>
      <c r="K2648" s="242"/>
      <c r="L2648" s="242"/>
      <c r="M2648" s="173"/>
      <c r="N2648" s="174"/>
      <c r="O2648" s="173"/>
      <c r="P2648" s="173"/>
    </row>
    <row r="2649" spans="1:16" ht="14.25" customHeight="1" x14ac:dyDescent="0.25">
      <c r="A2649" s="74" t="s">
        <v>3209</v>
      </c>
      <c r="B2649" s="70" t="s">
        <v>3367</v>
      </c>
      <c r="C2649" s="78">
        <v>71.623050000000006</v>
      </c>
      <c r="D2649" s="184"/>
      <c r="E2649" s="76">
        <v>45.934199999999997</v>
      </c>
      <c r="F2649" s="76">
        <v>46.486499999999999</v>
      </c>
      <c r="G2649" s="73"/>
      <c r="H2649" s="76">
        <v>71.070750000000004</v>
      </c>
      <c r="I2649" s="72"/>
      <c r="J2649" s="185">
        <v>0</v>
      </c>
      <c r="K2649" s="242"/>
      <c r="L2649" s="242"/>
      <c r="M2649" s="173"/>
      <c r="N2649" s="174"/>
      <c r="O2649" s="173"/>
      <c r="P2649" s="173"/>
    </row>
    <row r="2650" spans="1:16" ht="14.25" customHeight="1" x14ac:dyDescent="0.25">
      <c r="A2650" s="74" t="s">
        <v>3210</v>
      </c>
      <c r="B2650" s="70" t="s">
        <v>3367</v>
      </c>
      <c r="C2650" s="78">
        <v>75.569800000000001</v>
      </c>
      <c r="D2650" s="184"/>
      <c r="E2650" s="76">
        <v>29.5854</v>
      </c>
      <c r="F2650" s="76">
        <v>11.2486</v>
      </c>
      <c r="G2650" s="73"/>
      <c r="H2650" s="76">
        <v>93.906600000000012</v>
      </c>
      <c r="I2650" s="72"/>
      <c r="J2650" s="185">
        <v>0</v>
      </c>
      <c r="K2650" s="242"/>
      <c r="L2650" s="242"/>
      <c r="M2650" s="173"/>
      <c r="N2650" s="174"/>
      <c r="O2650" s="173"/>
      <c r="P2650" s="173"/>
    </row>
    <row r="2651" spans="1:16" ht="14.25" customHeight="1" x14ac:dyDescent="0.25">
      <c r="A2651" s="74" t="s">
        <v>3211</v>
      </c>
      <c r="B2651" s="70" t="s">
        <v>3367</v>
      </c>
      <c r="C2651" s="78">
        <v>18.01671</v>
      </c>
      <c r="D2651" s="184"/>
      <c r="E2651" s="76">
        <v>54.763800000000003</v>
      </c>
      <c r="F2651" s="76">
        <v>62.254160000000006</v>
      </c>
      <c r="G2651" s="73"/>
      <c r="H2651" s="76">
        <v>10.526350000000001</v>
      </c>
      <c r="I2651" s="72"/>
      <c r="J2651" s="185">
        <v>0</v>
      </c>
      <c r="K2651" s="242"/>
      <c r="L2651" s="242"/>
      <c r="M2651" s="173"/>
      <c r="N2651" s="174"/>
      <c r="O2651" s="173"/>
      <c r="P2651" s="173"/>
    </row>
    <row r="2652" spans="1:16" ht="14.25" customHeight="1" x14ac:dyDescent="0.25">
      <c r="A2652" s="74" t="s">
        <v>3212</v>
      </c>
      <c r="B2652" s="70" t="s">
        <v>3367</v>
      </c>
      <c r="C2652" s="78">
        <v>62.706600000000002</v>
      </c>
      <c r="D2652" s="184"/>
      <c r="E2652" s="76">
        <v>67.930199999999999</v>
      </c>
      <c r="F2652" s="76">
        <v>82.410399999999996</v>
      </c>
      <c r="G2652" s="73"/>
      <c r="H2652" s="76">
        <v>48.226399999999998</v>
      </c>
      <c r="I2652" s="72"/>
      <c r="J2652" s="185">
        <v>0</v>
      </c>
      <c r="K2652" s="242"/>
      <c r="L2652" s="242"/>
      <c r="M2652" s="173"/>
      <c r="N2652" s="174"/>
      <c r="O2652" s="173"/>
      <c r="P2652" s="173"/>
    </row>
    <row r="2653" spans="1:16" ht="14.25" customHeight="1" x14ac:dyDescent="0.25">
      <c r="A2653" s="74" t="s">
        <v>3213</v>
      </c>
      <c r="B2653" s="70" t="s">
        <v>3367</v>
      </c>
      <c r="C2653" s="78">
        <v>88.495699999999999</v>
      </c>
      <c r="D2653" s="184"/>
      <c r="E2653" s="76">
        <v>96.057000000000002</v>
      </c>
      <c r="F2653" s="76">
        <v>136.0421</v>
      </c>
      <c r="G2653" s="73"/>
      <c r="H2653" s="76">
        <v>48.510599999999997</v>
      </c>
      <c r="I2653" s="72"/>
      <c r="J2653" s="185">
        <v>0</v>
      </c>
      <c r="K2653" s="242"/>
      <c r="L2653" s="242"/>
      <c r="M2653" s="173"/>
      <c r="N2653" s="175"/>
      <c r="O2653" s="173"/>
      <c r="P2653" s="173"/>
    </row>
    <row r="2654" spans="1:16" ht="14.25" customHeight="1" x14ac:dyDescent="0.25">
      <c r="A2654" s="74" t="s">
        <v>3214</v>
      </c>
      <c r="B2654" s="70" t="s">
        <v>3367</v>
      </c>
      <c r="C2654" s="78">
        <v>100.77021999999999</v>
      </c>
      <c r="D2654" s="184"/>
      <c r="E2654" s="76">
        <v>97.297200000000004</v>
      </c>
      <c r="F2654" s="76">
        <v>108.40888000000001</v>
      </c>
      <c r="G2654" s="73"/>
      <c r="H2654" s="76">
        <v>89.658539999999988</v>
      </c>
      <c r="I2654" s="72"/>
      <c r="J2654" s="185">
        <v>0</v>
      </c>
      <c r="K2654" s="242"/>
      <c r="L2654" s="242"/>
      <c r="M2654" s="173"/>
      <c r="N2654" s="174"/>
      <c r="O2654" s="173"/>
      <c r="P2654" s="173"/>
    </row>
    <row r="2655" spans="1:16" ht="14.25" customHeight="1" x14ac:dyDescent="0.25">
      <c r="A2655" s="74" t="s">
        <v>3215</v>
      </c>
      <c r="B2655" s="70" t="s">
        <v>3367</v>
      </c>
      <c r="C2655" s="78">
        <v>115.78305</v>
      </c>
      <c r="D2655" s="184"/>
      <c r="E2655" s="76">
        <v>95.464199999999991</v>
      </c>
      <c r="F2655" s="76">
        <v>113.29527</v>
      </c>
      <c r="G2655" s="73"/>
      <c r="H2655" s="76">
        <v>97.951979999999992</v>
      </c>
      <c r="I2655" s="72"/>
      <c r="J2655" s="185">
        <v>0</v>
      </c>
      <c r="K2655" s="242"/>
      <c r="L2655" s="242"/>
      <c r="M2655" s="173"/>
      <c r="N2655" s="174"/>
      <c r="O2655" s="173"/>
      <c r="P2655" s="173"/>
    </row>
    <row r="2656" spans="1:16" ht="14.25" customHeight="1" x14ac:dyDescent="0.25">
      <c r="A2656" s="74" t="s">
        <v>3216</v>
      </c>
      <c r="B2656" s="70" t="s">
        <v>3367</v>
      </c>
      <c r="C2656" s="78">
        <v>79.540899999999993</v>
      </c>
      <c r="D2656" s="184"/>
      <c r="E2656" s="76">
        <v>100.62</v>
      </c>
      <c r="F2656" s="76">
        <v>115.14518</v>
      </c>
      <c r="G2656" s="73"/>
      <c r="H2656" s="76">
        <v>65.015720000000002</v>
      </c>
      <c r="I2656" s="72"/>
      <c r="J2656" s="185">
        <v>0</v>
      </c>
      <c r="K2656" s="242"/>
      <c r="L2656" s="242"/>
      <c r="M2656" s="173"/>
      <c r="N2656" s="175"/>
      <c r="O2656" s="173"/>
      <c r="P2656" s="173"/>
    </row>
    <row r="2657" spans="1:16" ht="14.25" customHeight="1" x14ac:dyDescent="0.25">
      <c r="A2657" s="74" t="s">
        <v>3217</v>
      </c>
      <c r="B2657" s="70" t="s">
        <v>3367</v>
      </c>
      <c r="C2657" s="78">
        <v>83.066609999999997</v>
      </c>
      <c r="D2657" s="184"/>
      <c r="E2657" s="76">
        <v>96.657600000000002</v>
      </c>
      <c r="F2657" s="76">
        <v>104.01051</v>
      </c>
      <c r="G2657" s="73"/>
      <c r="H2657" s="76">
        <v>79.154499999999999</v>
      </c>
      <c r="I2657" s="72"/>
      <c r="J2657" s="185">
        <v>0</v>
      </c>
      <c r="K2657" s="242"/>
      <c r="L2657" s="242"/>
      <c r="M2657" s="173"/>
      <c r="N2657" s="174"/>
      <c r="O2657" s="173"/>
      <c r="P2657" s="173"/>
    </row>
    <row r="2658" spans="1:16" ht="14.25" customHeight="1" x14ac:dyDescent="0.25">
      <c r="A2658" s="74" t="s">
        <v>3218</v>
      </c>
      <c r="B2658" s="70" t="s">
        <v>3367</v>
      </c>
      <c r="C2658" s="78">
        <v>108.43663000000001</v>
      </c>
      <c r="D2658" s="184"/>
      <c r="E2658" s="76">
        <v>95.690399999999997</v>
      </c>
      <c r="F2658" s="76">
        <v>137.80707999999998</v>
      </c>
      <c r="G2658" s="73"/>
      <c r="H2658" s="76">
        <v>66.319949999999992</v>
      </c>
      <c r="I2658" s="72"/>
      <c r="J2658" s="185">
        <v>0</v>
      </c>
      <c r="K2658" s="242"/>
      <c r="L2658" s="242"/>
      <c r="M2658" s="173"/>
      <c r="N2658" s="174"/>
      <c r="O2658" s="173"/>
      <c r="P2658" s="173"/>
    </row>
    <row r="2659" spans="1:16" ht="14.25" customHeight="1" x14ac:dyDescent="0.25">
      <c r="A2659" s="74" t="s">
        <v>3219</v>
      </c>
      <c r="B2659" s="70" t="s">
        <v>3367</v>
      </c>
      <c r="C2659" s="78">
        <v>157.815</v>
      </c>
      <c r="D2659" s="184"/>
      <c r="E2659" s="76">
        <v>48.851399999999998</v>
      </c>
      <c r="F2659" s="76">
        <v>4.1931499999999993</v>
      </c>
      <c r="G2659" s="73"/>
      <c r="H2659" s="76">
        <v>202.47325000000001</v>
      </c>
      <c r="I2659" s="72"/>
      <c r="J2659" s="185">
        <v>0</v>
      </c>
      <c r="K2659" s="242"/>
      <c r="L2659" s="242"/>
      <c r="M2659" s="173"/>
      <c r="N2659" s="174"/>
      <c r="O2659" s="173"/>
      <c r="P2659" s="173"/>
    </row>
    <row r="2660" spans="1:16" ht="14.25" customHeight="1" x14ac:dyDescent="0.25">
      <c r="A2660" s="74" t="s">
        <v>3220</v>
      </c>
      <c r="B2660" s="70" t="s">
        <v>3367</v>
      </c>
      <c r="C2660" s="78">
        <v>81.040750000000003</v>
      </c>
      <c r="D2660" s="184"/>
      <c r="E2660" s="76">
        <v>53.718599999999995</v>
      </c>
      <c r="F2660" s="76">
        <v>68.556850000000011</v>
      </c>
      <c r="G2660" s="73"/>
      <c r="H2660" s="76">
        <v>66.202500000000001</v>
      </c>
      <c r="I2660" s="72"/>
      <c r="J2660" s="185">
        <v>0</v>
      </c>
      <c r="K2660" s="242"/>
      <c r="L2660" s="242"/>
      <c r="M2660" s="173"/>
      <c r="N2660" s="174"/>
      <c r="O2660" s="173"/>
      <c r="P2660" s="173"/>
    </row>
    <row r="2661" spans="1:16" ht="14.25" customHeight="1" x14ac:dyDescent="0.25">
      <c r="A2661" s="74" t="s">
        <v>3221</v>
      </c>
      <c r="B2661" s="70" t="s">
        <v>3367</v>
      </c>
      <c r="C2661" s="78">
        <v>59.484550000000006</v>
      </c>
      <c r="D2661" s="184"/>
      <c r="E2661" s="76">
        <v>57.8994</v>
      </c>
      <c r="F2661" s="76">
        <v>50.195</v>
      </c>
      <c r="G2661" s="73"/>
      <c r="H2661" s="76">
        <v>67.188949999999991</v>
      </c>
      <c r="I2661" s="72"/>
      <c r="J2661" s="185">
        <v>0</v>
      </c>
      <c r="K2661" s="242"/>
      <c r="L2661" s="242"/>
      <c r="M2661" s="173"/>
      <c r="N2661" s="174"/>
      <c r="O2661" s="173"/>
      <c r="P2661" s="173"/>
    </row>
    <row r="2662" spans="1:16" ht="14.25" customHeight="1" x14ac:dyDescent="0.25">
      <c r="A2662" s="74" t="s">
        <v>3222</v>
      </c>
      <c r="B2662" s="70" t="s">
        <v>3367</v>
      </c>
      <c r="C2662" s="78">
        <v>46.889800000000001</v>
      </c>
      <c r="D2662" s="184"/>
      <c r="E2662" s="76">
        <v>50.169599999999996</v>
      </c>
      <c r="F2662" s="76">
        <v>44.692300000000003</v>
      </c>
      <c r="G2662" s="73"/>
      <c r="H2662" s="76">
        <v>52.367100000000001</v>
      </c>
      <c r="I2662" s="72"/>
      <c r="J2662" s="185">
        <v>0</v>
      </c>
      <c r="K2662" s="242"/>
      <c r="L2662" s="242"/>
      <c r="M2662" s="173"/>
      <c r="N2662" s="174"/>
      <c r="O2662" s="173"/>
      <c r="P2662" s="173"/>
    </row>
    <row r="2663" spans="1:16" ht="14.25" customHeight="1" x14ac:dyDescent="0.25">
      <c r="A2663" s="74" t="s">
        <v>3223</v>
      </c>
      <c r="B2663" s="70" t="s">
        <v>3367</v>
      </c>
      <c r="C2663" s="78">
        <v>56.618650000000002</v>
      </c>
      <c r="D2663" s="184"/>
      <c r="E2663" s="76">
        <v>50.302199999999999</v>
      </c>
      <c r="F2663" s="76">
        <v>53.0535</v>
      </c>
      <c r="G2663" s="73"/>
      <c r="H2663" s="76">
        <v>53.867350000000002</v>
      </c>
      <c r="I2663" s="72"/>
      <c r="J2663" s="185">
        <v>0</v>
      </c>
      <c r="K2663" s="242"/>
      <c r="L2663" s="242"/>
      <c r="M2663" s="173"/>
      <c r="N2663" s="174"/>
      <c r="O2663" s="173"/>
      <c r="P2663" s="173"/>
    </row>
    <row r="2664" spans="1:16" ht="14.25" customHeight="1" x14ac:dyDescent="0.25">
      <c r="A2664" s="74" t="s">
        <v>3224</v>
      </c>
      <c r="B2664" s="70" t="s">
        <v>3367</v>
      </c>
      <c r="C2664" s="78">
        <v>145.6122</v>
      </c>
      <c r="D2664" s="184"/>
      <c r="E2664" s="76">
        <v>65.941199999999995</v>
      </c>
      <c r="F2664" s="76">
        <v>36.230150000000002</v>
      </c>
      <c r="G2664" s="73"/>
      <c r="H2664" s="76">
        <v>175.32325</v>
      </c>
      <c r="I2664" s="72"/>
      <c r="J2664" s="185">
        <v>0</v>
      </c>
      <c r="K2664" s="242"/>
      <c r="L2664" s="242"/>
      <c r="M2664" s="173"/>
      <c r="N2664" s="174"/>
      <c r="O2664" s="173"/>
      <c r="P2664" s="173"/>
    </row>
    <row r="2665" spans="1:16" ht="14.25" customHeight="1" x14ac:dyDescent="0.25">
      <c r="A2665" s="74" t="s">
        <v>3225</v>
      </c>
      <c r="B2665" s="70" t="s">
        <v>3367</v>
      </c>
      <c r="C2665" s="78">
        <v>33.119150000000005</v>
      </c>
      <c r="D2665" s="184"/>
      <c r="E2665" s="76">
        <v>63.170900000000003</v>
      </c>
      <c r="F2665" s="76">
        <v>62.250699999999995</v>
      </c>
      <c r="G2665" s="73"/>
      <c r="H2665" s="76">
        <v>33.202249999999999</v>
      </c>
      <c r="I2665" s="72"/>
      <c r="J2665" s="185">
        <v>0</v>
      </c>
      <c r="K2665" s="242"/>
      <c r="L2665" s="242"/>
      <c r="M2665" s="173"/>
      <c r="N2665" s="174"/>
      <c r="O2665" s="173"/>
      <c r="P2665" s="173"/>
    </row>
    <row r="2666" spans="1:16" ht="14.25" customHeight="1" x14ac:dyDescent="0.25">
      <c r="A2666" s="74" t="s">
        <v>3226</v>
      </c>
      <c r="B2666" s="70" t="s">
        <v>3367</v>
      </c>
      <c r="C2666" s="78">
        <v>41.846719999999998</v>
      </c>
      <c r="D2666" s="184"/>
      <c r="E2666" s="76">
        <v>19.9056</v>
      </c>
      <c r="F2666" s="76">
        <v>8.2303499999999996</v>
      </c>
      <c r="G2666" s="73"/>
      <c r="H2666" s="76">
        <v>53.521970000000003</v>
      </c>
      <c r="I2666" s="72"/>
      <c r="J2666" s="185">
        <v>0</v>
      </c>
      <c r="K2666" s="242"/>
      <c r="L2666" s="242"/>
      <c r="M2666" s="173"/>
      <c r="N2666" s="174"/>
      <c r="O2666" s="173"/>
      <c r="P2666" s="173"/>
    </row>
    <row r="2667" spans="1:16" ht="14.25" customHeight="1" x14ac:dyDescent="0.25">
      <c r="A2667" s="74" t="s">
        <v>3227</v>
      </c>
      <c r="B2667" s="70" t="s">
        <v>3367</v>
      </c>
      <c r="C2667" s="78">
        <v>21.746200000000002</v>
      </c>
      <c r="D2667" s="184"/>
      <c r="E2667" s="76">
        <v>12.776399999999999</v>
      </c>
      <c r="F2667" s="76">
        <v>10.398100000000001</v>
      </c>
      <c r="G2667" s="73"/>
      <c r="H2667" s="76">
        <v>24.769299999999998</v>
      </c>
      <c r="I2667" s="72"/>
      <c r="J2667" s="185">
        <v>0</v>
      </c>
      <c r="K2667" s="242"/>
      <c r="L2667" s="242"/>
      <c r="M2667" s="173"/>
      <c r="N2667" s="174"/>
      <c r="O2667" s="173"/>
      <c r="P2667" s="173"/>
    </row>
    <row r="2668" spans="1:16" ht="14.25" customHeight="1" x14ac:dyDescent="0.25">
      <c r="A2668" s="74" t="s">
        <v>3228</v>
      </c>
      <c r="B2668" s="70" t="s">
        <v>3367</v>
      </c>
      <c r="C2668" s="78">
        <v>67.026350000000008</v>
      </c>
      <c r="D2668" s="184"/>
      <c r="E2668" s="76">
        <v>31.574400000000001</v>
      </c>
      <c r="F2668" s="76">
        <v>17.842449999999999</v>
      </c>
      <c r="G2668" s="73"/>
      <c r="H2668" s="76">
        <v>80.758300000000006</v>
      </c>
      <c r="I2668" s="72"/>
      <c r="J2668" s="185">
        <v>0</v>
      </c>
      <c r="K2668" s="242"/>
      <c r="L2668" s="242"/>
      <c r="M2668" s="173"/>
      <c r="N2668" s="174"/>
      <c r="O2668" s="173"/>
      <c r="P2668" s="173"/>
    </row>
    <row r="2669" spans="1:16" ht="14.25" customHeight="1" x14ac:dyDescent="0.25">
      <c r="A2669" s="74" t="s">
        <v>3229</v>
      </c>
      <c r="B2669" s="70" t="s">
        <v>3367</v>
      </c>
      <c r="C2669" s="78">
        <v>165.0598</v>
      </c>
      <c r="D2669" s="184"/>
      <c r="E2669" s="76">
        <v>37.652550000000005</v>
      </c>
      <c r="F2669" s="76">
        <v>28.757200000000001</v>
      </c>
      <c r="G2669" s="73"/>
      <c r="H2669" s="76">
        <v>193.11840000000001</v>
      </c>
      <c r="I2669" s="72"/>
      <c r="J2669" s="185">
        <v>0</v>
      </c>
      <c r="K2669" s="242"/>
      <c r="L2669" s="242"/>
      <c r="M2669" s="173"/>
      <c r="N2669" s="173"/>
      <c r="O2669" s="173"/>
      <c r="P2669" s="173"/>
    </row>
    <row r="2670" spans="1:16" ht="14.25" customHeight="1" x14ac:dyDescent="0.25">
      <c r="A2670" s="74" t="s">
        <v>3230</v>
      </c>
      <c r="B2670" s="70" t="s">
        <v>3367</v>
      </c>
      <c r="C2670" s="78">
        <v>145.35695000000001</v>
      </c>
      <c r="D2670" s="184"/>
      <c r="E2670" s="76">
        <v>40.099800000000002</v>
      </c>
      <c r="F2670" s="76">
        <v>102.8985</v>
      </c>
      <c r="G2670" s="73"/>
      <c r="H2670" s="76">
        <v>82.558250000000001</v>
      </c>
      <c r="I2670" s="72"/>
      <c r="J2670" s="185">
        <v>0</v>
      </c>
      <c r="K2670" s="242"/>
      <c r="L2670" s="242"/>
      <c r="M2670" s="173"/>
      <c r="N2670" s="174"/>
      <c r="O2670" s="173"/>
      <c r="P2670" s="173"/>
    </row>
    <row r="2671" spans="1:16" ht="14.25" customHeight="1" x14ac:dyDescent="0.25">
      <c r="A2671" s="74" t="s">
        <v>3231</v>
      </c>
      <c r="B2671" s="70" t="s">
        <v>3367</v>
      </c>
      <c r="C2671" s="78">
        <v>149.24324999999999</v>
      </c>
      <c r="D2671" s="184"/>
      <c r="E2671" s="76">
        <v>44.319600000000001</v>
      </c>
      <c r="F2671" s="76">
        <v>8.5709</v>
      </c>
      <c r="G2671" s="73"/>
      <c r="H2671" s="76">
        <v>184.99195</v>
      </c>
      <c r="I2671" s="72"/>
      <c r="J2671" s="185">
        <v>0</v>
      </c>
      <c r="K2671" s="242"/>
      <c r="L2671" s="242"/>
      <c r="M2671" s="173"/>
      <c r="N2671" s="174"/>
      <c r="O2671" s="173"/>
      <c r="P2671" s="173"/>
    </row>
    <row r="2672" spans="1:16" ht="14.25" customHeight="1" x14ac:dyDescent="0.25">
      <c r="A2672" s="74" t="s">
        <v>3232</v>
      </c>
      <c r="B2672" s="70" t="s">
        <v>3367</v>
      </c>
      <c r="C2672" s="78">
        <v>65.039749999999998</v>
      </c>
      <c r="D2672" s="184"/>
      <c r="E2672" s="76">
        <v>23.353200000000001</v>
      </c>
      <c r="F2672" s="76">
        <v>35.080199999999998</v>
      </c>
      <c r="G2672" s="73"/>
      <c r="H2672" s="76">
        <v>53.312750000000001</v>
      </c>
      <c r="I2672" s="72"/>
      <c r="J2672" s="185">
        <v>0</v>
      </c>
      <c r="K2672" s="242"/>
      <c r="L2672" s="242"/>
      <c r="M2672" s="173"/>
      <c r="N2672" s="174"/>
      <c r="O2672" s="173"/>
      <c r="P2672" s="173"/>
    </row>
    <row r="2673" spans="1:16" ht="14.25" customHeight="1" x14ac:dyDescent="0.25">
      <c r="A2673" s="74" t="s">
        <v>3233</v>
      </c>
      <c r="B2673" s="70" t="s">
        <v>3367</v>
      </c>
      <c r="C2673" s="78">
        <v>122.65180000000001</v>
      </c>
      <c r="D2673" s="184"/>
      <c r="E2673" s="76">
        <v>32.596200000000003</v>
      </c>
      <c r="F2673" s="76">
        <v>14.381</v>
      </c>
      <c r="G2673" s="73"/>
      <c r="H2673" s="76">
        <v>140.86699999999999</v>
      </c>
      <c r="I2673" s="72"/>
      <c r="J2673" s="185">
        <v>0</v>
      </c>
      <c r="K2673" s="242"/>
      <c r="L2673" s="242"/>
      <c r="M2673" s="173"/>
      <c r="N2673" s="174"/>
      <c r="O2673" s="173"/>
      <c r="P2673" s="173"/>
    </row>
    <row r="2674" spans="1:16" ht="14.25" customHeight="1" x14ac:dyDescent="0.25">
      <c r="A2674" s="74" t="s">
        <v>3234</v>
      </c>
      <c r="B2674" s="70" t="s">
        <v>3367</v>
      </c>
      <c r="C2674" s="78">
        <v>118.44105</v>
      </c>
      <c r="D2674" s="184"/>
      <c r="E2674" s="76">
        <v>34.366800000000005</v>
      </c>
      <c r="F2674" s="76">
        <v>5.7037500000000003</v>
      </c>
      <c r="G2674" s="73"/>
      <c r="H2674" s="76">
        <v>147.10410000000002</v>
      </c>
      <c r="I2674" s="72"/>
      <c r="J2674" s="185">
        <v>0</v>
      </c>
      <c r="K2674" s="242"/>
      <c r="L2674" s="242"/>
      <c r="M2674" s="173"/>
      <c r="N2674" s="174"/>
      <c r="O2674" s="173"/>
      <c r="P2674" s="173"/>
    </row>
    <row r="2675" spans="1:16" ht="14.25" customHeight="1" x14ac:dyDescent="0.25">
      <c r="A2675" s="74" t="s">
        <v>3235</v>
      </c>
      <c r="B2675" s="70" t="s">
        <v>3367</v>
      </c>
      <c r="C2675" s="78">
        <v>69.963949999999997</v>
      </c>
      <c r="D2675" s="184"/>
      <c r="E2675" s="76">
        <v>35.825400000000002</v>
      </c>
      <c r="F2675" s="76">
        <v>29.091750000000001</v>
      </c>
      <c r="G2675" s="73"/>
      <c r="H2675" s="76">
        <v>76.697600000000008</v>
      </c>
      <c r="I2675" s="72"/>
      <c r="J2675" s="185">
        <v>0</v>
      </c>
      <c r="K2675" s="242"/>
      <c r="L2675" s="242"/>
      <c r="M2675" s="173"/>
      <c r="N2675" s="174"/>
      <c r="O2675" s="173"/>
      <c r="P2675" s="173"/>
    </row>
    <row r="2676" spans="1:16" ht="14.25" customHeight="1" x14ac:dyDescent="0.25">
      <c r="A2676" s="74" t="s">
        <v>3236</v>
      </c>
      <c r="B2676" s="70" t="s">
        <v>3367</v>
      </c>
      <c r="C2676" s="78">
        <v>85.230649999999997</v>
      </c>
      <c r="D2676" s="184"/>
      <c r="E2676" s="76">
        <v>36.745800000000003</v>
      </c>
      <c r="F2676" s="76">
        <v>18.854400000000002</v>
      </c>
      <c r="G2676" s="73"/>
      <c r="H2676" s="76">
        <v>103.12205</v>
      </c>
      <c r="I2676" s="72"/>
      <c r="J2676" s="185">
        <v>0</v>
      </c>
      <c r="K2676" s="242"/>
      <c r="L2676" s="242"/>
      <c r="M2676" s="173"/>
      <c r="N2676" s="174"/>
      <c r="O2676" s="173"/>
      <c r="P2676" s="173"/>
    </row>
    <row r="2677" spans="1:16" ht="14.25" customHeight="1" x14ac:dyDescent="0.25">
      <c r="A2677" s="74" t="s">
        <v>3237</v>
      </c>
      <c r="B2677" s="70" t="s">
        <v>3367</v>
      </c>
      <c r="C2677" s="78">
        <v>261.82749999999999</v>
      </c>
      <c r="D2677" s="184"/>
      <c r="E2677" s="76">
        <v>169.23660000000001</v>
      </c>
      <c r="F2677" s="76">
        <v>124.03405000000001</v>
      </c>
      <c r="G2677" s="73"/>
      <c r="H2677" s="76">
        <v>307.03004999999996</v>
      </c>
      <c r="I2677" s="72"/>
      <c r="J2677" s="185">
        <v>0</v>
      </c>
      <c r="K2677" s="242"/>
      <c r="L2677" s="242"/>
      <c r="M2677" s="173"/>
      <c r="N2677" s="174"/>
      <c r="O2677" s="173"/>
      <c r="P2677" s="173"/>
    </row>
    <row r="2678" spans="1:16" ht="14.25" customHeight="1" x14ac:dyDescent="0.25">
      <c r="A2678" s="74" t="s">
        <v>3238</v>
      </c>
      <c r="B2678" s="70" t="s">
        <v>3367</v>
      </c>
      <c r="C2678" s="78">
        <v>204.61420000000001</v>
      </c>
      <c r="D2678" s="184"/>
      <c r="E2678" s="76">
        <v>108.47460000000001</v>
      </c>
      <c r="F2678" s="76">
        <v>71.06</v>
      </c>
      <c r="G2678" s="73"/>
      <c r="H2678" s="76">
        <v>242.02879999999999</v>
      </c>
      <c r="I2678" s="72"/>
      <c r="J2678" s="185">
        <v>0</v>
      </c>
      <c r="K2678" s="242"/>
      <c r="L2678" s="242"/>
      <c r="M2678" s="173"/>
      <c r="N2678" s="174"/>
      <c r="O2678" s="173"/>
      <c r="P2678" s="173"/>
    </row>
    <row r="2679" spans="1:16" ht="14.25" customHeight="1" x14ac:dyDescent="0.25">
      <c r="A2679" s="74" t="s">
        <v>3239</v>
      </c>
      <c r="B2679" s="70" t="s">
        <v>3367</v>
      </c>
      <c r="C2679" s="78">
        <v>94.656480000000002</v>
      </c>
      <c r="D2679" s="184"/>
      <c r="E2679" s="76">
        <v>97.592880000000008</v>
      </c>
      <c r="F2679" s="76">
        <v>119.90978</v>
      </c>
      <c r="G2679" s="73"/>
      <c r="H2679" s="76">
        <v>71.701580000000007</v>
      </c>
      <c r="I2679" s="72"/>
      <c r="J2679" s="185">
        <v>0</v>
      </c>
      <c r="K2679" s="242"/>
      <c r="L2679" s="242"/>
      <c r="M2679" s="173"/>
      <c r="N2679" s="173"/>
      <c r="O2679" s="173"/>
      <c r="P2679" s="173"/>
    </row>
    <row r="2680" spans="1:16" ht="14.25" customHeight="1" x14ac:dyDescent="0.25">
      <c r="A2680" s="74" t="s">
        <v>3240</v>
      </c>
      <c r="B2680" s="70" t="s">
        <v>3367</v>
      </c>
      <c r="C2680" s="78">
        <v>133.05010000000001</v>
      </c>
      <c r="D2680" s="184"/>
      <c r="E2680" s="76">
        <v>100.44839999999999</v>
      </c>
      <c r="F2680" s="76">
        <v>137.73226</v>
      </c>
      <c r="G2680" s="73"/>
      <c r="H2680" s="76">
        <v>95.76624000000001</v>
      </c>
      <c r="I2680" s="72"/>
      <c r="J2680" s="185">
        <v>0</v>
      </c>
      <c r="K2680" s="242"/>
      <c r="L2680" s="242"/>
      <c r="M2680" s="173"/>
      <c r="N2680" s="174"/>
      <c r="O2680" s="173"/>
      <c r="P2680" s="173"/>
    </row>
    <row r="2681" spans="1:16" ht="16.5" customHeight="1" x14ac:dyDescent="0.25">
      <c r="A2681" s="74" t="s">
        <v>3241</v>
      </c>
      <c r="B2681" s="70" t="s">
        <v>3367</v>
      </c>
      <c r="C2681" s="78">
        <v>239.50116</v>
      </c>
      <c r="D2681" s="184"/>
      <c r="E2681" s="76">
        <v>163.38699</v>
      </c>
      <c r="F2681" s="76">
        <v>201.77771999999999</v>
      </c>
      <c r="G2681" s="73"/>
      <c r="H2681" s="76">
        <v>194.64823999999999</v>
      </c>
      <c r="I2681" s="72"/>
      <c r="J2681" s="185">
        <v>0</v>
      </c>
      <c r="K2681" s="242"/>
      <c r="L2681" s="242"/>
      <c r="M2681" s="173"/>
      <c r="N2681" s="173"/>
      <c r="O2681" s="173"/>
      <c r="P2681" s="173"/>
    </row>
    <row r="2682" spans="1:16" ht="14.25" customHeight="1" x14ac:dyDescent="0.25">
      <c r="A2682" s="74" t="s">
        <v>2505</v>
      </c>
      <c r="B2682" s="70" t="s">
        <v>3367</v>
      </c>
      <c r="C2682" s="78">
        <v>148.28682999999998</v>
      </c>
      <c r="D2682" s="184"/>
      <c r="E2682" s="76">
        <v>96.280199999999994</v>
      </c>
      <c r="F2682" s="76">
        <v>97.635869999999997</v>
      </c>
      <c r="G2682" s="73"/>
      <c r="H2682" s="76">
        <v>146.93116000000001</v>
      </c>
      <c r="I2682" s="72"/>
      <c r="J2682" s="185">
        <v>0</v>
      </c>
      <c r="K2682" s="242"/>
      <c r="L2682" s="242"/>
      <c r="M2682" s="173"/>
      <c r="N2682" s="174"/>
      <c r="O2682" s="173"/>
      <c r="P2682" s="173"/>
    </row>
    <row r="2683" spans="1:16" ht="14.25" customHeight="1" x14ac:dyDescent="0.25">
      <c r="A2683" s="74" t="s">
        <v>3242</v>
      </c>
      <c r="B2683" s="70" t="s">
        <v>3367</v>
      </c>
      <c r="C2683" s="78">
        <v>216.38425000000001</v>
      </c>
      <c r="D2683" s="184"/>
      <c r="E2683" s="76">
        <v>121.758</v>
      </c>
      <c r="F2683" s="76">
        <v>143.38209000000001</v>
      </c>
      <c r="G2683" s="73"/>
      <c r="H2683" s="76">
        <v>194.76016000000001</v>
      </c>
      <c r="I2683" s="72"/>
      <c r="J2683" s="185">
        <v>0</v>
      </c>
      <c r="K2683" s="242"/>
      <c r="L2683" s="242"/>
      <c r="M2683" s="173"/>
      <c r="N2683" s="175"/>
      <c r="O2683" s="173"/>
      <c r="P2683" s="173"/>
    </row>
    <row r="2684" spans="1:16" ht="14.25" customHeight="1" x14ac:dyDescent="0.25">
      <c r="A2684" s="74" t="s">
        <v>3243</v>
      </c>
      <c r="B2684" s="70" t="s">
        <v>3367</v>
      </c>
      <c r="C2684" s="78">
        <v>70.685179999999988</v>
      </c>
      <c r="D2684" s="184"/>
      <c r="E2684" s="76">
        <v>41.371199999999995</v>
      </c>
      <c r="F2684" s="76">
        <v>36.829360000000001</v>
      </c>
      <c r="G2684" s="73"/>
      <c r="H2684" s="76">
        <v>75.22702000000001</v>
      </c>
      <c r="I2684" s="72"/>
      <c r="J2684" s="185">
        <v>0</v>
      </c>
      <c r="K2684" s="242"/>
      <c r="L2684" s="242"/>
      <c r="M2684" s="173"/>
      <c r="N2684" s="174"/>
      <c r="O2684" s="173"/>
      <c r="P2684" s="173"/>
    </row>
    <row r="2685" spans="1:16" ht="14.25" customHeight="1" x14ac:dyDescent="0.25">
      <c r="A2685" s="74" t="s">
        <v>3244</v>
      </c>
      <c r="B2685" s="70" t="s">
        <v>3367</v>
      </c>
      <c r="C2685" s="78">
        <v>275.30996999999996</v>
      </c>
      <c r="D2685" s="184"/>
      <c r="E2685" s="76">
        <v>207.74520000000001</v>
      </c>
      <c r="F2685" s="76">
        <v>164.87679999999997</v>
      </c>
      <c r="G2685" s="73"/>
      <c r="H2685" s="76">
        <v>318.17836999999997</v>
      </c>
      <c r="I2685" s="72"/>
      <c r="J2685" s="185">
        <v>0</v>
      </c>
      <c r="K2685" s="242"/>
      <c r="L2685" s="242"/>
      <c r="M2685" s="173"/>
      <c r="N2685" s="174"/>
      <c r="O2685" s="173"/>
      <c r="P2685" s="173"/>
    </row>
    <row r="2686" spans="1:16" ht="14.25" customHeight="1" x14ac:dyDescent="0.25">
      <c r="A2686" s="74" t="s">
        <v>3245</v>
      </c>
      <c r="B2686" s="70" t="s">
        <v>3367</v>
      </c>
      <c r="C2686" s="78">
        <v>83.381820000000005</v>
      </c>
      <c r="D2686" s="184"/>
      <c r="E2686" s="76">
        <v>100.52256</v>
      </c>
      <c r="F2686" s="76">
        <v>122.89661</v>
      </c>
      <c r="G2686" s="73"/>
      <c r="H2686" s="76">
        <v>61.007769999999994</v>
      </c>
      <c r="I2686" s="72"/>
      <c r="J2686" s="185">
        <v>0</v>
      </c>
      <c r="K2686" s="242"/>
      <c r="L2686" s="242"/>
      <c r="M2686" s="173"/>
      <c r="N2686" s="173"/>
      <c r="O2686" s="173"/>
      <c r="P2686" s="173"/>
    </row>
    <row r="2687" spans="1:16" ht="14.25" customHeight="1" x14ac:dyDescent="0.25">
      <c r="A2687" s="74" t="s">
        <v>3246</v>
      </c>
      <c r="B2687" s="70" t="s">
        <v>3367</v>
      </c>
      <c r="C2687" s="78">
        <v>269.42928000000001</v>
      </c>
      <c r="D2687" s="184"/>
      <c r="E2687" s="76">
        <v>242.88094000000001</v>
      </c>
      <c r="F2687" s="76">
        <v>240.33187000000001</v>
      </c>
      <c r="G2687" s="73"/>
      <c r="H2687" s="76">
        <v>271.13337000000001</v>
      </c>
      <c r="I2687" s="72"/>
      <c r="J2687" s="185">
        <v>0</v>
      </c>
      <c r="K2687" s="242"/>
      <c r="L2687" s="242"/>
      <c r="M2687" s="173"/>
      <c r="N2687" s="173"/>
      <c r="O2687" s="173"/>
      <c r="P2687" s="173"/>
    </row>
    <row r="2688" spans="1:16" ht="14.25" customHeight="1" x14ac:dyDescent="0.25">
      <c r="A2688" s="74" t="s">
        <v>3247</v>
      </c>
      <c r="B2688" s="70" t="s">
        <v>3367</v>
      </c>
      <c r="C2688" s="78">
        <v>169.27767</v>
      </c>
      <c r="D2688" s="184"/>
      <c r="E2688" s="76">
        <v>118.56</v>
      </c>
      <c r="F2688" s="76">
        <v>126.42302000000001</v>
      </c>
      <c r="G2688" s="73"/>
      <c r="H2688" s="76">
        <v>161.41464999999999</v>
      </c>
      <c r="I2688" s="72"/>
      <c r="J2688" s="185">
        <v>0</v>
      </c>
      <c r="K2688" s="242"/>
      <c r="L2688" s="242"/>
      <c r="M2688" s="173"/>
      <c r="N2688" s="175"/>
      <c r="O2688" s="173"/>
      <c r="P2688" s="173"/>
    </row>
    <row r="2689" spans="1:16" ht="14.25" customHeight="1" x14ac:dyDescent="0.25">
      <c r="A2689" s="74" t="s">
        <v>3248</v>
      </c>
      <c r="B2689" s="70" t="s">
        <v>3367</v>
      </c>
      <c r="C2689" s="78">
        <v>409.74122999999997</v>
      </c>
      <c r="D2689" s="184"/>
      <c r="E2689" s="76">
        <v>279.98722999999995</v>
      </c>
      <c r="F2689" s="76">
        <v>363.75232</v>
      </c>
      <c r="G2689" s="73"/>
      <c r="H2689" s="76">
        <v>310.89739000000003</v>
      </c>
      <c r="I2689" s="72"/>
      <c r="J2689" s="185">
        <v>0</v>
      </c>
      <c r="K2689" s="242"/>
      <c r="L2689" s="242"/>
      <c r="M2689" s="173"/>
      <c r="N2689" s="173"/>
      <c r="O2689" s="173"/>
      <c r="P2689" s="173"/>
    </row>
    <row r="2690" spans="1:16" ht="14.25" customHeight="1" x14ac:dyDescent="0.25">
      <c r="A2690" s="74" t="s">
        <v>3249</v>
      </c>
      <c r="B2690" s="70" t="s">
        <v>3367</v>
      </c>
      <c r="C2690" s="78">
        <v>333.01616999999999</v>
      </c>
      <c r="D2690" s="184"/>
      <c r="E2690" s="76">
        <v>278.46215999999998</v>
      </c>
      <c r="F2690" s="76">
        <v>258.59640000000002</v>
      </c>
      <c r="G2690" s="73"/>
      <c r="H2690" s="76">
        <v>362.86553000000004</v>
      </c>
      <c r="I2690" s="72"/>
      <c r="J2690" s="185">
        <v>0</v>
      </c>
      <c r="K2690" s="242"/>
      <c r="L2690" s="242"/>
      <c r="M2690" s="173"/>
      <c r="N2690" s="173"/>
      <c r="O2690" s="173"/>
      <c r="P2690" s="173"/>
    </row>
    <row r="2691" spans="1:16" ht="14.25" customHeight="1" x14ac:dyDescent="0.25">
      <c r="A2691" s="74" t="s">
        <v>3989</v>
      </c>
      <c r="B2691" s="70" t="s">
        <v>3367</v>
      </c>
      <c r="C2691" s="78">
        <v>567.56006000000002</v>
      </c>
      <c r="D2691" s="184"/>
      <c r="E2691" s="76">
        <v>475.86320000000001</v>
      </c>
      <c r="F2691" s="76">
        <v>395.55844999999999</v>
      </c>
      <c r="G2691" s="73"/>
      <c r="H2691" s="76">
        <v>639.24941000000001</v>
      </c>
      <c r="I2691" s="72"/>
      <c r="J2691" s="185">
        <v>0</v>
      </c>
      <c r="K2691" s="242"/>
      <c r="L2691" s="242"/>
      <c r="M2691" s="173"/>
      <c r="N2691" s="174"/>
      <c r="O2691" s="173"/>
      <c r="P2691" s="173"/>
    </row>
    <row r="2692" spans="1:16" ht="14.25" customHeight="1" x14ac:dyDescent="0.25">
      <c r="A2692" s="74" t="s">
        <v>3250</v>
      </c>
      <c r="B2692" s="70" t="s">
        <v>3367</v>
      </c>
      <c r="C2692" s="78">
        <v>889.33731999999998</v>
      </c>
      <c r="D2692" s="184"/>
      <c r="E2692" s="76">
        <v>438.02785</v>
      </c>
      <c r="F2692" s="76">
        <v>297.71152000000001</v>
      </c>
      <c r="G2692" s="73"/>
      <c r="H2692" s="76">
        <v>1359.0490500000001</v>
      </c>
      <c r="I2692" s="72"/>
      <c r="J2692" s="185">
        <v>0</v>
      </c>
      <c r="K2692" s="242"/>
      <c r="L2692" s="242"/>
      <c r="M2692" s="173"/>
      <c r="N2692" s="173"/>
      <c r="O2692" s="173"/>
      <c r="P2692" s="173"/>
    </row>
    <row r="2693" spans="1:16" ht="14.25" customHeight="1" x14ac:dyDescent="0.25">
      <c r="A2693" s="74" t="s">
        <v>3251</v>
      </c>
      <c r="B2693" s="70" t="s">
        <v>3367</v>
      </c>
      <c r="C2693" s="78">
        <v>209.04763</v>
      </c>
      <c r="D2693" s="184"/>
      <c r="E2693" s="76">
        <v>215.53935000000001</v>
      </c>
      <c r="F2693" s="76">
        <v>190.26733999999999</v>
      </c>
      <c r="G2693" s="73"/>
      <c r="H2693" s="76">
        <v>234.62429</v>
      </c>
      <c r="I2693" s="72"/>
      <c r="J2693" s="185">
        <v>0</v>
      </c>
      <c r="K2693" s="242"/>
      <c r="L2693" s="242"/>
      <c r="M2693" s="173"/>
      <c r="N2693" s="173"/>
      <c r="O2693" s="173"/>
      <c r="P2693" s="173"/>
    </row>
    <row r="2694" spans="1:16" ht="14.25" customHeight="1" x14ac:dyDescent="0.25">
      <c r="A2694" s="74" t="s">
        <v>3252</v>
      </c>
      <c r="B2694" s="70" t="s">
        <v>3367</v>
      </c>
      <c r="C2694" s="78">
        <v>344.76456000000002</v>
      </c>
      <c r="D2694" s="184"/>
      <c r="E2694" s="76">
        <v>511.46280000000002</v>
      </c>
      <c r="F2694" s="76">
        <v>527.55339000000004</v>
      </c>
      <c r="G2694" s="73"/>
      <c r="H2694" s="76">
        <v>318.03477000000004</v>
      </c>
      <c r="I2694" s="72"/>
      <c r="J2694" s="185">
        <v>0</v>
      </c>
      <c r="K2694" s="242"/>
      <c r="L2694" s="242"/>
      <c r="M2694" s="173"/>
      <c r="N2694" s="174"/>
      <c r="O2694" s="173"/>
      <c r="P2694" s="173"/>
    </row>
    <row r="2695" spans="1:16" ht="14.25" customHeight="1" x14ac:dyDescent="0.25">
      <c r="A2695" s="74" t="s">
        <v>3253</v>
      </c>
      <c r="B2695" s="70" t="s">
        <v>3367</v>
      </c>
      <c r="C2695" s="78">
        <v>222.90529999999998</v>
      </c>
      <c r="D2695" s="184"/>
      <c r="E2695" s="76">
        <v>278.26890000000003</v>
      </c>
      <c r="F2695" s="76">
        <v>328.97415000000001</v>
      </c>
      <c r="G2695" s="73"/>
      <c r="H2695" s="76">
        <v>150.25715</v>
      </c>
      <c r="I2695" s="72"/>
      <c r="J2695" s="185">
        <v>0</v>
      </c>
      <c r="K2695" s="242"/>
      <c r="L2695" s="242"/>
      <c r="M2695" s="173"/>
      <c r="N2695" s="174"/>
      <c r="O2695" s="173"/>
      <c r="P2695" s="173"/>
    </row>
    <row r="2696" spans="1:16" ht="14.25" customHeight="1" x14ac:dyDescent="0.25">
      <c r="A2696" s="74" t="s">
        <v>3254</v>
      </c>
      <c r="B2696" s="70" t="s">
        <v>3367</v>
      </c>
      <c r="C2696" s="78">
        <v>390.21484000000004</v>
      </c>
      <c r="D2696" s="184"/>
      <c r="E2696" s="76">
        <v>498.25920000000002</v>
      </c>
      <c r="F2696" s="76">
        <v>470.66284999999999</v>
      </c>
      <c r="G2696" s="73"/>
      <c r="H2696" s="76">
        <v>417.81119000000001</v>
      </c>
      <c r="I2696" s="72"/>
      <c r="J2696" s="185">
        <v>0</v>
      </c>
      <c r="K2696" s="242"/>
      <c r="L2696" s="242"/>
      <c r="M2696" s="173"/>
      <c r="N2696" s="174"/>
      <c r="O2696" s="173"/>
      <c r="P2696" s="173"/>
    </row>
    <row r="2697" spans="1:16" ht="14.25" customHeight="1" x14ac:dyDescent="0.25">
      <c r="A2697" s="74" t="s">
        <v>3255</v>
      </c>
      <c r="B2697" s="70" t="s">
        <v>3367</v>
      </c>
      <c r="C2697" s="78">
        <v>246.86601999999999</v>
      </c>
      <c r="D2697" s="184"/>
      <c r="E2697" s="76">
        <v>117.2392</v>
      </c>
      <c r="F2697" s="76">
        <v>98.570979999999992</v>
      </c>
      <c r="G2697" s="73"/>
      <c r="H2697" s="76">
        <v>265.22984000000002</v>
      </c>
      <c r="I2697" s="72"/>
      <c r="J2697" s="185">
        <v>0</v>
      </c>
      <c r="K2697" s="242"/>
      <c r="L2697" s="242"/>
      <c r="M2697" s="173"/>
      <c r="N2697" s="174"/>
      <c r="O2697" s="173"/>
      <c r="P2697" s="173"/>
    </row>
    <row r="2698" spans="1:16" ht="14.25" customHeight="1" x14ac:dyDescent="0.25">
      <c r="A2698" s="74" t="s">
        <v>3256</v>
      </c>
      <c r="B2698" s="70" t="s">
        <v>3367</v>
      </c>
      <c r="C2698" s="78">
        <v>265.10732999999999</v>
      </c>
      <c r="D2698" s="184"/>
      <c r="E2698" s="76">
        <v>117.17244000000001</v>
      </c>
      <c r="F2698" s="76">
        <v>212.98841000000002</v>
      </c>
      <c r="G2698" s="73"/>
      <c r="H2698" s="76">
        <v>169.29136</v>
      </c>
      <c r="I2698" s="72"/>
      <c r="J2698" s="185">
        <v>0</v>
      </c>
      <c r="K2698" s="242"/>
      <c r="L2698" s="242"/>
      <c r="M2698" s="173"/>
      <c r="N2698" s="173"/>
      <c r="O2698" s="173"/>
      <c r="P2698" s="173"/>
    </row>
    <row r="2699" spans="1:16" ht="14.25" customHeight="1" x14ac:dyDescent="0.25">
      <c r="A2699" s="74" t="s">
        <v>3257</v>
      </c>
      <c r="B2699" s="70" t="s">
        <v>3367</v>
      </c>
      <c r="C2699" s="78">
        <v>6.3795999999999999</v>
      </c>
      <c r="D2699" s="184"/>
      <c r="E2699" s="76">
        <v>39.394550000000002</v>
      </c>
      <c r="F2699" s="76">
        <v>55.963449999999995</v>
      </c>
      <c r="G2699" s="73"/>
      <c r="H2699" s="76">
        <v>3.1633499999999999</v>
      </c>
      <c r="I2699" s="72"/>
      <c r="J2699" s="185">
        <v>0</v>
      </c>
      <c r="K2699" s="242"/>
      <c r="L2699" s="242"/>
      <c r="M2699" s="173"/>
      <c r="N2699" s="173"/>
      <c r="O2699" s="173"/>
      <c r="P2699" s="173"/>
    </row>
    <row r="2700" spans="1:16" ht="14.25" customHeight="1" x14ac:dyDescent="0.25">
      <c r="A2700" s="74" t="s">
        <v>3258</v>
      </c>
      <c r="B2700" s="70" t="s">
        <v>3367</v>
      </c>
      <c r="C2700" s="78">
        <v>105.39751</v>
      </c>
      <c r="D2700" s="184"/>
      <c r="E2700" s="76">
        <v>103.83839</v>
      </c>
      <c r="F2700" s="76">
        <v>121.35877000000001</v>
      </c>
      <c r="G2700" s="73"/>
      <c r="H2700" s="76">
        <v>87.877130000000008</v>
      </c>
      <c r="I2700" s="72"/>
      <c r="J2700" s="185">
        <v>0</v>
      </c>
      <c r="K2700" s="242"/>
      <c r="L2700" s="242"/>
      <c r="M2700" s="173"/>
      <c r="N2700" s="173"/>
      <c r="O2700" s="173"/>
      <c r="P2700" s="173"/>
    </row>
    <row r="2701" spans="1:16" ht="14.25" customHeight="1" x14ac:dyDescent="0.25">
      <c r="A2701" s="74" t="s">
        <v>3259</v>
      </c>
      <c r="B2701" s="70" t="s">
        <v>3367</v>
      </c>
      <c r="C2701" s="78">
        <v>141.78791000000001</v>
      </c>
      <c r="D2701" s="184"/>
      <c r="E2701" s="76">
        <v>106.86564999999999</v>
      </c>
      <c r="F2701" s="76">
        <v>116.80119999999999</v>
      </c>
      <c r="G2701" s="73"/>
      <c r="H2701" s="76">
        <v>132.11870999999999</v>
      </c>
      <c r="I2701" s="72"/>
      <c r="J2701" s="185">
        <v>0</v>
      </c>
      <c r="K2701" s="242"/>
      <c r="L2701" s="242"/>
      <c r="M2701" s="173"/>
      <c r="N2701" s="173"/>
      <c r="O2701" s="173"/>
      <c r="P2701" s="173"/>
    </row>
    <row r="2702" spans="1:16" ht="14.25" customHeight="1" x14ac:dyDescent="0.25">
      <c r="A2702" s="74" t="s">
        <v>3260</v>
      </c>
      <c r="B2702" s="70" t="s">
        <v>3367</v>
      </c>
      <c r="C2702" s="78">
        <v>43.982150000000004</v>
      </c>
      <c r="D2702" s="184"/>
      <c r="E2702" s="76">
        <v>100.19268</v>
      </c>
      <c r="F2702" s="76">
        <v>86.109679999999997</v>
      </c>
      <c r="G2702" s="73"/>
      <c r="H2702" s="76">
        <v>58.065150000000003</v>
      </c>
      <c r="I2702" s="72"/>
      <c r="J2702" s="185">
        <v>0</v>
      </c>
      <c r="K2702" s="242"/>
      <c r="L2702" s="242"/>
      <c r="M2702" s="173"/>
      <c r="N2702" s="173"/>
      <c r="O2702" s="173"/>
      <c r="P2702" s="173"/>
    </row>
    <row r="2703" spans="1:16" ht="14.25" customHeight="1" x14ac:dyDescent="0.25">
      <c r="A2703" s="74" t="s">
        <v>3261</v>
      </c>
      <c r="B2703" s="70" t="s">
        <v>3367</v>
      </c>
      <c r="C2703" s="78">
        <v>279.68119999999999</v>
      </c>
      <c r="D2703" s="184"/>
      <c r="E2703" s="76">
        <v>251.91839999999999</v>
      </c>
      <c r="F2703" s="76">
        <v>259.87245000000001</v>
      </c>
      <c r="G2703" s="73"/>
      <c r="H2703" s="76">
        <v>279.99734999999998</v>
      </c>
      <c r="I2703" s="72"/>
      <c r="J2703" s="185">
        <v>0</v>
      </c>
      <c r="K2703" s="242"/>
      <c r="L2703" s="242"/>
      <c r="M2703" s="173"/>
      <c r="N2703" s="174"/>
      <c r="O2703" s="173"/>
      <c r="P2703" s="173"/>
    </row>
    <row r="2704" spans="1:16" ht="14.25" customHeight="1" x14ac:dyDescent="0.25">
      <c r="A2704" s="74" t="s">
        <v>3262</v>
      </c>
      <c r="B2704" s="70" t="s">
        <v>3367</v>
      </c>
      <c r="C2704" s="78">
        <v>12.616850000000001</v>
      </c>
      <c r="D2704" s="184"/>
      <c r="E2704" s="76">
        <v>41.519400000000005</v>
      </c>
      <c r="F2704" s="76">
        <v>45.020300000000006</v>
      </c>
      <c r="G2704" s="73"/>
      <c r="H2704" s="76">
        <v>9.1159500000000016</v>
      </c>
      <c r="I2704" s="72"/>
      <c r="J2704" s="185">
        <v>0</v>
      </c>
      <c r="K2704" s="242"/>
      <c r="L2704" s="242"/>
      <c r="M2704" s="173"/>
      <c r="N2704" s="174"/>
      <c r="O2704" s="173"/>
      <c r="P2704" s="173"/>
    </row>
    <row r="2705" spans="1:16" ht="14.25" customHeight="1" x14ac:dyDescent="0.25">
      <c r="A2705" s="74" t="s">
        <v>3990</v>
      </c>
      <c r="B2705" s="70" t="s">
        <v>3367</v>
      </c>
      <c r="C2705" s="78">
        <v>353.55662000000001</v>
      </c>
      <c r="D2705" s="184"/>
      <c r="E2705" s="76">
        <v>250.20320000000001</v>
      </c>
      <c r="F2705" s="76">
        <v>198.04526000000001</v>
      </c>
      <c r="G2705" s="73"/>
      <c r="H2705" s="76">
        <v>405.91455999999999</v>
      </c>
      <c r="I2705" s="72"/>
      <c r="J2705" s="185">
        <v>0</v>
      </c>
      <c r="K2705" s="242"/>
      <c r="L2705" s="242"/>
      <c r="M2705" s="173"/>
      <c r="N2705" s="174"/>
      <c r="O2705" s="173"/>
      <c r="P2705" s="173"/>
    </row>
    <row r="2706" spans="1:16" ht="14.25" customHeight="1" x14ac:dyDescent="0.25">
      <c r="A2706" s="74" t="s">
        <v>3263</v>
      </c>
      <c r="B2706" s="70" t="s">
        <v>3367</v>
      </c>
      <c r="C2706" s="78">
        <v>173.70875000000001</v>
      </c>
      <c r="D2706" s="184"/>
      <c r="E2706" s="76">
        <v>109.58544999999999</v>
      </c>
      <c r="F2706" s="76">
        <v>123.91892</v>
      </c>
      <c r="G2706" s="73"/>
      <c r="H2706" s="76">
        <v>159.41723000000002</v>
      </c>
      <c r="I2706" s="72"/>
      <c r="J2706" s="185">
        <v>0</v>
      </c>
      <c r="K2706" s="242"/>
      <c r="L2706" s="242"/>
      <c r="M2706" s="173"/>
      <c r="N2706" s="173"/>
      <c r="O2706" s="173"/>
      <c r="P2706" s="173"/>
    </row>
    <row r="2707" spans="1:16" ht="14.25" customHeight="1" x14ac:dyDescent="0.25">
      <c r="A2707" s="74" t="s">
        <v>3264</v>
      </c>
      <c r="B2707" s="70" t="s">
        <v>3367</v>
      </c>
      <c r="C2707" s="78">
        <v>219.79854999999998</v>
      </c>
      <c r="D2707" s="184"/>
      <c r="E2707" s="76">
        <v>250.73099999999999</v>
      </c>
      <c r="F2707" s="76">
        <v>382.14415000000002</v>
      </c>
      <c r="G2707" s="73"/>
      <c r="H2707" s="76">
        <v>88.38539999999999</v>
      </c>
      <c r="I2707" s="72"/>
      <c r="J2707" s="185">
        <v>0</v>
      </c>
      <c r="K2707" s="242"/>
      <c r="L2707" s="242"/>
      <c r="M2707" s="173"/>
      <c r="N2707" s="175"/>
      <c r="O2707" s="173"/>
      <c r="P2707" s="173"/>
    </row>
    <row r="2708" spans="1:16" ht="14.25" customHeight="1" x14ac:dyDescent="0.25">
      <c r="A2708" s="74" t="s">
        <v>3265</v>
      </c>
      <c r="B2708" s="70" t="s">
        <v>3367</v>
      </c>
      <c r="C2708" s="78">
        <v>375.69715000000002</v>
      </c>
      <c r="D2708" s="184"/>
      <c r="E2708" s="76">
        <v>145.30035000000001</v>
      </c>
      <c r="F2708" s="76">
        <v>78.957549999999998</v>
      </c>
      <c r="G2708" s="73"/>
      <c r="H2708" s="76">
        <v>415.97820000000002</v>
      </c>
      <c r="I2708" s="72"/>
      <c r="J2708" s="185">
        <v>0</v>
      </c>
      <c r="K2708" s="242"/>
      <c r="L2708" s="242"/>
      <c r="M2708" s="173"/>
      <c r="N2708" s="173"/>
      <c r="O2708" s="173"/>
      <c r="P2708" s="173"/>
    </row>
    <row r="2709" spans="1:16" ht="14.25" customHeight="1" x14ac:dyDescent="0.25">
      <c r="A2709" s="74" t="s">
        <v>3266</v>
      </c>
      <c r="B2709" s="70" t="s">
        <v>3367</v>
      </c>
      <c r="C2709" s="78">
        <v>246.87254999999999</v>
      </c>
      <c r="D2709" s="184"/>
      <c r="E2709" s="76">
        <v>204.91120000000001</v>
      </c>
      <c r="F2709" s="76">
        <v>216.29695000000001</v>
      </c>
      <c r="G2709" s="73"/>
      <c r="H2709" s="76">
        <v>234.32679999999999</v>
      </c>
      <c r="I2709" s="72"/>
      <c r="J2709" s="185">
        <v>0</v>
      </c>
      <c r="K2709" s="242"/>
      <c r="L2709" s="242"/>
      <c r="M2709" s="173"/>
      <c r="N2709" s="174"/>
      <c r="O2709" s="173"/>
      <c r="P2709" s="173"/>
    </row>
    <row r="2710" spans="1:16" ht="14.25" customHeight="1" x14ac:dyDescent="0.25">
      <c r="A2710" s="74" t="s">
        <v>3267</v>
      </c>
      <c r="B2710" s="70" t="s">
        <v>3367</v>
      </c>
      <c r="C2710" s="78">
        <v>33.074649999999998</v>
      </c>
      <c r="D2710" s="184"/>
      <c r="E2710" s="76">
        <v>25.46245</v>
      </c>
      <c r="F2710" s="76">
        <v>20.624099999999999</v>
      </c>
      <c r="G2710" s="73"/>
      <c r="H2710" s="76">
        <v>33.324349999999995</v>
      </c>
      <c r="I2710" s="72"/>
      <c r="J2710" s="185">
        <v>0</v>
      </c>
      <c r="K2710" s="242"/>
      <c r="L2710" s="242"/>
      <c r="M2710" s="173"/>
      <c r="N2710" s="173"/>
      <c r="O2710" s="173"/>
      <c r="P2710" s="173"/>
    </row>
    <row r="2711" spans="1:16" ht="14.25" customHeight="1" x14ac:dyDescent="0.25">
      <c r="A2711" s="74" t="s">
        <v>3268</v>
      </c>
      <c r="B2711" s="70" t="s">
        <v>3367</v>
      </c>
      <c r="C2711" s="78">
        <v>41.734250000000003</v>
      </c>
      <c r="D2711" s="184"/>
      <c r="E2711" s="76">
        <v>26.340599999999998</v>
      </c>
      <c r="F2711" s="76">
        <v>14.059799999999999</v>
      </c>
      <c r="G2711" s="73"/>
      <c r="H2711" s="76">
        <v>54.015050000000002</v>
      </c>
      <c r="I2711" s="72"/>
      <c r="J2711" s="185">
        <v>0</v>
      </c>
      <c r="K2711" s="242"/>
      <c r="L2711" s="242"/>
      <c r="M2711" s="173"/>
      <c r="N2711" s="174"/>
      <c r="O2711" s="173"/>
      <c r="P2711" s="173"/>
    </row>
    <row r="2712" spans="1:16" ht="14.25" customHeight="1" x14ac:dyDescent="0.25">
      <c r="A2712" s="74" t="s">
        <v>3269</v>
      </c>
      <c r="B2712" s="70" t="s">
        <v>3367</v>
      </c>
      <c r="C2712" s="78">
        <v>104.04589999999999</v>
      </c>
      <c r="D2712" s="184"/>
      <c r="E2712" s="76">
        <v>35.956050000000005</v>
      </c>
      <c r="F2712" s="76">
        <v>18.655249999999999</v>
      </c>
      <c r="G2712" s="73"/>
      <c r="H2712" s="76">
        <v>121.07125000000001</v>
      </c>
      <c r="I2712" s="72"/>
      <c r="J2712" s="185">
        <v>0</v>
      </c>
      <c r="K2712" s="242"/>
      <c r="L2712" s="242"/>
      <c r="M2712" s="173"/>
      <c r="N2712" s="173"/>
      <c r="O2712" s="173"/>
      <c r="P2712" s="173"/>
    </row>
    <row r="2713" spans="1:16" ht="14.25" customHeight="1" x14ac:dyDescent="0.25">
      <c r="A2713" s="74" t="s">
        <v>3270</v>
      </c>
      <c r="B2713" s="70" t="s">
        <v>3367</v>
      </c>
      <c r="C2713" s="78">
        <v>328.21608000000003</v>
      </c>
      <c r="D2713" s="184"/>
      <c r="E2713" s="76">
        <v>371.6986</v>
      </c>
      <c r="F2713" s="76">
        <v>421.61925000000002</v>
      </c>
      <c r="G2713" s="73"/>
      <c r="H2713" s="76">
        <v>281.98203000000001</v>
      </c>
      <c r="I2713" s="72"/>
      <c r="J2713" s="185">
        <v>0</v>
      </c>
      <c r="K2713" s="242"/>
      <c r="L2713" s="242"/>
      <c r="M2713" s="173"/>
      <c r="N2713" s="174"/>
      <c r="O2713" s="173"/>
      <c r="P2713" s="173"/>
    </row>
    <row r="2714" spans="1:16" ht="14.25" customHeight="1" x14ac:dyDescent="0.25">
      <c r="A2714" s="74" t="s">
        <v>3271</v>
      </c>
      <c r="B2714" s="70" t="s">
        <v>3367</v>
      </c>
      <c r="C2714" s="78">
        <v>146.81675000000001</v>
      </c>
      <c r="D2714" s="184"/>
      <c r="E2714" s="76">
        <v>75.207599999999999</v>
      </c>
      <c r="F2714" s="76">
        <v>46.623150000000003</v>
      </c>
      <c r="G2714" s="73"/>
      <c r="H2714" s="76">
        <v>177.9676</v>
      </c>
      <c r="I2714" s="72"/>
      <c r="J2714" s="185">
        <v>0</v>
      </c>
      <c r="K2714" s="242"/>
      <c r="L2714" s="242"/>
      <c r="M2714" s="173"/>
      <c r="N2714" s="174"/>
      <c r="O2714" s="173"/>
      <c r="P2714" s="173"/>
    </row>
    <row r="2715" spans="1:16" ht="14.25" customHeight="1" x14ac:dyDescent="0.25">
      <c r="A2715" s="74" t="s">
        <v>3272</v>
      </c>
      <c r="B2715" s="70" t="s">
        <v>3367</v>
      </c>
      <c r="C2715" s="78">
        <v>77.610249999999994</v>
      </c>
      <c r="D2715" s="184"/>
      <c r="E2715" s="76">
        <v>92.609399999999994</v>
      </c>
      <c r="F2715" s="76">
        <v>71.650050000000007</v>
      </c>
      <c r="G2715" s="73"/>
      <c r="H2715" s="76">
        <v>97.413200000000003</v>
      </c>
      <c r="I2715" s="72"/>
      <c r="J2715" s="185">
        <v>0</v>
      </c>
      <c r="K2715" s="242"/>
      <c r="L2715" s="242"/>
      <c r="M2715" s="173"/>
      <c r="N2715" s="174"/>
      <c r="O2715" s="173"/>
      <c r="P2715" s="173"/>
    </row>
    <row r="2716" spans="1:16" ht="14.25" customHeight="1" x14ac:dyDescent="0.25">
      <c r="A2716" s="74" t="s">
        <v>3273</v>
      </c>
      <c r="B2716" s="70" t="s">
        <v>3367</v>
      </c>
      <c r="C2716" s="78">
        <v>281.02848999999998</v>
      </c>
      <c r="D2716" s="184"/>
      <c r="E2716" s="76">
        <v>97.000799999999998</v>
      </c>
      <c r="F2716" s="76">
        <v>257.14508000000001</v>
      </c>
      <c r="G2716" s="73"/>
      <c r="H2716" s="76">
        <v>120.88421000000001</v>
      </c>
      <c r="I2716" s="72"/>
      <c r="J2716" s="185">
        <v>0</v>
      </c>
      <c r="K2716" s="242"/>
      <c r="L2716" s="242"/>
      <c r="M2716" s="173"/>
      <c r="N2716" s="174"/>
      <c r="O2716" s="173"/>
      <c r="P2716" s="173"/>
    </row>
    <row r="2717" spans="1:16" ht="14.25" customHeight="1" x14ac:dyDescent="0.25">
      <c r="A2717" s="74" t="s">
        <v>3274</v>
      </c>
      <c r="B2717" s="70" t="s">
        <v>3367</v>
      </c>
      <c r="C2717" s="78">
        <v>24.874299999999998</v>
      </c>
      <c r="D2717" s="184"/>
      <c r="E2717" s="76">
        <v>71.081399999999988</v>
      </c>
      <c r="F2717" s="76">
        <v>62.046599999999998</v>
      </c>
      <c r="G2717" s="73"/>
      <c r="H2717" s="76">
        <v>33.909099999999995</v>
      </c>
      <c r="I2717" s="72"/>
      <c r="J2717" s="185">
        <v>0</v>
      </c>
      <c r="K2717" s="242"/>
      <c r="L2717" s="242"/>
      <c r="M2717" s="173"/>
      <c r="N2717" s="174"/>
      <c r="O2717" s="173"/>
      <c r="P2717" s="173"/>
    </row>
    <row r="2718" spans="1:16" ht="14.25" customHeight="1" x14ac:dyDescent="0.25">
      <c r="A2718" s="74" t="s">
        <v>2387</v>
      </c>
      <c r="B2718" s="70" t="s">
        <v>3367</v>
      </c>
      <c r="C2718" s="78">
        <v>25.3309</v>
      </c>
      <c r="D2718" s="184"/>
      <c r="E2718" s="76">
        <v>93.204800000000006</v>
      </c>
      <c r="F2718" s="76">
        <v>95.485399999999998</v>
      </c>
      <c r="G2718" s="73"/>
      <c r="H2718" s="76">
        <v>23.244499999999999</v>
      </c>
      <c r="I2718" s="72"/>
      <c r="J2718" s="185">
        <v>0</v>
      </c>
      <c r="K2718" s="242"/>
      <c r="L2718" s="242"/>
      <c r="M2718" s="173"/>
      <c r="N2718" s="174"/>
      <c r="O2718" s="173"/>
      <c r="P2718" s="173"/>
    </row>
    <row r="2719" spans="1:16" ht="14.25" customHeight="1" x14ac:dyDescent="0.25">
      <c r="A2719" s="74" t="s">
        <v>2171</v>
      </c>
      <c r="B2719" s="70" t="s">
        <v>3367</v>
      </c>
      <c r="C2719" s="78">
        <v>43.462150000000001</v>
      </c>
      <c r="D2719" s="184"/>
      <c r="E2719" s="76">
        <v>86.829599999999999</v>
      </c>
      <c r="F2719" s="76">
        <v>72.799549999999996</v>
      </c>
      <c r="G2719" s="73"/>
      <c r="H2719" s="76">
        <v>57.492199999999997</v>
      </c>
      <c r="I2719" s="72"/>
      <c r="J2719" s="185">
        <v>0</v>
      </c>
      <c r="K2719" s="242"/>
      <c r="L2719" s="242"/>
      <c r="M2719" s="173"/>
      <c r="N2719" s="174"/>
      <c r="O2719" s="173"/>
      <c r="P2719" s="173"/>
    </row>
    <row r="2720" spans="1:16" ht="14.25" customHeight="1" x14ac:dyDescent="0.25">
      <c r="A2720" s="74" t="s">
        <v>3275</v>
      </c>
      <c r="B2720" s="70" t="s">
        <v>3367</v>
      </c>
      <c r="C2720" s="78">
        <v>35.492370000000001</v>
      </c>
      <c r="D2720" s="184"/>
      <c r="E2720" s="76">
        <v>110.4012</v>
      </c>
      <c r="F2720" s="76">
        <v>101.7572</v>
      </c>
      <c r="G2720" s="73"/>
      <c r="H2720" s="76">
        <v>47.460370000000005</v>
      </c>
      <c r="I2720" s="72"/>
      <c r="J2720" s="185">
        <v>0</v>
      </c>
      <c r="K2720" s="242"/>
      <c r="L2720" s="242"/>
      <c r="M2720" s="173"/>
      <c r="N2720" s="174"/>
      <c r="O2720" s="173"/>
      <c r="P2720" s="173"/>
    </row>
    <row r="2721" spans="1:16" ht="14.25" customHeight="1" x14ac:dyDescent="0.25">
      <c r="A2721" s="74" t="s">
        <v>3276</v>
      </c>
      <c r="B2721" s="70" t="s">
        <v>3367</v>
      </c>
      <c r="C2721" s="78">
        <v>103.61000999999999</v>
      </c>
      <c r="D2721" s="184"/>
      <c r="E2721" s="76">
        <v>87.246960000000001</v>
      </c>
      <c r="F2721" s="76">
        <v>80.561689999999999</v>
      </c>
      <c r="G2721" s="73"/>
      <c r="H2721" s="76">
        <v>112.94328</v>
      </c>
      <c r="I2721" s="72"/>
      <c r="J2721" s="185">
        <v>0</v>
      </c>
      <c r="K2721" s="242"/>
      <c r="L2721" s="242"/>
      <c r="M2721" s="173"/>
      <c r="N2721" s="173"/>
      <c r="O2721" s="173"/>
      <c r="P2721" s="173"/>
    </row>
    <row r="2722" spans="1:16" ht="14.25" customHeight="1" x14ac:dyDescent="0.25">
      <c r="A2722" s="74" t="s">
        <v>3277</v>
      </c>
      <c r="B2722" s="70" t="s">
        <v>3367</v>
      </c>
      <c r="C2722" s="78">
        <v>271.52931999999998</v>
      </c>
      <c r="D2722" s="184"/>
      <c r="E2722" s="76">
        <v>247.63114999999999</v>
      </c>
      <c r="F2722" s="76">
        <v>265.85257000000001</v>
      </c>
      <c r="G2722" s="73"/>
      <c r="H2722" s="76">
        <v>233.96715</v>
      </c>
      <c r="I2722" s="72"/>
      <c r="J2722" s="185">
        <v>0</v>
      </c>
      <c r="K2722" s="242"/>
      <c r="L2722" s="242"/>
      <c r="M2722" s="173"/>
      <c r="N2722" s="173"/>
      <c r="O2722" s="173"/>
      <c r="P2722" s="173"/>
    </row>
    <row r="2723" spans="1:16" ht="14.25" customHeight="1" x14ac:dyDescent="0.25">
      <c r="A2723" s="74" t="s">
        <v>3278</v>
      </c>
      <c r="B2723" s="70" t="s">
        <v>3367</v>
      </c>
      <c r="C2723" s="78">
        <v>117.18491</v>
      </c>
      <c r="D2723" s="184"/>
      <c r="E2723" s="76">
        <v>154.167</v>
      </c>
      <c r="F2723" s="76">
        <v>177.16497000000001</v>
      </c>
      <c r="G2723" s="73"/>
      <c r="H2723" s="76">
        <v>94.186940000000007</v>
      </c>
      <c r="I2723" s="72"/>
      <c r="J2723" s="185">
        <v>0</v>
      </c>
      <c r="K2723" s="242"/>
      <c r="L2723" s="242"/>
      <c r="M2723" s="173"/>
      <c r="N2723" s="175"/>
      <c r="O2723" s="173"/>
      <c r="P2723" s="173"/>
    </row>
    <row r="2724" spans="1:16" ht="14.25" customHeight="1" x14ac:dyDescent="0.25">
      <c r="A2724" s="74" t="s">
        <v>3279</v>
      </c>
      <c r="B2724" s="70" t="s">
        <v>3367</v>
      </c>
      <c r="C2724" s="78">
        <v>219.37438</v>
      </c>
      <c r="D2724" s="184"/>
      <c r="E2724" s="76">
        <v>137.5582</v>
      </c>
      <c r="F2724" s="76">
        <v>135.34695000000002</v>
      </c>
      <c r="G2724" s="73"/>
      <c r="H2724" s="76">
        <v>183.30482999999998</v>
      </c>
      <c r="I2724" s="72"/>
      <c r="J2724" s="185">
        <v>0</v>
      </c>
      <c r="K2724" s="242"/>
      <c r="L2724" s="242"/>
      <c r="M2724" s="173"/>
      <c r="N2724" s="174"/>
      <c r="O2724" s="173"/>
      <c r="P2724" s="173"/>
    </row>
    <row r="2725" spans="1:16" ht="14.25" customHeight="1" x14ac:dyDescent="0.25">
      <c r="A2725" s="74" t="s">
        <v>3280</v>
      </c>
      <c r="B2725" s="70" t="s">
        <v>3367</v>
      </c>
      <c r="C2725" s="78">
        <v>67.426570000000012</v>
      </c>
      <c r="D2725" s="184"/>
      <c r="E2725" s="76">
        <v>110.23610000000001</v>
      </c>
      <c r="F2725" s="76">
        <v>92.877549999999999</v>
      </c>
      <c r="G2725" s="73"/>
      <c r="H2725" s="76">
        <v>66.830020000000005</v>
      </c>
      <c r="I2725" s="72"/>
      <c r="J2725" s="185">
        <v>0</v>
      </c>
      <c r="K2725" s="242"/>
      <c r="L2725" s="242"/>
      <c r="M2725" s="173"/>
      <c r="N2725" s="174"/>
      <c r="O2725" s="173"/>
      <c r="P2725" s="173"/>
    </row>
    <row r="2726" spans="1:16" ht="14.25" customHeight="1" x14ac:dyDescent="0.25">
      <c r="A2726" s="74" t="s">
        <v>3281</v>
      </c>
      <c r="B2726" s="70" t="s">
        <v>3367</v>
      </c>
      <c r="C2726" s="78">
        <v>206.99929999999998</v>
      </c>
      <c r="D2726" s="184"/>
      <c r="E2726" s="76">
        <v>147.75149999999999</v>
      </c>
      <c r="F2726" s="76">
        <v>143.70535000000001</v>
      </c>
      <c r="G2726" s="73"/>
      <c r="H2726" s="76">
        <v>211.00414999999998</v>
      </c>
      <c r="I2726" s="72"/>
      <c r="J2726" s="185">
        <v>0</v>
      </c>
      <c r="K2726" s="242"/>
      <c r="L2726" s="242"/>
      <c r="M2726" s="173"/>
      <c r="N2726" s="174"/>
      <c r="O2726" s="173"/>
      <c r="P2726" s="173"/>
    </row>
    <row r="2727" spans="1:16" ht="14.25" customHeight="1" x14ac:dyDescent="0.25">
      <c r="A2727" s="74" t="s">
        <v>3282</v>
      </c>
      <c r="B2727" s="70" t="s">
        <v>3367</v>
      </c>
      <c r="C2727" s="78">
        <v>289.57019000000003</v>
      </c>
      <c r="D2727" s="184"/>
      <c r="E2727" s="76">
        <v>152.26379999999997</v>
      </c>
      <c r="F2727" s="76">
        <v>83.69941</v>
      </c>
      <c r="G2727" s="73"/>
      <c r="H2727" s="76">
        <v>358.13458000000003</v>
      </c>
      <c r="I2727" s="72"/>
      <c r="J2727" s="185">
        <v>0</v>
      </c>
      <c r="K2727" s="242"/>
      <c r="L2727" s="242"/>
      <c r="M2727" s="173"/>
      <c r="N2727" s="174"/>
      <c r="O2727" s="173"/>
      <c r="P2727" s="173"/>
    </row>
    <row r="2728" spans="1:16" ht="14.25" customHeight="1" x14ac:dyDescent="0.25">
      <c r="A2728" s="74" t="s">
        <v>3283</v>
      </c>
      <c r="B2728" s="70" t="s">
        <v>3367</v>
      </c>
      <c r="C2728" s="78">
        <v>134.66034999999999</v>
      </c>
      <c r="D2728" s="184"/>
      <c r="E2728" s="76">
        <v>56.386199999999995</v>
      </c>
      <c r="F2728" s="76">
        <v>98.969899999999996</v>
      </c>
      <c r="G2728" s="73"/>
      <c r="H2728" s="76">
        <v>92.076650000000001</v>
      </c>
      <c r="I2728" s="72"/>
      <c r="J2728" s="185">
        <v>0</v>
      </c>
      <c r="K2728" s="242"/>
      <c r="L2728" s="242"/>
      <c r="M2728" s="173"/>
      <c r="N2728" s="174"/>
      <c r="O2728" s="173"/>
      <c r="P2728" s="173"/>
    </row>
    <row r="2729" spans="1:16" ht="14.25" customHeight="1" x14ac:dyDescent="0.25">
      <c r="A2729" s="74" t="s">
        <v>3284</v>
      </c>
      <c r="B2729" s="70" t="s">
        <v>3367</v>
      </c>
      <c r="C2729" s="78">
        <v>227.77045000000001</v>
      </c>
      <c r="D2729" s="184"/>
      <c r="E2729" s="76">
        <v>174.6901</v>
      </c>
      <c r="F2729" s="76">
        <v>227.25815</v>
      </c>
      <c r="G2729" s="73"/>
      <c r="H2729" s="76">
        <v>190.52350000000001</v>
      </c>
      <c r="I2729" s="72"/>
      <c r="J2729" s="185">
        <v>0</v>
      </c>
      <c r="K2729" s="242"/>
      <c r="L2729" s="242"/>
      <c r="M2729" s="173"/>
      <c r="N2729" s="174"/>
      <c r="O2729" s="173"/>
      <c r="P2729" s="173"/>
    </row>
    <row r="2730" spans="1:16" ht="14.25" customHeight="1" x14ac:dyDescent="0.25">
      <c r="A2730" s="74" t="s">
        <v>3285</v>
      </c>
      <c r="B2730" s="70" t="s">
        <v>3367</v>
      </c>
      <c r="C2730" s="78">
        <v>437.0163</v>
      </c>
      <c r="D2730" s="184"/>
      <c r="E2730" s="76">
        <v>253.72620000000001</v>
      </c>
      <c r="F2730" s="76">
        <v>304.36154999999997</v>
      </c>
      <c r="G2730" s="73"/>
      <c r="H2730" s="76">
        <v>386.38094999999998</v>
      </c>
      <c r="I2730" s="72"/>
      <c r="J2730" s="185">
        <v>0</v>
      </c>
      <c r="K2730" s="242"/>
      <c r="L2730" s="242"/>
      <c r="M2730" s="173"/>
      <c r="N2730" s="174"/>
      <c r="O2730" s="173"/>
      <c r="P2730" s="173"/>
    </row>
    <row r="2731" spans="1:16" ht="14.25" customHeight="1" x14ac:dyDescent="0.25">
      <c r="A2731" s="74" t="s">
        <v>3286</v>
      </c>
      <c r="B2731" s="70" t="s">
        <v>3367</v>
      </c>
      <c r="C2731" s="78">
        <v>169.75863000000001</v>
      </c>
      <c r="D2731" s="184"/>
      <c r="E2731" s="76">
        <v>97.861919999999998</v>
      </c>
      <c r="F2731" s="76">
        <v>157.00323999999998</v>
      </c>
      <c r="G2731" s="73"/>
      <c r="H2731" s="76">
        <v>110.61731</v>
      </c>
      <c r="I2731" s="72"/>
      <c r="J2731" s="185">
        <v>0</v>
      </c>
      <c r="K2731" s="242"/>
      <c r="L2731" s="242"/>
      <c r="M2731" s="173"/>
      <c r="N2731" s="173"/>
      <c r="O2731" s="173"/>
      <c r="P2731" s="173"/>
    </row>
    <row r="2732" spans="1:16" ht="14.25" customHeight="1" x14ac:dyDescent="0.25">
      <c r="A2732" s="74" t="s">
        <v>3287</v>
      </c>
      <c r="B2732" s="70" t="s">
        <v>3367</v>
      </c>
      <c r="C2732" s="78">
        <v>169.57592000000002</v>
      </c>
      <c r="D2732" s="184"/>
      <c r="E2732" s="76">
        <v>182.99045999999998</v>
      </c>
      <c r="F2732" s="76">
        <v>213.75423999999998</v>
      </c>
      <c r="G2732" s="73"/>
      <c r="H2732" s="76">
        <v>156.69504000000001</v>
      </c>
      <c r="I2732" s="72"/>
      <c r="J2732" s="185">
        <v>0</v>
      </c>
      <c r="K2732" s="242"/>
      <c r="L2732" s="242"/>
      <c r="M2732" s="173"/>
      <c r="N2732" s="173"/>
      <c r="O2732" s="173"/>
      <c r="P2732" s="173"/>
    </row>
    <row r="2733" spans="1:16" ht="14.25" customHeight="1" x14ac:dyDescent="0.25">
      <c r="A2733" s="74" t="s">
        <v>3288</v>
      </c>
      <c r="B2733" s="70" t="s">
        <v>3367</v>
      </c>
      <c r="C2733" s="78">
        <v>42.321449999999999</v>
      </c>
      <c r="D2733" s="184"/>
      <c r="E2733" s="76">
        <v>103.08011999999999</v>
      </c>
      <c r="F2733" s="76">
        <v>98.649500000000003</v>
      </c>
      <c r="G2733" s="73"/>
      <c r="H2733" s="76">
        <v>46.752069999999996</v>
      </c>
      <c r="I2733" s="72"/>
      <c r="J2733" s="185">
        <v>0</v>
      </c>
      <c r="K2733" s="242"/>
      <c r="L2733" s="242"/>
      <c r="M2733" s="173"/>
      <c r="N2733" s="173"/>
      <c r="O2733" s="173"/>
      <c r="P2733" s="173"/>
    </row>
    <row r="2734" spans="1:16" ht="14.25" customHeight="1" x14ac:dyDescent="0.25">
      <c r="A2734" s="74" t="s">
        <v>3289</v>
      </c>
      <c r="B2734" s="70" t="s">
        <v>3367</v>
      </c>
      <c r="C2734" s="78">
        <v>103.44750000000001</v>
      </c>
      <c r="D2734" s="184"/>
      <c r="E2734" s="76">
        <v>102.07860000000001</v>
      </c>
      <c r="F2734" s="76">
        <v>122.78494999999999</v>
      </c>
      <c r="G2734" s="73"/>
      <c r="H2734" s="76">
        <v>82.74114999999999</v>
      </c>
      <c r="I2734" s="72"/>
      <c r="J2734" s="185">
        <v>0</v>
      </c>
      <c r="K2734" s="242"/>
      <c r="L2734" s="242"/>
      <c r="M2734" s="173"/>
      <c r="N2734" s="174"/>
      <c r="O2734" s="173"/>
      <c r="P2734" s="173"/>
    </row>
    <row r="2735" spans="1:16" ht="14.25" customHeight="1" x14ac:dyDescent="0.25">
      <c r="A2735" s="74" t="s">
        <v>3290</v>
      </c>
      <c r="B2735" s="70" t="s">
        <v>3367</v>
      </c>
      <c r="C2735" s="78">
        <v>193.28054999999998</v>
      </c>
      <c r="D2735" s="184"/>
      <c r="E2735" s="76">
        <v>53.874600000000001</v>
      </c>
      <c r="F2735" s="76">
        <v>15.05885</v>
      </c>
      <c r="G2735" s="73"/>
      <c r="H2735" s="76">
        <v>232.09629999999999</v>
      </c>
      <c r="I2735" s="72"/>
      <c r="J2735" s="185">
        <v>0</v>
      </c>
      <c r="K2735" s="242"/>
      <c r="L2735" s="242"/>
      <c r="M2735" s="173"/>
      <c r="N2735" s="174"/>
      <c r="O2735" s="173"/>
      <c r="P2735" s="173"/>
    </row>
    <row r="2736" spans="1:16" ht="14.25" customHeight="1" x14ac:dyDescent="0.25">
      <c r="A2736" s="74" t="s">
        <v>3291</v>
      </c>
      <c r="B2736" s="70" t="s">
        <v>3367</v>
      </c>
      <c r="C2736" s="78">
        <v>208.44492000000002</v>
      </c>
      <c r="D2736" s="184"/>
      <c r="E2736" s="76">
        <v>105.99178999999999</v>
      </c>
      <c r="F2736" s="76">
        <v>84.808009999999996</v>
      </c>
      <c r="G2736" s="73"/>
      <c r="H2736" s="76">
        <v>230.09014999999999</v>
      </c>
      <c r="I2736" s="72"/>
      <c r="J2736" s="185">
        <v>0</v>
      </c>
      <c r="K2736" s="242"/>
      <c r="L2736" s="242"/>
      <c r="M2736" s="173"/>
      <c r="N2736" s="173"/>
      <c r="O2736" s="173"/>
      <c r="P2736" s="173"/>
    </row>
    <row r="2737" spans="1:16" ht="14.25" customHeight="1" x14ac:dyDescent="0.25">
      <c r="A2737" s="74" t="s">
        <v>3292</v>
      </c>
      <c r="B2737" s="70" t="s">
        <v>3367</v>
      </c>
      <c r="C2737" s="78">
        <v>217.25967</v>
      </c>
      <c r="D2737" s="184"/>
      <c r="E2737" s="76">
        <v>134.39099999999999</v>
      </c>
      <c r="F2737" s="76">
        <v>138.74592999999999</v>
      </c>
      <c r="G2737" s="73"/>
      <c r="H2737" s="76">
        <v>212.90474</v>
      </c>
      <c r="I2737" s="72"/>
      <c r="J2737" s="185">
        <v>0</v>
      </c>
      <c r="K2737" s="242"/>
      <c r="L2737" s="242"/>
      <c r="M2737" s="173"/>
      <c r="N2737" s="175"/>
      <c r="O2737" s="173"/>
      <c r="P2737" s="173"/>
    </row>
    <row r="2738" spans="1:16" ht="14.25" customHeight="1" x14ac:dyDescent="0.25">
      <c r="A2738" s="74" t="s">
        <v>3991</v>
      </c>
      <c r="B2738" s="70" t="s">
        <v>3367</v>
      </c>
      <c r="C2738" s="78">
        <v>178.32851000000002</v>
      </c>
      <c r="D2738" s="184"/>
      <c r="E2738" s="76">
        <v>108.96132</v>
      </c>
      <c r="F2738" s="76">
        <v>95.746020000000001</v>
      </c>
      <c r="G2738" s="73"/>
      <c r="H2738" s="76">
        <v>191.54381000000001</v>
      </c>
      <c r="I2738" s="72"/>
      <c r="J2738" s="185">
        <v>0</v>
      </c>
      <c r="K2738" s="242"/>
      <c r="L2738" s="242"/>
      <c r="M2738" s="173"/>
      <c r="N2738" s="173"/>
      <c r="O2738" s="173"/>
      <c r="P2738" s="173"/>
    </row>
    <row r="2739" spans="1:16" ht="14.25" customHeight="1" x14ac:dyDescent="0.25">
      <c r="A2739" s="74" t="s">
        <v>3293</v>
      </c>
      <c r="B2739" s="70" t="s">
        <v>3367</v>
      </c>
      <c r="C2739" s="78">
        <v>114.68011</v>
      </c>
      <c r="D2739" s="184"/>
      <c r="E2739" s="76">
        <v>167.00579999999999</v>
      </c>
      <c r="F2739" s="76">
        <v>172.43145000000001</v>
      </c>
      <c r="G2739" s="73"/>
      <c r="H2739" s="76">
        <v>109.25446000000001</v>
      </c>
      <c r="I2739" s="72"/>
      <c r="J2739" s="185">
        <v>0</v>
      </c>
      <c r="K2739" s="242"/>
      <c r="L2739" s="242"/>
      <c r="M2739" s="173"/>
      <c r="N2739" s="174"/>
      <c r="O2739" s="173"/>
      <c r="P2739" s="173"/>
    </row>
    <row r="2740" spans="1:16" ht="14.25" customHeight="1" x14ac:dyDescent="0.25">
      <c r="A2740" s="74" t="s">
        <v>3294</v>
      </c>
      <c r="B2740" s="70" t="s">
        <v>3367</v>
      </c>
      <c r="C2740" s="78">
        <v>218.12173999999999</v>
      </c>
      <c r="D2740" s="184"/>
      <c r="E2740" s="76">
        <v>169.28795000000002</v>
      </c>
      <c r="F2740" s="76">
        <v>178.39735999999999</v>
      </c>
      <c r="G2740" s="73"/>
      <c r="H2740" s="76">
        <v>208.74598</v>
      </c>
      <c r="I2740" s="72"/>
      <c r="J2740" s="185">
        <v>0</v>
      </c>
      <c r="K2740" s="242"/>
      <c r="L2740" s="242"/>
      <c r="M2740" s="173"/>
      <c r="N2740" s="173"/>
      <c r="O2740" s="173"/>
      <c r="P2740" s="173"/>
    </row>
    <row r="2741" spans="1:16" ht="14.25" customHeight="1" x14ac:dyDescent="0.25">
      <c r="A2741" s="74" t="s">
        <v>3295</v>
      </c>
      <c r="B2741" s="70" t="s">
        <v>3367</v>
      </c>
      <c r="C2741" s="78">
        <v>341.37</v>
      </c>
      <c r="D2741" s="184"/>
      <c r="E2741" s="76">
        <v>256.06880000000001</v>
      </c>
      <c r="F2741" s="76">
        <v>357.53845000000001</v>
      </c>
      <c r="G2741" s="73"/>
      <c r="H2741" s="76">
        <v>239.94295000000002</v>
      </c>
      <c r="I2741" s="72"/>
      <c r="J2741" s="185">
        <v>0</v>
      </c>
      <c r="K2741" s="242"/>
      <c r="L2741" s="242"/>
      <c r="M2741" s="173"/>
      <c r="N2741" s="174"/>
      <c r="O2741" s="173"/>
      <c r="P2741" s="173"/>
    </row>
    <row r="2742" spans="1:16" ht="14.25" customHeight="1" x14ac:dyDescent="0.25">
      <c r="A2742" s="74" t="s">
        <v>3296</v>
      </c>
      <c r="B2742" s="70" t="s">
        <v>3367</v>
      </c>
      <c r="C2742" s="78">
        <v>112.83102000000001</v>
      </c>
      <c r="D2742" s="184"/>
      <c r="E2742" s="76">
        <v>156.61204000000001</v>
      </c>
      <c r="F2742" s="76">
        <v>164.02662000000001</v>
      </c>
      <c r="G2742" s="73"/>
      <c r="H2742" s="76">
        <v>100.31724</v>
      </c>
      <c r="I2742" s="72"/>
      <c r="J2742" s="185">
        <v>0</v>
      </c>
      <c r="K2742" s="242"/>
      <c r="L2742" s="242"/>
      <c r="M2742" s="173"/>
      <c r="N2742" s="173"/>
      <c r="O2742" s="173"/>
      <c r="P2742" s="173"/>
    </row>
    <row r="2743" spans="1:16" ht="14.25" customHeight="1" x14ac:dyDescent="0.25">
      <c r="A2743" s="74" t="s">
        <v>3297</v>
      </c>
      <c r="B2743" s="70" t="s">
        <v>3367</v>
      </c>
      <c r="C2743" s="78">
        <v>187.38295000000002</v>
      </c>
      <c r="D2743" s="184"/>
      <c r="E2743" s="76">
        <v>170.32079999999999</v>
      </c>
      <c r="F2743" s="76">
        <v>167.29489999999998</v>
      </c>
      <c r="G2743" s="73"/>
      <c r="H2743" s="76">
        <v>190.40885</v>
      </c>
      <c r="I2743" s="72"/>
      <c r="J2743" s="185">
        <v>0</v>
      </c>
      <c r="K2743" s="242"/>
      <c r="L2743" s="242"/>
      <c r="M2743" s="173"/>
      <c r="N2743" s="174"/>
      <c r="O2743" s="173"/>
      <c r="P2743" s="173"/>
    </row>
    <row r="2744" spans="1:16" ht="14.25" customHeight="1" x14ac:dyDescent="0.25">
      <c r="A2744" s="74" t="s">
        <v>3298</v>
      </c>
      <c r="B2744" s="70" t="s">
        <v>3367</v>
      </c>
      <c r="C2744" s="78">
        <v>189.3064</v>
      </c>
      <c r="D2744" s="184"/>
      <c r="E2744" s="76">
        <v>235.48212000000001</v>
      </c>
      <c r="F2744" s="76">
        <v>240.79820999999998</v>
      </c>
      <c r="G2744" s="73"/>
      <c r="H2744" s="76">
        <v>183.99030999999999</v>
      </c>
      <c r="I2744" s="72"/>
      <c r="J2744" s="185">
        <v>0</v>
      </c>
      <c r="K2744" s="242"/>
      <c r="L2744" s="242"/>
      <c r="M2744" s="173"/>
      <c r="N2744" s="173"/>
      <c r="O2744" s="173"/>
      <c r="P2744" s="173"/>
    </row>
    <row r="2745" spans="1:16" ht="14.25" customHeight="1" x14ac:dyDescent="0.25">
      <c r="A2745" s="74" t="s">
        <v>3992</v>
      </c>
      <c r="B2745" s="70" t="s">
        <v>3367</v>
      </c>
      <c r="C2745" s="78">
        <v>624.31673000000001</v>
      </c>
      <c r="D2745" s="184"/>
      <c r="E2745" s="76">
        <v>280.05791999999997</v>
      </c>
      <c r="F2745" s="76">
        <v>661.54381000000001</v>
      </c>
      <c r="G2745" s="73"/>
      <c r="H2745" s="76">
        <v>242.83083999999999</v>
      </c>
      <c r="I2745" s="72"/>
      <c r="J2745" s="185">
        <v>0</v>
      </c>
      <c r="K2745" s="242"/>
      <c r="L2745" s="242"/>
      <c r="M2745" s="173"/>
      <c r="N2745" s="173"/>
      <c r="O2745" s="173"/>
      <c r="P2745" s="173"/>
    </row>
    <row r="2746" spans="1:16" ht="14.25" customHeight="1" x14ac:dyDescent="0.25">
      <c r="A2746" s="74" t="s">
        <v>3299</v>
      </c>
      <c r="B2746" s="70" t="s">
        <v>3367</v>
      </c>
      <c r="C2746" s="78">
        <v>310.41321999999997</v>
      </c>
      <c r="D2746" s="184"/>
      <c r="E2746" s="76">
        <v>177.13050000000001</v>
      </c>
      <c r="F2746" s="76">
        <v>179.01508999999999</v>
      </c>
      <c r="G2746" s="73"/>
      <c r="H2746" s="76">
        <v>308.71984999999995</v>
      </c>
      <c r="I2746" s="72"/>
      <c r="J2746" s="185">
        <v>0</v>
      </c>
      <c r="K2746" s="242"/>
      <c r="L2746" s="242"/>
      <c r="M2746" s="173"/>
      <c r="N2746" s="174"/>
      <c r="O2746" s="173"/>
      <c r="P2746" s="173"/>
    </row>
    <row r="2747" spans="1:16" ht="14.25" customHeight="1" x14ac:dyDescent="0.25">
      <c r="A2747" s="74" t="s">
        <v>3300</v>
      </c>
      <c r="B2747" s="70" t="s">
        <v>3367</v>
      </c>
      <c r="C2747" s="78">
        <v>74.248699999999999</v>
      </c>
      <c r="D2747" s="184"/>
      <c r="E2747" s="76">
        <v>28.937999999999999</v>
      </c>
      <c r="F2747" s="76">
        <v>17.329599999999999</v>
      </c>
      <c r="G2747" s="73"/>
      <c r="H2747" s="76">
        <v>85.857100000000003</v>
      </c>
      <c r="I2747" s="72"/>
      <c r="J2747" s="185">
        <v>0</v>
      </c>
      <c r="K2747" s="242"/>
      <c r="L2747" s="242"/>
      <c r="M2747" s="173"/>
      <c r="N2747" s="175"/>
      <c r="O2747" s="173"/>
      <c r="P2747" s="173"/>
    </row>
    <row r="2748" spans="1:16" ht="14.25" customHeight="1" x14ac:dyDescent="0.25">
      <c r="A2748" s="74" t="s">
        <v>3993</v>
      </c>
      <c r="B2748" s="70" t="s">
        <v>3367</v>
      </c>
      <c r="C2748" s="78">
        <v>65.316500000000005</v>
      </c>
      <c r="D2748" s="184"/>
      <c r="E2748" s="76">
        <v>13.663650000000001</v>
      </c>
      <c r="F2748" s="76">
        <v>5.5618999999999996</v>
      </c>
      <c r="G2748" s="73"/>
      <c r="H2748" s="76">
        <v>59.754599999999996</v>
      </c>
      <c r="I2748" s="72"/>
      <c r="J2748" s="185">
        <v>0</v>
      </c>
      <c r="K2748" s="242"/>
      <c r="L2748" s="242"/>
      <c r="M2748" s="173"/>
      <c r="N2748" s="173"/>
      <c r="O2748" s="173"/>
      <c r="P2748" s="173"/>
    </row>
    <row r="2749" spans="1:16" ht="14.25" customHeight="1" x14ac:dyDescent="0.25">
      <c r="A2749" s="74" t="s">
        <v>3301</v>
      </c>
      <c r="B2749" s="70" t="s">
        <v>3367</v>
      </c>
      <c r="C2749" s="78">
        <v>219.18689999999998</v>
      </c>
      <c r="D2749" s="184"/>
      <c r="E2749" s="76">
        <v>192.78745000000001</v>
      </c>
      <c r="F2749" s="76">
        <v>189.89676</v>
      </c>
      <c r="G2749" s="73"/>
      <c r="H2749" s="76">
        <v>277.51440000000002</v>
      </c>
      <c r="I2749" s="72"/>
      <c r="J2749" s="185">
        <v>0</v>
      </c>
      <c r="K2749" s="242"/>
      <c r="L2749" s="242"/>
      <c r="M2749" s="173"/>
      <c r="N2749" s="173"/>
      <c r="O2749" s="173"/>
      <c r="P2749" s="173"/>
    </row>
    <row r="2750" spans="1:16" ht="14.25" customHeight="1" x14ac:dyDescent="0.25">
      <c r="A2750" s="74" t="s">
        <v>3302</v>
      </c>
      <c r="B2750" s="70" t="s">
        <v>3367</v>
      </c>
      <c r="C2750" s="78">
        <v>69.995750000000001</v>
      </c>
      <c r="D2750" s="184"/>
      <c r="E2750" s="76">
        <v>27.237599999999997</v>
      </c>
      <c r="F2750" s="76">
        <v>15.61565</v>
      </c>
      <c r="G2750" s="73"/>
      <c r="H2750" s="76">
        <v>81.617699999999999</v>
      </c>
      <c r="I2750" s="72"/>
      <c r="J2750" s="185">
        <v>0</v>
      </c>
      <c r="K2750" s="242"/>
      <c r="L2750" s="242"/>
      <c r="M2750" s="173"/>
      <c r="N2750" s="174"/>
      <c r="O2750" s="173"/>
      <c r="P2750" s="173"/>
    </row>
    <row r="2751" spans="1:16" ht="14.25" customHeight="1" x14ac:dyDescent="0.25">
      <c r="A2751" s="74" t="s">
        <v>3303</v>
      </c>
      <c r="B2751" s="70" t="s">
        <v>3367</v>
      </c>
      <c r="C2751" s="78">
        <v>11.046700000000001</v>
      </c>
      <c r="D2751" s="184"/>
      <c r="E2751" s="76">
        <v>27.190799999999999</v>
      </c>
      <c r="F2751" s="76">
        <v>29.440900000000003</v>
      </c>
      <c r="G2751" s="73"/>
      <c r="H2751" s="76">
        <v>8.7965999999999998</v>
      </c>
      <c r="I2751" s="72"/>
      <c r="J2751" s="185">
        <v>0</v>
      </c>
      <c r="K2751" s="242"/>
      <c r="L2751" s="242"/>
      <c r="M2751" s="173"/>
      <c r="N2751" s="174"/>
      <c r="O2751" s="173"/>
      <c r="P2751" s="173"/>
    </row>
    <row r="2752" spans="1:16" ht="14.25" customHeight="1" x14ac:dyDescent="0.25">
      <c r="A2752" s="74" t="s">
        <v>3304</v>
      </c>
      <c r="B2752" s="70" t="s">
        <v>3367</v>
      </c>
      <c r="C2752" s="78">
        <v>4.5176999999999996</v>
      </c>
      <c r="D2752" s="184"/>
      <c r="E2752" s="76">
        <v>26.660400000000003</v>
      </c>
      <c r="F2752" s="76">
        <v>28.892099999999999</v>
      </c>
      <c r="G2752" s="73"/>
      <c r="H2752" s="76">
        <v>2.286</v>
      </c>
      <c r="I2752" s="72"/>
      <c r="J2752" s="185">
        <v>0</v>
      </c>
      <c r="K2752" s="242"/>
      <c r="L2752" s="242"/>
      <c r="M2752" s="173"/>
      <c r="N2752" s="174"/>
      <c r="O2752" s="173"/>
      <c r="P2752" s="173"/>
    </row>
    <row r="2753" spans="1:16" ht="14.25" customHeight="1" x14ac:dyDescent="0.25">
      <c r="A2753" s="74" t="s">
        <v>3305</v>
      </c>
      <c r="B2753" s="70" t="s">
        <v>3367</v>
      </c>
      <c r="C2753" s="78">
        <v>48.747500000000002</v>
      </c>
      <c r="D2753" s="184"/>
      <c r="E2753" s="76">
        <v>17.659200000000002</v>
      </c>
      <c r="F2753" s="76">
        <v>8.2316000000000003</v>
      </c>
      <c r="G2753" s="73"/>
      <c r="H2753" s="76">
        <v>58.1751</v>
      </c>
      <c r="I2753" s="72"/>
      <c r="J2753" s="185">
        <v>0</v>
      </c>
      <c r="K2753" s="242"/>
      <c r="L2753" s="242"/>
      <c r="M2753" s="173"/>
      <c r="N2753" s="174"/>
      <c r="O2753" s="173"/>
      <c r="P2753" s="173"/>
    </row>
    <row r="2754" spans="1:16" ht="14.25" customHeight="1" x14ac:dyDescent="0.25">
      <c r="A2754" s="74" t="s">
        <v>3994</v>
      </c>
      <c r="B2754" s="70" t="s">
        <v>3367</v>
      </c>
      <c r="C2754" s="78">
        <v>195.8426</v>
      </c>
      <c r="D2754" s="184"/>
      <c r="E2754" s="76">
        <v>238.64879999999999</v>
      </c>
      <c r="F2754" s="76">
        <v>210.87145000000001</v>
      </c>
      <c r="G2754" s="73"/>
      <c r="H2754" s="76">
        <v>223.61995000000002</v>
      </c>
      <c r="I2754" s="72"/>
      <c r="J2754" s="185">
        <v>0</v>
      </c>
      <c r="K2754" s="242"/>
      <c r="L2754" s="242"/>
      <c r="M2754" s="173"/>
      <c r="N2754" s="174"/>
      <c r="O2754" s="173"/>
      <c r="P2754" s="173"/>
    </row>
    <row r="2755" spans="1:16" ht="14.25" customHeight="1" x14ac:dyDescent="0.25">
      <c r="A2755" s="74" t="s">
        <v>3306</v>
      </c>
      <c r="B2755" s="70" t="s">
        <v>3367</v>
      </c>
      <c r="C2755" s="78">
        <v>42.232500000000002</v>
      </c>
      <c r="D2755" s="184"/>
      <c r="E2755" s="76">
        <v>25.5684</v>
      </c>
      <c r="F2755" s="76">
        <v>20.505400000000002</v>
      </c>
      <c r="G2755" s="73"/>
      <c r="H2755" s="76">
        <v>47.295499999999997</v>
      </c>
      <c r="I2755" s="72"/>
      <c r="J2755" s="185">
        <v>0</v>
      </c>
      <c r="K2755" s="242"/>
      <c r="L2755" s="242"/>
      <c r="M2755" s="173"/>
      <c r="N2755" s="174"/>
      <c r="O2755" s="173"/>
      <c r="P2755" s="173"/>
    </row>
    <row r="2756" spans="1:16" ht="14.25" customHeight="1" x14ac:dyDescent="0.25">
      <c r="A2756" s="74" t="s">
        <v>3307</v>
      </c>
      <c r="B2756" s="70" t="s">
        <v>3367</v>
      </c>
      <c r="C2756" s="78">
        <v>33.0244</v>
      </c>
      <c r="D2756" s="184"/>
      <c r="E2756" s="76">
        <v>42.432000000000002</v>
      </c>
      <c r="F2756" s="76">
        <v>35.858550000000001</v>
      </c>
      <c r="G2756" s="73"/>
      <c r="H2756" s="76">
        <v>39.597850000000001</v>
      </c>
      <c r="I2756" s="72"/>
      <c r="J2756" s="185">
        <v>0</v>
      </c>
      <c r="K2756" s="242"/>
      <c r="L2756" s="242"/>
      <c r="M2756" s="173"/>
      <c r="N2756" s="175"/>
      <c r="O2756" s="173"/>
      <c r="P2756" s="173"/>
    </row>
    <row r="2757" spans="1:16" ht="14.25" customHeight="1" x14ac:dyDescent="0.25">
      <c r="A2757" s="74" t="s">
        <v>3308</v>
      </c>
      <c r="B2757" s="70" t="s">
        <v>3367</v>
      </c>
      <c r="C2757" s="78">
        <v>72.320210000000003</v>
      </c>
      <c r="D2757" s="184"/>
      <c r="E2757" s="76">
        <v>48.570599999999999</v>
      </c>
      <c r="F2757" s="76">
        <v>49.444110000000002</v>
      </c>
      <c r="G2757" s="73"/>
      <c r="H2757" s="76">
        <v>71.446699999999993</v>
      </c>
      <c r="I2757" s="72"/>
      <c r="J2757" s="185">
        <v>0</v>
      </c>
      <c r="K2757" s="242"/>
      <c r="L2757" s="242"/>
      <c r="M2757" s="173"/>
      <c r="N2757" s="174"/>
      <c r="O2757" s="173"/>
      <c r="P2757" s="173"/>
    </row>
    <row r="2758" spans="1:16" ht="14.25" customHeight="1" x14ac:dyDescent="0.25">
      <c r="A2758" s="74" t="s">
        <v>3309</v>
      </c>
      <c r="B2758" s="70" t="s">
        <v>3367</v>
      </c>
      <c r="C2758" s="78">
        <v>1.23085</v>
      </c>
      <c r="D2758" s="184"/>
      <c r="E2758" s="76">
        <v>48.250800000000005</v>
      </c>
      <c r="F2758" s="76">
        <v>45.04515</v>
      </c>
      <c r="G2758" s="73"/>
      <c r="H2758" s="76">
        <v>4.4364999999999997</v>
      </c>
      <c r="I2758" s="72"/>
      <c r="J2758" s="185">
        <v>0</v>
      </c>
      <c r="K2758" s="242"/>
      <c r="L2758" s="242"/>
      <c r="M2758" s="173"/>
      <c r="N2758" s="174"/>
      <c r="O2758" s="173"/>
      <c r="P2758" s="173"/>
    </row>
    <row r="2759" spans="1:16" ht="14.25" customHeight="1" x14ac:dyDescent="0.25">
      <c r="A2759" s="74" t="s">
        <v>3310</v>
      </c>
      <c r="B2759" s="70" t="s">
        <v>3367</v>
      </c>
      <c r="C2759" s="78">
        <v>82.704850000000008</v>
      </c>
      <c r="D2759" s="184"/>
      <c r="E2759" s="76">
        <v>64.638599999999997</v>
      </c>
      <c r="F2759" s="76">
        <v>59.440599999999996</v>
      </c>
      <c r="G2759" s="73"/>
      <c r="H2759" s="76">
        <v>87.902850000000001</v>
      </c>
      <c r="I2759" s="72"/>
      <c r="J2759" s="185">
        <v>0</v>
      </c>
      <c r="K2759" s="242"/>
      <c r="L2759" s="242"/>
      <c r="M2759" s="173"/>
      <c r="N2759" s="174"/>
      <c r="O2759" s="173"/>
      <c r="P2759" s="173"/>
    </row>
    <row r="2760" spans="1:16" ht="14.25" customHeight="1" x14ac:dyDescent="0.25">
      <c r="A2760" s="74" t="s">
        <v>3311</v>
      </c>
      <c r="B2760" s="70" t="s">
        <v>3367</v>
      </c>
      <c r="C2760" s="78">
        <v>73.373449999999991</v>
      </c>
      <c r="D2760" s="184"/>
      <c r="E2760" s="76">
        <v>24.1722</v>
      </c>
      <c r="F2760" s="76">
        <v>51.823949999999996</v>
      </c>
      <c r="G2760" s="73"/>
      <c r="H2760" s="76">
        <v>45.721699999999998</v>
      </c>
      <c r="I2760" s="72"/>
      <c r="J2760" s="185">
        <v>0</v>
      </c>
      <c r="K2760" s="242"/>
      <c r="L2760" s="242"/>
      <c r="M2760" s="173"/>
      <c r="N2760" s="174"/>
      <c r="O2760" s="173"/>
      <c r="P2760" s="173"/>
    </row>
    <row r="2761" spans="1:16" ht="14.25" customHeight="1" x14ac:dyDescent="0.25">
      <c r="A2761" s="74" t="s">
        <v>3312</v>
      </c>
      <c r="B2761" s="70" t="s">
        <v>3367</v>
      </c>
      <c r="C2761" s="78">
        <v>74.87478999999999</v>
      </c>
      <c r="D2761" s="184"/>
      <c r="E2761" s="76">
        <v>70.059600000000003</v>
      </c>
      <c r="F2761" s="76">
        <v>90.807140000000004</v>
      </c>
      <c r="G2761" s="73"/>
      <c r="H2761" s="76">
        <v>57.06485</v>
      </c>
      <c r="I2761" s="72"/>
      <c r="J2761" s="185">
        <v>0</v>
      </c>
      <c r="K2761" s="242"/>
      <c r="L2761" s="242"/>
      <c r="M2761" s="173"/>
      <c r="N2761" s="174"/>
      <c r="O2761" s="173"/>
      <c r="P2761" s="173"/>
    </row>
    <row r="2762" spans="1:16" ht="14.25" customHeight="1" x14ac:dyDescent="0.25">
      <c r="A2762" s="74" t="s">
        <v>3313</v>
      </c>
      <c r="B2762" s="70" t="s">
        <v>3367</v>
      </c>
      <c r="C2762" s="78">
        <v>59.661699999999996</v>
      </c>
      <c r="D2762" s="184"/>
      <c r="E2762" s="76">
        <v>45.575400000000002</v>
      </c>
      <c r="F2762" s="76">
        <v>46.89255</v>
      </c>
      <c r="G2762" s="73"/>
      <c r="H2762" s="76">
        <v>58.344550000000005</v>
      </c>
      <c r="I2762" s="72"/>
      <c r="J2762" s="185">
        <v>0</v>
      </c>
      <c r="K2762" s="242"/>
      <c r="L2762" s="242"/>
      <c r="M2762" s="173"/>
      <c r="N2762" s="174"/>
      <c r="O2762" s="173"/>
      <c r="P2762" s="173"/>
    </row>
    <row r="2763" spans="1:16" ht="14.25" customHeight="1" x14ac:dyDescent="0.25">
      <c r="A2763" s="74" t="s">
        <v>3314</v>
      </c>
      <c r="B2763" s="70" t="s">
        <v>3367</v>
      </c>
      <c r="C2763" s="78">
        <v>36.997999999999998</v>
      </c>
      <c r="D2763" s="184"/>
      <c r="E2763" s="76">
        <v>43.157400000000003</v>
      </c>
      <c r="F2763" s="76">
        <v>41.822499999999998</v>
      </c>
      <c r="G2763" s="73"/>
      <c r="H2763" s="76">
        <v>38.332900000000002</v>
      </c>
      <c r="I2763" s="72"/>
      <c r="J2763" s="185">
        <v>0</v>
      </c>
      <c r="K2763" s="242"/>
      <c r="L2763" s="242"/>
      <c r="M2763" s="173"/>
      <c r="N2763" s="174"/>
      <c r="O2763" s="173"/>
      <c r="P2763" s="173"/>
    </row>
    <row r="2764" spans="1:16" ht="14.25" customHeight="1" x14ac:dyDescent="0.25">
      <c r="A2764" s="74" t="s">
        <v>3315</v>
      </c>
      <c r="B2764" s="70" t="s">
        <v>3367</v>
      </c>
      <c r="C2764" s="78">
        <v>93.73115</v>
      </c>
      <c r="D2764" s="184"/>
      <c r="E2764" s="76">
        <v>30.55715</v>
      </c>
      <c r="F2764" s="76">
        <v>8.5688999999999993</v>
      </c>
      <c r="G2764" s="73"/>
      <c r="H2764" s="76">
        <v>94.112649999999988</v>
      </c>
      <c r="I2764" s="72"/>
      <c r="J2764" s="185">
        <v>0</v>
      </c>
      <c r="K2764" s="242"/>
      <c r="L2764" s="242"/>
      <c r="M2764" s="173"/>
      <c r="N2764" s="173"/>
      <c r="O2764" s="173"/>
      <c r="P2764" s="173"/>
    </row>
    <row r="2765" spans="1:16" ht="14.25" customHeight="1" x14ac:dyDescent="0.25">
      <c r="A2765" s="74" t="s">
        <v>3316</v>
      </c>
      <c r="B2765" s="70" t="s">
        <v>3367</v>
      </c>
      <c r="C2765" s="78">
        <v>33.9221</v>
      </c>
      <c r="D2765" s="184"/>
      <c r="E2765" s="76">
        <v>15.771600000000001</v>
      </c>
      <c r="F2765" s="76">
        <v>12.452549999999999</v>
      </c>
      <c r="G2765" s="73"/>
      <c r="H2765" s="76">
        <v>37.241150000000005</v>
      </c>
      <c r="I2765" s="72"/>
      <c r="J2765" s="185">
        <v>0</v>
      </c>
      <c r="K2765" s="242"/>
      <c r="L2765" s="242"/>
      <c r="M2765" s="173"/>
      <c r="N2765" s="174"/>
      <c r="O2765" s="173"/>
      <c r="P2765" s="173"/>
    </row>
    <row r="2766" spans="1:16" ht="14.25" customHeight="1" x14ac:dyDescent="0.25">
      <c r="A2766" s="74" t="s">
        <v>3317</v>
      </c>
      <c r="B2766" s="70" t="s">
        <v>3367</v>
      </c>
      <c r="C2766" s="78">
        <v>176.47560000000001</v>
      </c>
      <c r="D2766" s="184"/>
      <c r="E2766" s="76">
        <v>204.4692</v>
      </c>
      <c r="F2766" s="76">
        <v>219.06825000000001</v>
      </c>
      <c r="G2766" s="73"/>
      <c r="H2766" s="76">
        <v>164.00054999999998</v>
      </c>
      <c r="I2766" s="72"/>
      <c r="J2766" s="185">
        <v>0</v>
      </c>
      <c r="K2766" s="242"/>
      <c r="L2766" s="242"/>
      <c r="M2766" s="173"/>
      <c r="N2766" s="174"/>
      <c r="O2766" s="173"/>
      <c r="P2766" s="173"/>
    </row>
    <row r="2767" spans="1:16" ht="14.25" customHeight="1" x14ac:dyDescent="0.25">
      <c r="A2767" s="74" t="s">
        <v>3318</v>
      </c>
      <c r="B2767" s="70" t="s">
        <v>3367</v>
      </c>
      <c r="C2767" s="78">
        <v>237.36785</v>
      </c>
      <c r="D2767" s="184"/>
      <c r="E2767" s="76">
        <v>113.73115</v>
      </c>
      <c r="F2767" s="76">
        <v>70.7029</v>
      </c>
      <c r="G2767" s="73"/>
      <c r="H2767" s="76">
        <v>295.24634999999995</v>
      </c>
      <c r="I2767" s="72"/>
      <c r="J2767" s="185">
        <v>0</v>
      </c>
      <c r="K2767" s="242"/>
      <c r="L2767" s="242"/>
      <c r="M2767" s="173"/>
      <c r="N2767" s="173"/>
      <c r="O2767" s="173"/>
      <c r="P2767" s="173"/>
    </row>
    <row r="2768" spans="1:16" ht="14.25" customHeight="1" x14ac:dyDescent="0.25">
      <c r="A2768" s="74" t="s">
        <v>3319</v>
      </c>
      <c r="B2768" s="70" t="s">
        <v>3367</v>
      </c>
      <c r="C2768" s="78">
        <v>165.46207999999999</v>
      </c>
      <c r="D2768" s="184"/>
      <c r="E2768" s="76">
        <v>144.97201999999999</v>
      </c>
      <c r="F2768" s="76">
        <v>142.18101000000001</v>
      </c>
      <c r="G2768" s="73"/>
      <c r="H2768" s="76">
        <v>167.20291</v>
      </c>
      <c r="I2768" s="72"/>
      <c r="J2768" s="185">
        <v>0</v>
      </c>
      <c r="K2768" s="242"/>
      <c r="L2768" s="242"/>
      <c r="M2768" s="173"/>
      <c r="N2768" s="173"/>
      <c r="O2768" s="173"/>
      <c r="P2768" s="173"/>
    </row>
    <row r="2769" spans="1:16" ht="14.25" customHeight="1" x14ac:dyDescent="0.25">
      <c r="A2769" s="74" t="s">
        <v>3320</v>
      </c>
      <c r="B2769" s="70" t="s">
        <v>3367</v>
      </c>
      <c r="C2769" s="78">
        <v>270.14006999999998</v>
      </c>
      <c r="D2769" s="184"/>
      <c r="E2769" s="76">
        <v>172.99620000000002</v>
      </c>
      <c r="F2769" s="76">
        <v>169.13855999999998</v>
      </c>
      <c r="G2769" s="73"/>
      <c r="H2769" s="76">
        <v>273.99771000000004</v>
      </c>
      <c r="I2769" s="72"/>
      <c r="J2769" s="185">
        <v>0</v>
      </c>
      <c r="K2769" s="242"/>
      <c r="L2769" s="242"/>
      <c r="M2769" s="173"/>
      <c r="N2769" s="174"/>
      <c r="O2769" s="173"/>
      <c r="P2769" s="173"/>
    </row>
    <row r="2770" spans="1:16" ht="14.25" customHeight="1" x14ac:dyDescent="0.25">
      <c r="A2770" s="74" t="s">
        <v>3321</v>
      </c>
      <c r="B2770" s="70" t="s">
        <v>3367</v>
      </c>
      <c r="C2770" s="78">
        <v>201.21776</v>
      </c>
      <c r="D2770" s="184"/>
      <c r="E2770" s="76">
        <v>168.4332</v>
      </c>
      <c r="F2770" s="76">
        <v>161.28921</v>
      </c>
      <c r="G2770" s="73"/>
      <c r="H2770" s="76">
        <v>208.36175</v>
      </c>
      <c r="I2770" s="72"/>
      <c r="J2770" s="185">
        <v>0</v>
      </c>
      <c r="K2770" s="242"/>
      <c r="L2770" s="242"/>
      <c r="M2770" s="173"/>
      <c r="N2770" s="174"/>
      <c r="O2770" s="173"/>
      <c r="P2770" s="173"/>
    </row>
    <row r="2771" spans="1:16" ht="14.25" customHeight="1" x14ac:dyDescent="0.25">
      <c r="A2771" s="74" t="s">
        <v>3322</v>
      </c>
      <c r="B2771" s="70" t="s">
        <v>3367</v>
      </c>
      <c r="C2771" s="78">
        <v>141.6583</v>
      </c>
      <c r="D2771" s="184"/>
      <c r="E2771" s="76">
        <v>105.92075</v>
      </c>
      <c r="F2771" s="76">
        <v>146.99939999999998</v>
      </c>
      <c r="G2771" s="73"/>
      <c r="H2771" s="76">
        <v>100.3569</v>
      </c>
      <c r="I2771" s="72"/>
      <c r="J2771" s="185">
        <v>0</v>
      </c>
      <c r="K2771" s="242"/>
      <c r="L2771" s="242"/>
      <c r="M2771" s="173"/>
      <c r="N2771" s="173"/>
      <c r="O2771" s="173"/>
      <c r="P2771" s="173"/>
    </row>
    <row r="2772" spans="1:16" ht="14.25" customHeight="1" x14ac:dyDescent="0.25">
      <c r="A2772" s="74" t="s">
        <v>3323</v>
      </c>
      <c r="B2772" s="70" t="s">
        <v>3367</v>
      </c>
      <c r="C2772" s="78">
        <v>172.03210000000001</v>
      </c>
      <c r="D2772" s="184"/>
      <c r="E2772" s="76">
        <v>116.35260000000001</v>
      </c>
      <c r="F2772" s="76">
        <v>138.94024999999999</v>
      </c>
      <c r="G2772" s="73"/>
      <c r="H2772" s="76">
        <v>149.44445000000002</v>
      </c>
      <c r="I2772" s="72"/>
      <c r="J2772" s="185">
        <v>0</v>
      </c>
      <c r="K2772" s="242"/>
      <c r="L2772" s="242"/>
      <c r="M2772" s="173"/>
      <c r="N2772" s="174"/>
      <c r="O2772" s="173"/>
      <c r="P2772" s="173"/>
    </row>
    <row r="2773" spans="1:16" ht="14.25" customHeight="1" x14ac:dyDescent="0.25">
      <c r="A2773" s="74" t="s">
        <v>3324</v>
      </c>
      <c r="B2773" s="70" t="s">
        <v>3367</v>
      </c>
      <c r="C2773" s="78">
        <v>313.28584000000001</v>
      </c>
      <c r="D2773" s="184"/>
      <c r="E2773" s="76">
        <v>173.6122</v>
      </c>
      <c r="F2773" s="76">
        <v>147.70659000000001</v>
      </c>
      <c r="G2773" s="73"/>
      <c r="H2773" s="76">
        <v>339.89605</v>
      </c>
      <c r="I2773" s="72"/>
      <c r="J2773" s="185">
        <v>0</v>
      </c>
      <c r="K2773" s="242"/>
      <c r="L2773" s="242"/>
      <c r="M2773" s="173"/>
      <c r="N2773" s="174"/>
      <c r="O2773" s="173"/>
      <c r="P2773" s="173"/>
    </row>
    <row r="2774" spans="1:16" ht="14.25" customHeight="1" x14ac:dyDescent="0.25">
      <c r="A2774" s="74" t="s">
        <v>3325</v>
      </c>
      <c r="B2774" s="70" t="s">
        <v>3367</v>
      </c>
      <c r="C2774" s="78">
        <v>27.274049999999999</v>
      </c>
      <c r="D2774" s="184"/>
      <c r="E2774" s="76">
        <v>5.0933999999999999</v>
      </c>
      <c r="F2774" s="76">
        <v>3.4046999999999996</v>
      </c>
      <c r="G2774" s="73"/>
      <c r="H2774" s="76">
        <v>28.96275</v>
      </c>
      <c r="I2774" s="72"/>
      <c r="J2774" s="185">
        <v>0</v>
      </c>
      <c r="K2774" s="242"/>
      <c r="L2774" s="242"/>
      <c r="M2774" s="173"/>
      <c r="N2774" s="174"/>
      <c r="O2774" s="173"/>
      <c r="P2774" s="173"/>
    </row>
    <row r="2775" spans="1:16" ht="14.25" customHeight="1" x14ac:dyDescent="0.25">
      <c r="A2775" s="74" t="s">
        <v>3326</v>
      </c>
      <c r="B2775" s="70" t="s">
        <v>3367</v>
      </c>
      <c r="C2775" s="78">
        <v>38.923929999999999</v>
      </c>
      <c r="D2775" s="184"/>
      <c r="E2775" s="76">
        <v>27.159599999999998</v>
      </c>
      <c r="F2775" s="76">
        <v>21.344900000000003</v>
      </c>
      <c r="G2775" s="73"/>
      <c r="H2775" s="76">
        <v>44.738630000000001</v>
      </c>
      <c r="I2775" s="72"/>
      <c r="J2775" s="185">
        <v>0</v>
      </c>
      <c r="K2775" s="242"/>
      <c r="L2775" s="242"/>
      <c r="M2775" s="173"/>
      <c r="N2775" s="174"/>
      <c r="O2775" s="173"/>
      <c r="P2775" s="173"/>
    </row>
    <row r="2776" spans="1:16" ht="14.25" customHeight="1" x14ac:dyDescent="0.25">
      <c r="A2776" s="74" t="s">
        <v>3327</v>
      </c>
      <c r="B2776" s="70" t="s">
        <v>3367</v>
      </c>
      <c r="C2776" s="78">
        <v>34.690349999999995</v>
      </c>
      <c r="D2776" s="184"/>
      <c r="E2776" s="76">
        <v>26.4498</v>
      </c>
      <c r="F2776" s="76">
        <v>37.077100000000002</v>
      </c>
      <c r="G2776" s="73"/>
      <c r="H2776" s="76">
        <v>24.06305</v>
      </c>
      <c r="I2776" s="72"/>
      <c r="J2776" s="185">
        <v>0</v>
      </c>
      <c r="K2776" s="242"/>
      <c r="L2776" s="242"/>
      <c r="M2776" s="173"/>
      <c r="N2776" s="174"/>
      <c r="O2776" s="173"/>
      <c r="P2776" s="173"/>
    </row>
    <row r="2777" spans="1:16" ht="14.25" customHeight="1" x14ac:dyDescent="0.25">
      <c r="A2777" s="74" t="s">
        <v>3328</v>
      </c>
      <c r="B2777" s="70" t="s">
        <v>3367</v>
      </c>
      <c r="C2777" s="78">
        <v>55.575800000000001</v>
      </c>
      <c r="D2777" s="184"/>
      <c r="E2777" s="76">
        <v>19.900400000000001</v>
      </c>
      <c r="F2777" s="76">
        <v>13.432840000000001</v>
      </c>
      <c r="G2777" s="73"/>
      <c r="H2777" s="76">
        <v>62.04336</v>
      </c>
      <c r="I2777" s="72"/>
      <c r="J2777" s="185">
        <v>0</v>
      </c>
      <c r="K2777" s="242"/>
      <c r="L2777" s="242"/>
      <c r="M2777" s="173"/>
      <c r="N2777" s="174"/>
      <c r="O2777" s="173"/>
      <c r="P2777" s="173"/>
    </row>
    <row r="2778" spans="1:16" ht="14.25" customHeight="1" x14ac:dyDescent="0.25">
      <c r="A2778" s="74" t="s">
        <v>3329</v>
      </c>
      <c r="B2778" s="70" t="s">
        <v>3367</v>
      </c>
      <c r="C2778" s="78">
        <v>5.2932499999999996</v>
      </c>
      <c r="D2778" s="184"/>
      <c r="E2778" s="76">
        <v>19.305</v>
      </c>
      <c r="F2778" s="76">
        <v>20.003299999999999</v>
      </c>
      <c r="G2778" s="73"/>
      <c r="H2778" s="76">
        <v>4.5949499999999999</v>
      </c>
      <c r="I2778" s="72"/>
      <c r="J2778" s="185">
        <v>0</v>
      </c>
      <c r="K2778" s="242"/>
      <c r="L2778" s="242"/>
      <c r="M2778" s="173"/>
      <c r="N2778" s="175"/>
      <c r="O2778" s="173"/>
      <c r="P2778" s="173"/>
    </row>
    <row r="2779" spans="1:16" ht="15.75" customHeight="1" x14ac:dyDescent="0.25">
      <c r="A2779" s="74" t="s">
        <v>3330</v>
      </c>
      <c r="B2779" s="70" t="s">
        <v>3367</v>
      </c>
      <c r="C2779" s="78">
        <v>32.534549999999996</v>
      </c>
      <c r="D2779" s="184"/>
      <c r="E2779" s="76">
        <v>25.8414</v>
      </c>
      <c r="F2779" s="76">
        <v>16.416550000000001</v>
      </c>
      <c r="G2779" s="73"/>
      <c r="H2779" s="76">
        <v>41.959400000000002</v>
      </c>
      <c r="I2779" s="72"/>
      <c r="J2779" s="185">
        <v>0</v>
      </c>
      <c r="K2779" s="242"/>
      <c r="L2779" s="242"/>
      <c r="M2779" s="173"/>
      <c r="N2779" s="174"/>
      <c r="O2779" s="173"/>
      <c r="P2779" s="173"/>
    </row>
    <row r="2780" spans="1:16" ht="15.75" customHeight="1" x14ac:dyDescent="0.25">
      <c r="A2780" s="74" t="s">
        <v>3331</v>
      </c>
      <c r="B2780" s="70" t="s">
        <v>3367</v>
      </c>
      <c r="C2780" s="78">
        <v>66.165199999999999</v>
      </c>
      <c r="D2780" s="184"/>
      <c r="E2780" s="76">
        <v>22.066200000000002</v>
      </c>
      <c r="F2780" s="76">
        <v>10.2126</v>
      </c>
      <c r="G2780" s="73"/>
      <c r="H2780" s="76">
        <v>78.018799999999999</v>
      </c>
      <c r="I2780" s="72"/>
      <c r="J2780" s="185">
        <v>0</v>
      </c>
      <c r="K2780" s="242"/>
      <c r="L2780" s="242"/>
      <c r="M2780" s="173"/>
      <c r="N2780" s="174"/>
      <c r="O2780" s="173"/>
      <c r="P2780" s="173"/>
    </row>
    <row r="2781" spans="1:16" ht="15.75" customHeight="1" x14ac:dyDescent="0.25">
      <c r="A2781" s="74" t="s">
        <v>3332</v>
      </c>
      <c r="B2781" s="70" t="s">
        <v>3367</v>
      </c>
      <c r="C2781" s="78">
        <v>6.4104999999999999</v>
      </c>
      <c r="D2781" s="184"/>
      <c r="E2781" s="76">
        <v>17.2302</v>
      </c>
      <c r="F2781" s="76">
        <v>20.526700000000002</v>
      </c>
      <c r="G2781" s="73"/>
      <c r="H2781" s="76">
        <v>3.1139999999999999</v>
      </c>
      <c r="I2781" s="72"/>
      <c r="J2781" s="185">
        <v>0</v>
      </c>
      <c r="K2781" s="242"/>
      <c r="L2781" s="242"/>
      <c r="M2781" s="173"/>
      <c r="N2781" s="174"/>
      <c r="O2781" s="173"/>
      <c r="P2781" s="173"/>
    </row>
    <row r="2782" spans="1:16" ht="15.75" customHeight="1" x14ac:dyDescent="0.25">
      <c r="A2782" s="74" t="s">
        <v>3333</v>
      </c>
      <c r="B2782" s="70" t="s">
        <v>3367</v>
      </c>
      <c r="C2782" s="78">
        <v>53.515749999999997</v>
      </c>
      <c r="D2782" s="184"/>
      <c r="E2782" s="76">
        <v>25.131599999999999</v>
      </c>
      <c r="F2782" s="76">
        <v>12.41615</v>
      </c>
      <c r="G2782" s="73"/>
      <c r="H2782" s="76">
        <v>66.231200000000001</v>
      </c>
      <c r="I2782" s="72"/>
      <c r="J2782" s="185">
        <v>0</v>
      </c>
      <c r="K2782" s="242"/>
      <c r="L2782" s="242"/>
      <c r="M2782" s="173"/>
      <c r="N2782" s="174"/>
      <c r="O2782" s="173"/>
      <c r="P2782" s="173"/>
    </row>
    <row r="2783" spans="1:16" ht="15.75" customHeight="1" x14ac:dyDescent="0.25">
      <c r="A2783" s="74" t="s">
        <v>3334</v>
      </c>
      <c r="B2783" s="70" t="s">
        <v>3367</v>
      </c>
      <c r="C2783" s="78">
        <v>46.81915</v>
      </c>
      <c r="D2783" s="184"/>
      <c r="E2783" s="76">
        <v>4.8866999999999994</v>
      </c>
      <c r="F2783" s="76">
        <v>2.6324999999999998</v>
      </c>
      <c r="G2783" s="73"/>
      <c r="H2783" s="76">
        <v>49.073349999999998</v>
      </c>
      <c r="I2783" s="72"/>
      <c r="J2783" s="185">
        <v>0</v>
      </c>
      <c r="K2783" s="242"/>
      <c r="L2783" s="242"/>
      <c r="M2783" s="173"/>
      <c r="N2783" s="174"/>
      <c r="O2783" s="173"/>
      <c r="P2783" s="173"/>
    </row>
    <row r="2784" spans="1:16" ht="15.75" customHeight="1" x14ac:dyDescent="0.25">
      <c r="A2784" s="74" t="s">
        <v>3335</v>
      </c>
      <c r="B2784" s="70" t="s">
        <v>3367</v>
      </c>
      <c r="C2784" s="78">
        <v>21.467919999999999</v>
      </c>
      <c r="D2784" s="184"/>
      <c r="E2784" s="76">
        <v>32.590800000000002</v>
      </c>
      <c r="F2784" s="76">
        <v>23.527570000000001</v>
      </c>
      <c r="G2784" s="73"/>
      <c r="H2784" s="76">
        <v>30.53115</v>
      </c>
      <c r="I2784" s="72"/>
      <c r="J2784" s="185">
        <v>0</v>
      </c>
      <c r="K2784" s="242"/>
      <c r="L2784" s="242"/>
      <c r="M2784" s="173"/>
      <c r="N2784" s="174"/>
      <c r="O2784" s="173"/>
      <c r="P2784" s="173"/>
    </row>
    <row r="2785" spans="1:16" ht="15.75" customHeight="1" x14ac:dyDescent="0.25">
      <c r="A2785" s="74" t="s">
        <v>3336</v>
      </c>
      <c r="B2785" s="70" t="s">
        <v>3367</v>
      </c>
      <c r="C2785" s="78">
        <v>78.908699999999996</v>
      </c>
      <c r="D2785" s="184"/>
      <c r="E2785" s="76">
        <v>20.4438</v>
      </c>
      <c r="F2785" s="76">
        <v>0</v>
      </c>
      <c r="G2785" s="73"/>
      <c r="H2785" s="76">
        <v>99.352500000000006</v>
      </c>
      <c r="I2785" s="72"/>
      <c r="J2785" s="185">
        <v>0</v>
      </c>
      <c r="K2785" s="242"/>
      <c r="L2785" s="242"/>
      <c r="M2785" s="173"/>
      <c r="N2785" s="174"/>
      <c r="O2785" s="176"/>
      <c r="P2785" s="173"/>
    </row>
    <row r="2786" spans="1:16" ht="15.75" customHeight="1" x14ac:dyDescent="0.25">
      <c r="A2786" s="74" t="s">
        <v>3337</v>
      </c>
      <c r="B2786" s="70" t="s">
        <v>3367</v>
      </c>
      <c r="C2786" s="78">
        <v>318.41681</v>
      </c>
      <c r="D2786" s="184"/>
      <c r="E2786" s="76">
        <v>219.49199999999999</v>
      </c>
      <c r="F2786" s="76">
        <v>275.35726</v>
      </c>
      <c r="G2786" s="73"/>
      <c r="H2786" s="76">
        <v>266.89715000000001</v>
      </c>
      <c r="I2786" s="72"/>
      <c r="J2786" s="185">
        <v>0</v>
      </c>
      <c r="K2786" s="242"/>
      <c r="L2786" s="242"/>
      <c r="M2786" s="173"/>
      <c r="N2786" s="175"/>
      <c r="O2786" s="173"/>
      <c r="P2786" s="173"/>
    </row>
    <row r="2787" spans="1:16" ht="15.75" customHeight="1" x14ac:dyDescent="0.25">
      <c r="A2787" s="74" t="s">
        <v>3338</v>
      </c>
      <c r="B2787" s="70" t="s">
        <v>3367</v>
      </c>
      <c r="C2787" s="78">
        <v>219.75573</v>
      </c>
      <c r="D2787" s="184"/>
      <c r="E2787" s="76">
        <v>110.17896</v>
      </c>
      <c r="F2787" s="76">
        <v>105.16666000000001</v>
      </c>
      <c r="G2787" s="73"/>
      <c r="H2787" s="76">
        <v>224.76803000000001</v>
      </c>
      <c r="I2787" s="72"/>
      <c r="J2787" s="185">
        <v>0</v>
      </c>
      <c r="K2787" s="242"/>
      <c r="L2787" s="242"/>
      <c r="M2787" s="173"/>
      <c r="N2787" s="173"/>
      <c r="O2787" s="173"/>
      <c r="P2787" s="173"/>
    </row>
    <row r="2788" spans="1:16" ht="15.75" customHeight="1" x14ac:dyDescent="0.25">
      <c r="A2788" s="74" t="s">
        <v>3339</v>
      </c>
      <c r="B2788" s="70" t="s">
        <v>3367</v>
      </c>
      <c r="C2788" s="78">
        <v>94.132919999999999</v>
      </c>
      <c r="D2788" s="184"/>
      <c r="E2788" s="76">
        <v>21.35727</v>
      </c>
      <c r="F2788" s="76">
        <v>30.606860000000001</v>
      </c>
      <c r="G2788" s="73"/>
      <c r="H2788" s="76">
        <v>84.883330000000001</v>
      </c>
      <c r="I2788" s="72"/>
      <c r="J2788" s="185">
        <v>0</v>
      </c>
      <c r="K2788" s="242"/>
      <c r="L2788" s="242"/>
      <c r="M2788" s="173"/>
      <c r="N2788" s="173"/>
      <c r="O2788" s="173"/>
      <c r="P2788" s="173"/>
    </row>
    <row r="2789" spans="1:16" ht="15.75" customHeight="1" x14ac:dyDescent="0.25">
      <c r="A2789" s="74" t="s">
        <v>3340</v>
      </c>
      <c r="B2789" s="70" t="s">
        <v>3367</v>
      </c>
      <c r="C2789" s="78">
        <v>115.60472999999999</v>
      </c>
      <c r="D2789" s="184"/>
      <c r="E2789" s="76">
        <v>73.776859999999999</v>
      </c>
      <c r="F2789" s="76">
        <v>40.396519999999995</v>
      </c>
      <c r="G2789" s="73"/>
      <c r="H2789" s="76">
        <v>114.36736999999999</v>
      </c>
      <c r="I2789" s="72"/>
      <c r="J2789" s="185">
        <v>0</v>
      </c>
      <c r="K2789" s="242"/>
      <c r="L2789" s="242"/>
      <c r="M2789" s="173"/>
      <c r="N2789" s="173"/>
      <c r="O2789" s="173"/>
      <c r="P2789" s="173"/>
    </row>
    <row r="2790" spans="1:16" ht="15.75" customHeight="1" x14ac:dyDescent="0.25">
      <c r="A2790" s="74" t="s">
        <v>3341</v>
      </c>
      <c r="B2790" s="70" t="s">
        <v>3367</v>
      </c>
      <c r="C2790" s="78">
        <v>31.103330000000003</v>
      </c>
      <c r="D2790" s="184"/>
      <c r="E2790" s="76">
        <v>16.904810000000001</v>
      </c>
      <c r="F2790" s="76">
        <v>13.455399999999999</v>
      </c>
      <c r="G2790" s="73"/>
      <c r="H2790" s="76">
        <v>21.232290000000003</v>
      </c>
      <c r="I2790" s="72"/>
      <c r="J2790" s="185">
        <v>0</v>
      </c>
      <c r="K2790" s="242"/>
      <c r="L2790" s="242"/>
      <c r="M2790" s="173"/>
      <c r="N2790" s="173"/>
      <c r="O2790" s="173"/>
      <c r="P2790" s="173"/>
    </row>
    <row r="2791" spans="1:16" ht="15.75" customHeight="1" x14ac:dyDescent="0.25">
      <c r="A2791" s="74" t="s">
        <v>3342</v>
      </c>
      <c r="B2791" s="70" t="s">
        <v>3367</v>
      </c>
      <c r="C2791" s="78">
        <v>313.36084000000005</v>
      </c>
      <c r="D2791" s="184"/>
      <c r="E2791" s="76">
        <v>242.33235000000002</v>
      </c>
      <c r="F2791" s="76">
        <v>246.48913000000002</v>
      </c>
      <c r="G2791" s="73"/>
      <c r="H2791" s="76">
        <v>309.24730999999997</v>
      </c>
      <c r="I2791" s="72"/>
      <c r="J2791" s="185">
        <v>0</v>
      </c>
      <c r="K2791" s="242"/>
      <c r="L2791" s="242"/>
      <c r="M2791" s="173"/>
      <c r="N2791" s="173"/>
      <c r="O2791" s="173"/>
      <c r="P2791" s="173"/>
    </row>
    <row r="2792" spans="1:16" ht="15.75" customHeight="1" x14ac:dyDescent="0.25">
      <c r="A2792" s="74" t="s">
        <v>3995</v>
      </c>
      <c r="B2792" s="70" t="s">
        <v>3367</v>
      </c>
      <c r="C2792" s="78">
        <v>135.40042000000003</v>
      </c>
      <c r="D2792" s="184"/>
      <c r="E2792" s="76">
        <v>202.43470000000002</v>
      </c>
      <c r="F2792" s="76">
        <v>186.25672</v>
      </c>
      <c r="G2792" s="73"/>
      <c r="H2792" s="76">
        <v>151.57839999999999</v>
      </c>
      <c r="I2792" s="72"/>
      <c r="J2792" s="185">
        <v>0</v>
      </c>
      <c r="K2792" s="242"/>
      <c r="L2792" s="242"/>
      <c r="M2792" s="173"/>
      <c r="N2792" s="174"/>
      <c r="O2792" s="173"/>
      <c r="P2792" s="173"/>
    </row>
    <row r="2793" spans="1:16" ht="15.75" customHeight="1" x14ac:dyDescent="0.25">
      <c r="A2793" s="74" t="s">
        <v>3343</v>
      </c>
      <c r="B2793" s="70" t="s">
        <v>3367</v>
      </c>
      <c r="C2793" s="78">
        <v>282.09956</v>
      </c>
      <c r="D2793" s="184"/>
      <c r="E2793" s="76">
        <v>283.84199999999998</v>
      </c>
      <c r="F2793" s="76">
        <v>283.07648</v>
      </c>
      <c r="G2793" s="73"/>
      <c r="H2793" s="76">
        <v>282.86508000000003</v>
      </c>
      <c r="I2793" s="72"/>
      <c r="J2793" s="185">
        <v>0</v>
      </c>
      <c r="K2793" s="242"/>
      <c r="L2793" s="242"/>
      <c r="M2793" s="173"/>
      <c r="N2793" s="175"/>
      <c r="O2793" s="173"/>
      <c r="P2793" s="173"/>
    </row>
    <row r="2794" spans="1:16" ht="15.75" customHeight="1" x14ac:dyDescent="0.25">
      <c r="A2794" s="74" t="s">
        <v>3344</v>
      </c>
      <c r="B2794" s="70" t="s">
        <v>3367</v>
      </c>
      <c r="C2794" s="78">
        <v>55.329550000000005</v>
      </c>
      <c r="D2794" s="184"/>
      <c r="E2794" s="76">
        <v>101.322</v>
      </c>
      <c r="F2794" s="76">
        <v>89.294800000000009</v>
      </c>
      <c r="G2794" s="73"/>
      <c r="H2794" s="76">
        <v>67.356750000000005</v>
      </c>
      <c r="I2794" s="72"/>
      <c r="J2794" s="185">
        <v>0</v>
      </c>
      <c r="K2794" s="242"/>
      <c r="L2794" s="242"/>
      <c r="M2794" s="173"/>
      <c r="N2794" s="175"/>
      <c r="O2794" s="173"/>
      <c r="P2794" s="173"/>
    </row>
    <row r="2795" spans="1:16" ht="15.75" customHeight="1" x14ac:dyDescent="0.25">
      <c r="A2795" s="74" t="s">
        <v>787</v>
      </c>
      <c r="B2795" s="70" t="s">
        <v>3367</v>
      </c>
      <c r="C2795" s="78">
        <v>345.17795000000001</v>
      </c>
      <c r="D2795" s="184"/>
      <c r="E2795" s="76">
        <v>133.37220000000002</v>
      </c>
      <c r="F2795" s="76">
        <v>106.12649999999999</v>
      </c>
      <c r="G2795" s="73"/>
      <c r="H2795" s="76">
        <v>372.42365000000001</v>
      </c>
      <c r="I2795" s="72"/>
      <c r="J2795" s="185">
        <v>0</v>
      </c>
      <c r="K2795" s="242"/>
      <c r="L2795" s="242"/>
      <c r="M2795" s="173"/>
      <c r="N2795" s="174"/>
      <c r="O2795" s="173"/>
      <c r="P2795" s="173"/>
    </row>
    <row r="2796" spans="1:16" ht="15.75" customHeight="1" x14ac:dyDescent="0.25">
      <c r="A2796" s="74" t="s">
        <v>3345</v>
      </c>
      <c r="B2796" s="70" t="s">
        <v>3367</v>
      </c>
      <c r="C2796" s="78"/>
      <c r="D2796" s="184">
        <v>-1.7490899999999998</v>
      </c>
      <c r="E2796" s="76">
        <v>108.38028</v>
      </c>
      <c r="F2796" s="76">
        <v>78.008160000000004</v>
      </c>
      <c r="G2796" s="73"/>
      <c r="H2796" s="76">
        <v>28.62303</v>
      </c>
      <c r="I2796" s="72"/>
      <c r="J2796" s="185">
        <v>0</v>
      </c>
      <c r="K2796" s="242"/>
      <c r="L2796" s="242"/>
      <c r="M2796" s="173"/>
      <c r="N2796" s="173"/>
      <c r="O2796" s="173"/>
      <c r="P2796" s="173"/>
    </row>
    <row r="2797" spans="1:16" ht="15.75" customHeight="1" x14ac:dyDescent="0.25">
      <c r="A2797" s="74" t="s">
        <v>3346</v>
      </c>
      <c r="B2797" s="70" t="s">
        <v>3367</v>
      </c>
      <c r="C2797" s="78">
        <v>128.13341</v>
      </c>
      <c r="D2797" s="184"/>
      <c r="E2797" s="76">
        <v>105.91092</v>
      </c>
      <c r="F2797" s="76">
        <v>96.443399999999997</v>
      </c>
      <c r="G2797" s="73"/>
      <c r="H2797" s="76">
        <v>137.60093000000001</v>
      </c>
      <c r="I2797" s="72"/>
      <c r="J2797" s="185">
        <v>0</v>
      </c>
      <c r="K2797" s="242"/>
      <c r="L2797" s="242"/>
      <c r="M2797" s="173"/>
      <c r="N2797" s="173"/>
      <c r="O2797" s="173"/>
      <c r="P2797" s="173"/>
    </row>
    <row r="2798" spans="1:16" ht="15.75" customHeight="1" x14ac:dyDescent="0.25">
      <c r="A2798" s="74" t="s">
        <v>3347</v>
      </c>
      <c r="B2798" s="70" t="s">
        <v>3367</v>
      </c>
      <c r="C2798" s="78">
        <v>167.48012</v>
      </c>
      <c r="D2798" s="184"/>
      <c r="E2798" s="76">
        <v>171.30756</v>
      </c>
      <c r="F2798" s="76">
        <v>141.06845999999999</v>
      </c>
      <c r="G2798" s="73"/>
      <c r="H2798" s="76">
        <v>197.71922000000001</v>
      </c>
      <c r="I2798" s="72"/>
      <c r="J2798" s="185">
        <v>0</v>
      </c>
      <c r="K2798" s="242"/>
      <c r="L2798" s="242"/>
      <c r="M2798" s="173"/>
      <c r="N2798" s="173"/>
      <c r="O2798" s="173"/>
      <c r="P2798" s="173"/>
    </row>
    <row r="2799" spans="1:16" ht="15.75" customHeight="1" x14ac:dyDescent="0.25">
      <c r="A2799" s="74" t="s">
        <v>3348</v>
      </c>
      <c r="B2799" s="70" t="s">
        <v>3367</v>
      </c>
      <c r="C2799" s="78">
        <v>140.94641000000001</v>
      </c>
      <c r="D2799" s="184"/>
      <c r="E2799" s="76">
        <v>158.60448000000002</v>
      </c>
      <c r="F2799" s="76">
        <v>162.50058999999999</v>
      </c>
      <c r="G2799" s="73"/>
      <c r="H2799" s="76">
        <v>137.05029999999999</v>
      </c>
      <c r="I2799" s="72"/>
      <c r="J2799" s="185">
        <v>0</v>
      </c>
      <c r="K2799" s="242"/>
      <c r="L2799" s="242"/>
      <c r="M2799" s="173"/>
      <c r="N2799" s="173"/>
      <c r="O2799" s="173"/>
      <c r="P2799" s="173"/>
    </row>
    <row r="2800" spans="1:16" ht="15.75" customHeight="1" x14ac:dyDescent="0.25">
      <c r="A2800" s="74" t="s">
        <v>3349</v>
      </c>
      <c r="B2800" s="70" t="s">
        <v>3367</v>
      </c>
      <c r="C2800" s="78">
        <v>72.924960000000013</v>
      </c>
      <c r="D2800" s="184"/>
      <c r="E2800" s="76">
        <v>16.181159999999998</v>
      </c>
      <c r="F2800" s="76">
        <v>0</v>
      </c>
      <c r="G2800" s="73"/>
      <c r="H2800" s="76">
        <v>89.10611999999999</v>
      </c>
      <c r="I2800" s="72"/>
      <c r="J2800" s="185">
        <v>0</v>
      </c>
      <c r="K2800" s="242"/>
      <c r="L2800" s="242"/>
      <c r="M2800" s="173"/>
      <c r="N2800" s="173"/>
      <c r="O2800" s="176"/>
      <c r="P2800" s="173"/>
    </row>
    <row r="2801" spans="1:16" ht="15.75" customHeight="1" x14ac:dyDescent="0.25">
      <c r="A2801" s="74" t="s">
        <v>3350</v>
      </c>
      <c r="B2801" s="70" t="s">
        <v>3367</v>
      </c>
      <c r="C2801" s="78">
        <v>6.0534999999999997</v>
      </c>
      <c r="D2801" s="184"/>
      <c r="E2801" s="76">
        <v>28.930199999999999</v>
      </c>
      <c r="F2801" s="76">
        <v>34.967449999999999</v>
      </c>
      <c r="G2801" s="73"/>
      <c r="H2801" s="76">
        <v>1.6250000000000001E-2</v>
      </c>
      <c r="I2801" s="72"/>
      <c r="J2801" s="185">
        <v>0</v>
      </c>
      <c r="K2801" s="242"/>
      <c r="L2801" s="242"/>
      <c r="M2801" s="173"/>
      <c r="N2801" s="174"/>
      <c r="O2801" s="173"/>
      <c r="P2801" s="177"/>
    </row>
    <row r="2802" spans="1:16" ht="15.75" customHeight="1" x14ac:dyDescent="0.25">
      <c r="A2802" s="74" t="s">
        <v>3351</v>
      </c>
      <c r="B2802" s="70" t="s">
        <v>3367</v>
      </c>
      <c r="C2802" s="78">
        <v>31.827849999999998</v>
      </c>
      <c r="D2802" s="184"/>
      <c r="E2802" s="76">
        <v>26.348400000000002</v>
      </c>
      <c r="F2802" s="76">
        <v>18.394749999999998</v>
      </c>
      <c r="G2802" s="73"/>
      <c r="H2802" s="76">
        <v>39.781500000000001</v>
      </c>
      <c r="I2802" s="72"/>
      <c r="J2802" s="185">
        <v>0</v>
      </c>
      <c r="K2802" s="242"/>
      <c r="L2802" s="242"/>
      <c r="M2802" s="173"/>
      <c r="N2802" s="174"/>
      <c r="O2802" s="173"/>
      <c r="P2802" s="173"/>
    </row>
    <row r="2803" spans="1:16" ht="15.75" customHeight="1" x14ac:dyDescent="0.25">
      <c r="A2803" s="74" t="s">
        <v>3352</v>
      </c>
      <c r="B2803" s="70" t="s">
        <v>3367</v>
      </c>
      <c r="C2803" s="78">
        <v>64.354500000000002</v>
      </c>
      <c r="D2803" s="184"/>
      <c r="E2803" s="76">
        <v>66.136200000000002</v>
      </c>
      <c r="F2803" s="76">
        <v>92.618449999999996</v>
      </c>
      <c r="G2803" s="73"/>
      <c r="H2803" s="76">
        <v>37.872250000000001</v>
      </c>
      <c r="I2803" s="72"/>
      <c r="J2803" s="185">
        <v>0</v>
      </c>
      <c r="K2803" s="242"/>
      <c r="L2803" s="242"/>
      <c r="M2803" s="173"/>
      <c r="N2803" s="174"/>
      <c r="O2803" s="173"/>
      <c r="P2803" s="173"/>
    </row>
    <row r="2804" spans="1:16" ht="15.75" customHeight="1" x14ac:dyDescent="0.25">
      <c r="A2804" s="74" t="s">
        <v>3353</v>
      </c>
      <c r="B2804" s="70" t="s">
        <v>3367</v>
      </c>
      <c r="C2804" s="78">
        <v>97.422910000000002</v>
      </c>
      <c r="D2804" s="184"/>
      <c r="E2804" s="76">
        <v>61.206600000000002</v>
      </c>
      <c r="F2804" s="76">
        <v>44.212000000000003</v>
      </c>
      <c r="G2804" s="73"/>
      <c r="H2804" s="76">
        <v>114.41750999999999</v>
      </c>
      <c r="I2804" s="72"/>
      <c r="J2804" s="185">
        <v>0</v>
      </c>
      <c r="K2804" s="242"/>
      <c r="L2804" s="242"/>
      <c r="M2804" s="173"/>
      <c r="N2804" s="174"/>
      <c r="O2804" s="173"/>
      <c r="P2804" s="173"/>
    </row>
    <row r="2805" spans="1:16" ht="15.75" customHeight="1" x14ac:dyDescent="0.25">
      <c r="A2805" s="74" t="s">
        <v>3354</v>
      </c>
      <c r="B2805" s="70" t="s">
        <v>3367</v>
      </c>
      <c r="C2805" s="78">
        <v>45.327280000000002</v>
      </c>
      <c r="D2805" s="184"/>
      <c r="E2805" s="76">
        <v>39.857999999999997</v>
      </c>
      <c r="F2805" s="76">
        <v>37.610980000000005</v>
      </c>
      <c r="G2805" s="73"/>
      <c r="H2805" s="76">
        <v>46.157699999999998</v>
      </c>
      <c r="I2805" s="72"/>
      <c r="J2805" s="185">
        <v>0</v>
      </c>
      <c r="K2805" s="242"/>
      <c r="L2805" s="242"/>
      <c r="M2805" s="173"/>
      <c r="N2805" s="175"/>
      <c r="O2805" s="173"/>
      <c r="P2805" s="173"/>
    </row>
    <row r="2806" spans="1:16" ht="15.75" customHeight="1" x14ac:dyDescent="0.25">
      <c r="A2806" s="74" t="s">
        <v>3355</v>
      </c>
      <c r="B2806" s="70" t="s">
        <v>3367</v>
      </c>
      <c r="C2806" s="78">
        <v>251.66571999999999</v>
      </c>
      <c r="D2806" s="184"/>
      <c r="E2806" s="76">
        <v>218.6782</v>
      </c>
      <c r="F2806" s="76">
        <v>237.73982000000001</v>
      </c>
      <c r="G2806" s="73"/>
      <c r="H2806" s="76">
        <v>231.94629999999998</v>
      </c>
      <c r="I2806" s="72"/>
      <c r="J2806" s="185">
        <v>0</v>
      </c>
      <c r="K2806" s="242"/>
      <c r="L2806" s="242"/>
      <c r="M2806" s="173"/>
      <c r="N2806" s="174"/>
      <c r="O2806" s="173"/>
      <c r="P2806" s="173"/>
    </row>
    <row r="2807" spans="1:16" ht="15.75" customHeight="1" x14ac:dyDescent="0.25">
      <c r="A2807" s="74" t="s">
        <v>3356</v>
      </c>
      <c r="B2807" s="70" t="s">
        <v>3367</v>
      </c>
      <c r="C2807" s="78">
        <v>268.67390999999998</v>
      </c>
      <c r="D2807" s="184"/>
      <c r="E2807" s="76">
        <v>196.78716</v>
      </c>
      <c r="F2807" s="76">
        <v>252.74148000000002</v>
      </c>
      <c r="G2807" s="73"/>
      <c r="H2807" s="76">
        <v>212.71958999999998</v>
      </c>
      <c r="I2807" s="72"/>
      <c r="J2807" s="185">
        <v>0</v>
      </c>
      <c r="K2807" s="242"/>
      <c r="L2807" s="242"/>
      <c r="M2807" s="173"/>
      <c r="N2807" s="173"/>
      <c r="O2807" s="173"/>
      <c r="P2807" s="173"/>
    </row>
    <row r="2808" spans="1:16" ht="15.75" customHeight="1" x14ac:dyDescent="0.25">
      <c r="A2808" s="74" t="s">
        <v>3357</v>
      </c>
      <c r="B2808" s="70" t="s">
        <v>3367</v>
      </c>
      <c r="C2808" s="78">
        <v>86.66592</v>
      </c>
      <c r="D2808" s="184"/>
      <c r="E2808" s="76">
        <v>113.07791999999999</v>
      </c>
      <c r="F2808" s="76">
        <v>132.7653</v>
      </c>
      <c r="G2808" s="73"/>
      <c r="H2808" s="76">
        <v>66.978539999999995</v>
      </c>
      <c r="I2808" s="72"/>
      <c r="J2808" s="185">
        <v>0</v>
      </c>
      <c r="K2808" s="242"/>
      <c r="L2808" s="242"/>
      <c r="M2808" s="173"/>
      <c r="N2808" s="173"/>
      <c r="O2808" s="173"/>
      <c r="P2808" s="173"/>
    </row>
    <row r="2809" spans="1:16" ht="15.75" customHeight="1" x14ac:dyDescent="0.25">
      <c r="A2809" s="74" t="s">
        <v>2755</v>
      </c>
      <c r="B2809" s="70" t="s">
        <v>3367</v>
      </c>
      <c r="C2809" s="78">
        <v>162.4496</v>
      </c>
      <c r="D2809" s="184"/>
      <c r="E2809" s="76">
        <v>105.68219999999999</v>
      </c>
      <c r="F2809" s="76">
        <v>102.87145</v>
      </c>
      <c r="G2809" s="73"/>
      <c r="H2809" s="76">
        <v>165.26035000000002</v>
      </c>
      <c r="I2809" s="72"/>
      <c r="J2809" s="185">
        <v>0</v>
      </c>
      <c r="K2809" s="242"/>
      <c r="L2809" s="242"/>
      <c r="M2809" s="173"/>
      <c r="N2809" s="174"/>
      <c r="O2809" s="173"/>
      <c r="P2809" s="173"/>
    </row>
    <row r="2810" spans="1:16" ht="15.75" customHeight="1" x14ac:dyDescent="0.25">
      <c r="A2810" s="74" t="s">
        <v>3358</v>
      </c>
      <c r="B2810" s="70" t="s">
        <v>3367</v>
      </c>
      <c r="C2810" s="78">
        <v>72.501350000000002</v>
      </c>
      <c r="D2810" s="184"/>
      <c r="E2810" s="76">
        <v>32.720349999999996</v>
      </c>
      <c r="F2810" s="76">
        <v>24.42625</v>
      </c>
      <c r="G2810" s="73"/>
      <c r="H2810" s="76">
        <v>80.585700000000003</v>
      </c>
      <c r="I2810" s="72"/>
      <c r="J2810" s="185">
        <v>0</v>
      </c>
      <c r="K2810" s="242"/>
      <c r="L2810" s="242"/>
      <c r="M2810" s="173"/>
      <c r="N2810" s="173"/>
      <c r="O2810" s="173"/>
      <c r="P2810" s="173"/>
    </row>
    <row r="2811" spans="1:16" ht="15.75" customHeight="1" x14ac:dyDescent="0.25">
      <c r="A2811" s="74" t="s">
        <v>3359</v>
      </c>
      <c r="B2811" s="70" t="s">
        <v>3367</v>
      </c>
      <c r="C2811" s="78">
        <v>37.340050000000005</v>
      </c>
      <c r="D2811" s="184"/>
      <c r="E2811" s="76">
        <v>20.178599999999999</v>
      </c>
      <c r="F2811" s="76">
        <v>13.2287</v>
      </c>
      <c r="G2811" s="73"/>
      <c r="H2811" s="76">
        <v>44.289949999999997</v>
      </c>
      <c r="I2811" s="72"/>
      <c r="J2811" s="185">
        <v>0</v>
      </c>
      <c r="K2811" s="242"/>
      <c r="L2811" s="242"/>
      <c r="M2811" s="173"/>
      <c r="N2811" s="174"/>
      <c r="O2811" s="173"/>
      <c r="P2811" s="173"/>
    </row>
    <row r="2812" spans="1:16" ht="15" customHeight="1" x14ac:dyDescent="0.25">
      <c r="A2812" s="74" t="s">
        <v>3360</v>
      </c>
      <c r="B2812" s="70" t="s">
        <v>3367</v>
      </c>
      <c r="C2812" s="78">
        <v>107.38955</v>
      </c>
      <c r="D2812" s="184"/>
      <c r="E2812" s="76">
        <v>48.960599999999999</v>
      </c>
      <c r="F2812" s="76">
        <v>30.17155</v>
      </c>
      <c r="G2812" s="73"/>
      <c r="H2812" s="76">
        <v>126.1786</v>
      </c>
      <c r="I2812" s="72"/>
      <c r="J2812" s="185">
        <v>0</v>
      </c>
      <c r="K2812" s="242"/>
      <c r="L2812" s="242"/>
      <c r="M2812" s="173"/>
      <c r="N2812" s="174"/>
      <c r="O2812" s="173"/>
      <c r="P2812" s="173"/>
    </row>
    <row r="2813" spans="1:16" ht="15" customHeight="1" x14ac:dyDescent="0.25">
      <c r="A2813" s="74" t="s">
        <v>3361</v>
      </c>
      <c r="B2813" s="70" t="s">
        <v>3367</v>
      </c>
      <c r="C2813" s="78">
        <v>138.75614999999999</v>
      </c>
      <c r="D2813" s="184"/>
      <c r="E2813" s="76">
        <v>250.15848</v>
      </c>
      <c r="F2813" s="76">
        <v>266.16178000000002</v>
      </c>
      <c r="G2813" s="73"/>
      <c r="H2813" s="76">
        <v>124.01205</v>
      </c>
      <c r="I2813" s="72"/>
      <c r="J2813" s="185">
        <v>0</v>
      </c>
      <c r="K2813" s="242"/>
      <c r="L2813" s="242"/>
      <c r="M2813" s="173"/>
      <c r="N2813" s="173"/>
      <c r="O2813" s="173"/>
      <c r="P2813" s="173"/>
    </row>
    <row r="2814" spans="1:16" ht="15" customHeight="1" x14ac:dyDescent="0.25">
      <c r="A2814" s="74" t="s">
        <v>3362</v>
      </c>
      <c r="B2814" s="70" t="s">
        <v>3367</v>
      </c>
      <c r="C2814" s="78">
        <v>88.076599999999999</v>
      </c>
      <c r="D2814" s="184"/>
      <c r="E2814" s="76">
        <v>152.0103</v>
      </c>
      <c r="F2814" s="76">
        <v>147.2834</v>
      </c>
      <c r="G2814" s="73"/>
      <c r="H2814" s="76">
        <v>93.3172</v>
      </c>
      <c r="I2814" s="72"/>
      <c r="J2814" s="185">
        <v>0</v>
      </c>
      <c r="K2814" s="242"/>
      <c r="L2814" s="242"/>
      <c r="M2814" s="173"/>
      <c r="N2814" s="174"/>
      <c r="O2814" s="173"/>
      <c r="P2814" s="173"/>
    </row>
    <row r="2815" spans="1:16" ht="15" customHeight="1" x14ac:dyDescent="0.25">
      <c r="A2815" s="74" t="s">
        <v>3363</v>
      </c>
      <c r="B2815" s="70" t="s">
        <v>3367</v>
      </c>
      <c r="C2815" s="78">
        <v>150.44247000000001</v>
      </c>
      <c r="D2815" s="184"/>
      <c r="E2815" s="76">
        <v>173.511</v>
      </c>
      <c r="F2815" s="76">
        <v>171.83420999999998</v>
      </c>
      <c r="G2815" s="73"/>
      <c r="H2815" s="76">
        <v>152.11926</v>
      </c>
      <c r="I2815" s="72"/>
      <c r="J2815" s="185">
        <v>0</v>
      </c>
      <c r="K2815" s="242"/>
      <c r="L2815" s="242"/>
      <c r="M2815" s="173"/>
      <c r="N2815" s="175"/>
      <c r="O2815" s="173"/>
      <c r="P2815" s="173"/>
    </row>
    <row r="2816" spans="1:16" ht="15" customHeight="1" x14ac:dyDescent="0.25">
      <c r="A2816" s="74" t="s">
        <v>3364</v>
      </c>
      <c r="B2816" s="70" t="s">
        <v>3367</v>
      </c>
      <c r="C2816" s="78">
        <v>587.54606999999999</v>
      </c>
      <c r="D2816" s="184"/>
      <c r="E2816" s="76">
        <v>326.93003999999996</v>
      </c>
      <c r="F2816" s="76">
        <v>338.05799000000002</v>
      </c>
      <c r="G2816" s="73"/>
      <c r="H2816" s="76">
        <v>576.76371999999992</v>
      </c>
      <c r="I2816" s="72"/>
      <c r="J2816" s="185">
        <v>0</v>
      </c>
      <c r="K2816" s="242"/>
      <c r="L2816" s="242"/>
      <c r="M2816" s="173"/>
      <c r="N2816" s="173"/>
      <c r="O2816" s="173"/>
      <c r="P2816" s="173"/>
    </row>
    <row r="2817" spans="1:16" ht="15" customHeight="1" x14ac:dyDescent="0.25">
      <c r="A2817" s="74" t="s">
        <v>3996</v>
      </c>
      <c r="B2817" s="70" t="s">
        <v>3367</v>
      </c>
      <c r="C2817" s="78">
        <v>751.83040000000005</v>
      </c>
      <c r="D2817" s="184"/>
      <c r="E2817" s="76">
        <v>394.43365</v>
      </c>
      <c r="F2817" s="76">
        <v>528.26556000000005</v>
      </c>
      <c r="G2817" s="73"/>
      <c r="H2817" s="76">
        <v>619.63463999999999</v>
      </c>
      <c r="I2817" s="72"/>
      <c r="J2817" s="185">
        <v>0</v>
      </c>
      <c r="K2817" s="242"/>
      <c r="L2817" s="242"/>
      <c r="M2817" s="173"/>
      <c r="N2817" s="173"/>
      <c r="O2817" s="173"/>
      <c r="P2817" s="173"/>
    </row>
    <row r="2818" spans="1:16" ht="15" customHeight="1" x14ac:dyDescent="0.25">
      <c r="A2818" s="74" t="s">
        <v>3997</v>
      </c>
      <c r="B2818" s="70" t="s">
        <v>3367</v>
      </c>
      <c r="C2818" s="78">
        <v>408.31229999999999</v>
      </c>
      <c r="D2818" s="184"/>
      <c r="E2818" s="76">
        <v>248.35979999999998</v>
      </c>
      <c r="F2818" s="76">
        <v>149.21615</v>
      </c>
      <c r="G2818" s="73"/>
      <c r="H2818" s="76">
        <v>507.45595000000003</v>
      </c>
      <c r="I2818" s="72"/>
      <c r="J2818" s="185">
        <v>0</v>
      </c>
      <c r="K2818" s="242"/>
      <c r="L2818" s="242"/>
      <c r="M2818" s="173"/>
      <c r="N2818" s="174"/>
      <c r="O2818" s="173"/>
      <c r="P2818" s="173"/>
    </row>
    <row r="2819" spans="1:16" ht="15" customHeight="1" x14ac:dyDescent="0.25">
      <c r="A2819" s="74" t="s">
        <v>3365</v>
      </c>
      <c r="B2819" s="70" t="s">
        <v>3367</v>
      </c>
      <c r="C2819" s="78">
        <v>137.42143999999999</v>
      </c>
      <c r="D2819" s="184"/>
      <c r="E2819" s="76">
        <v>167.33860000000001</v>
      </c>
      <c r="F2819" s="76">
        <v>154.28676999999999</v>
      </c>
      <c r="G2819" s="73"/>
      <c r="H2819" s="76">
        <v>150.18871999999999</v>
      </c>
      <c r="I2819" s="72"/>
      <c r="J2819" s="185">
        <v>0</v>
      </c>
      <c r="K2819" s="242"/>
      <c r="L2819" s="242"/>
      <c r="M2819" s="173"/>
      <c r="N2819" s="174"/>
      <c r="O2819" s="173"/>
      <c r="P2819" s="173"/>
    </row>
    <row r="2820" spans="1:16" ht="15" customHeight="1" x14ac:dyDescent="0.25">
      <c r="A2820" s="74" t="s">
        <v>3366</v>
      </c>
      <c r="B2820" s="70" t="s">
        <v>3367</v>
      </c>
      <c r="C2820" s="78">
        <v>173.76985999999999</v>
      </c>
      <c r="D2820" s="184"/>
      <c r="E2820" s="76">
        <v>157.42833999999999</v>
      </c>
      <c r="F2820" s="76">
        <v>121.32505</v>
      </c>
      <c r="G2820" s="73"/>
      <c r="H2820" s="76">
        <v>209.87314999999998</v>
      </c>
      <c r="I2820" s="72"/>
      <c r="J2820" s="185">
        <v>0</v>
      </c>
      <c r="K2820" s="242"/>
      <c r="L2820" s="242"/>
      <c r="M2820" s="173"/>
      <c r="N2820" s="173"/>
      <c r="O2820" s="173"/>
      <c r="P2820" s="173"/>
    </row>
    <row r="2821" spans="1:16" ht="15" customHeight="1" x14ac:dyDescent="0.25">
      <c r="A2821" s="74" t="s">
        <v>2331</v>
      </c>
      <c r="B2821" s="70" t="s">
        <v>65</v>
      </c>
      <c r="C2821" s="78">
        <v>289.26863000000003</v>
      </c>
      <c r="D2821" s="184"/>
      <c r="E2821" s="76">
        <v>206.66269</v>
      </c>
      <c r="F2821" s="76">
        <v>221.08037999999999</v>
      </c>
      <c r="G2821" s="73"/>
      <c r="H2821" s="76">
        <v>273.57289000000003</v>
      </c>
      <c r="I2821" s="72"/>
      <c r="J2821" s="185">
        <v>0</v>
      </c>
      <c r="K2821" s="242"/>
      <c r="L2821" s="242"/>
      <c r="M2821" s="173"/>
      <c r="N2821" s="173"/>
      <c r="O2821" s="173"/>
      <c r="P2821" s="173"/>
    </row>
    <row r="2822" spans="1:16" ht="15" customHeight="1" x14ac:dyDescent="0.25">
      <c r="A2822" s="74" t="s">
        <v>2332</v>
      </c>
      <c r="B2822" s="70" t="s">
        <v>65</v>
      </c>
      <c r="C2822" s="78">
        <v>317.71904999999998</v>
      </c>
      <c r="D2822" s="184"/>
      <c r="E2822" s="76">
        <v>215.14818</v>
      </c>
      <c r="F2822" s="76">
        <v>214.68732999999997</v>
      </c>
      <c r="G2822" s="73"/>
      <c r="H2822" s="76">
        <v>320.19850000000002</v>
      </c>
      <c r="I2822" s="72"/>
      <c r="J2822" s="185">
        <v>0</v>
      </c>
      <c r="K2822" s="242"/>
      <c r="L2822" s="242"/>
      <c r="M2822" s="173"/>
      <c r="N2822" s="173"/>
      <c r="O2822" s="173"/>
      <c r="P2822" s="173"/>
    </row>
    <row r="2823" spans="1:16" ht="15" customHeight="1" x14ac:dyDescent="0.25">
      <c r="A2823" s="74" t="s">
        <v>2333</v>
      </c>
      <c r="B2823" s="70" t="s">
        <v>65</v>
      </c>
      <c r="C2823" s="78">
        <v>368.91949</v>
      </c>
      <c r="D2823" s="184"/>
      <c r="E2823" s="76">
        <v>234.06629999999998</v>
      </c>
      <c r="F2823" s="76">
        <v>196.72754</v>
      </c>
      <c r="G2823" s="73"/>
      <c r="H2823" s="76">
        <v>397.16020000000003</v>
      </c>
      <c r="I2823" s="72"/>
      <c r="J2823" s="185">
        <v>0</v>
      </c>
      <c r="K2823" s="242"/>
      <c r="L2823" s="242"/>
      <c r="M2823" s="173"/>
      <c r="N2823" s="174"/>
      <c r="O2823" s="173"/>
      <c r="P2823" s="173"/>
    </row>
    <row r="2824" spans="1:16" ht="15" customHeight="1" x14ac:dyDescent="0.25">
      <c r="A2824" s="74" t="s">
        <v>2334</v>
      </c>
      <c r="B2824" s="70" t="s">
        <v>65</v>
      </c>
      <c r="C2824" s="78">
        <v>259.87476000000004</v>
      </c>
      <c r="D2824" s="184"/>
      <c r="E2824" s="76">
        <v>242.36160000000001</v>
      </c>
      <c r="F2824" s="76">
        <v>175.42870000000002</v>
      </c>
      <c r="G2824" s="73"/>
      <c r="H2824" s="76">
        <v>326.80766</v>
      </c>
      <c r="I2824" s="72"/>
      <c r="J2824" s="185">
        <v>0</v>
      </c>
      <c r="K2824" s="242"/>
      <c r="L2824" s="242"/>
      <c r="M2824" s="173"/>
      <c r="N2824" s="174"/>
      <c r="O2824" s="173"/>
      <c r="P2824" s="173"/>
    </row>
    <row r="2825" spans="1:16" ht="15" customHeight="1" x14ac:dyDescent="0.25">
      <c r="A2825" s="74" t="s">
        <v>2335</v>
      </c>
      <c r="B2825" s="70" t="s">
        <v>65</v>
      </c>
      <c r="C2825" s="78">
        <v>371.89713</v>
      </c>
      <c r="D2825" s="184"/>
      <c r="E2825" s="76">
        <v>234.49465000000001</v>
      </c>
      <c r="F2825" s="76">
        <v>183.15785</v>
      </c>
      <c r="G2825" s="73"/>
      <c r="H2825" s="76">
        <v>422.53548000000001</v>
      </c>
      <c r="I2825" s="72"/>
      <c r="J2825" s="185">
        <v>0</v>
      </c>
      <c r="K2825" s="242"/>
      <c r="L2825" s="242"/>
      <c r="M2825" s="173"/>
      <c r="N2825" s="173"/>
      <c r="O2825" s="173"/>
      <c r="P2825" s="173"/>
    </row>
    <row r="2826" spans="1:16" ht="15" customHeight="1" x14ac:dyDescent="0.25">
      <c r="A2826" s="74" t="s">
        <v>3998</v>
      </c>
      <c r="B2826" s="70" t="s">
        <v>65</v>
      </c>
      <c r="C2826" s="78">
        <v>190.40683999999999</v>
      </c>
      <c r="D2826" s="184"/>
      <c r="E2826" s="76">
        <v>206.8963</v>
      </c>
      <c r="F2826" s="76">
        <v>196.24020000000002</v>
      </c>
      <c r="G2826" s="73"/>
      <c r="H2826" s="76">
        <v>202.73993999999999</v>
      </c>
      <c r="I2826" s="72"/>
      <c r="J2826" s="185">
        <v>0</v>
      </c>
      <c r="K2826" s="242"/>
      <c r="L2826" s="242"/>
      <c r="M2826" s="173"/>
      <c r="N2826" s="174"/>
      <c r="O2826" s="173"/>
      <c r="P2826" s="173"/>
    </row>
    <row r="2827" spans="1:16" ht="15" customHeight="1" x14ac:dyDescent="0.25">
      <c r="A2827" s="74" t="s">
        <v>2336</v>
      </c>
      <c r="B2827" s="70" t="s">
        <v>65</v>
      </c>
      <c r="C2827" s="78">
        <v>484.16283000000004</v>
      </c>
      <c r="D2827" s="184"/>
      <c r="E2827" s="76">
        <v>379.20544999999998</v>
      </c>
      <c r="F2827" s="76">
        <v>397.64070000000004</v>
      </c>
      <c r="G2827" s="73"/>
      <c r="H2827" s="76">
        <v>466.40213</v>
      </c>
      <c r="I2827" s="72"/>
      <c r="J2827" s="185">
        <v>0</v>
      </c>
      <c r="K2827" s="242"/>
      <c r="L2827" s="242"/>
      <c r="M2827" s="173"/>
      <c r="N2827" s="173"/>
      <c r="O2827" s="173"/>
      <c r="P2827" s="173"/>
    </row>
    <row r="2828" spans="1:16" ht="15" customHeight="1" x14ac:dyDescent="0.25">
      <c r="A2828" s="74" t="s">
        <v>3999</v>
      </c>
      <c r="B2828" s="70" t="s">
        <v>65</v>
      </c>
      <c r="C2828" s="78">
        <v>622.19623000000001</v>
      </c>
      <c r="D2828" s="184"/>
      <c r="E2828" s="76">
        <v>510.86359999999996</v>
      </c>
      <c r="F2828" s="76">
        <v>357.07384999999999</v>
      </c>
      <c r="G2828" s="73"/>
      <c r="H2828" s="76">
        <v>776.48937999999998</v>
      </c>
      <c r="I2828" s="72"/>
      <c r="J2828" s="185">
        <v>0</v>
      </c>
      <c r="K2828" s="242"/>
      <c r="L2828" s="242"/>
      <c r="M2828" s="173"/>
      <c r="N2828" s="174"/>
      <c r="O2828" s="173"/>
      <c r="P2828" s="173"/>
    </row>
    <row r="2829" spans="1:16" ht="15" customHeight="1" x14ac:dyDescent="0.25">
      <c r="A2829" s="74" t="s">
        <v>2337</v>
      </c>
      <c r="B2829" s="70" t="s">
        <v>65</v>
      </c>
      <c r="C2829" s="78">
        <v>423.36763999999999</v>
      </c>
      <c r="D2829" s="184"/>
      <c r="E2829" s="76">
        <v>355.75799999999998</v>
      </c>
      <c r="F2829" s="76">
        <v>262.74720000000002</v>
      </c>
      <c r="G2829" s="73"/>
      <c r="H2829" s="76">
        <v>516.37843999999996</v>
      </c>
      <c r="I2829" s="72"/>
      <c r="J2829" s="185">
        <v>0</v>
      </c>
      <c r="K2829" s="242"/>
      <c r="L2829" s="242"/>
      <c r="M2829" s="173"/>
      <c r="N2829" s="175"/>
      <c r="O2829" s="173"/>
      <c r="P2829" s="173"/>
    </row>
    <row r="2830" spans="1:16" ht="15" customHeight="1" x14ac:dyDescent="0.25">
      <c r="A2830" s="74" t="s">
        <v>4000</v>
      </c>
      <c r="B2830" s="70" t="s">
        <v>65</v>
      </c>
      <c r="C2830" s="78">
        <v>403.52569</v>
      </c>
      <c r="D2830" s="184"/>
      <c r="E2830" s="76">
        <v>336.29700000000003</v>
      </c>
      <c r="F2830" s="76">
        <v>261.69391000000002</v>
      </c>
      <c r="G2830" s="73"/>
      <c r="H2830" s="76">
        <v>546.79482999999993</v>
      </c>
      <c r="I2830" s="72"/>
      <c r="J2830" s="185">
        <v>0</v>
      </c>
      <c r="K2830" s="242"/>
      <c r="L2830" s="242"/>
      <c r="M2830" s="173"/>
      <c r="N2830" s="175"/>
      <c r="O2830" s="173"/>
      <c r="P2830" s="173"/>
    </row>
    <row r="2831" spans="1:16" ht="15" customHeight="1" x14ac:dyDescent="0.25">
      <c r="A2831" s="74" t="s">
        <v>4001</v>
      </c>
      <c r="B2831" s="70" t="s">
        <v>65</v>
      </c>
      <c r="C2831" s="78">
        <v>327.99272999999999</v>
      </c>
      <c r="D2831" s="184"/>
      <c r="E2831" s="76">
        <v>309.06135</v>
      </c>
      <c r="F2831" s="76">
        <v>248.87649999999999</v>
      </c>
      <c r="G2831" s="73"/>
      <c r="H2831" s="76">
        <v>386.78853000000004</v>
      </c>
      <c r="I2831" s="72"/>
      <c r="J2831" s="185">
        <v>0</v>
      </c>
      <c r="K2831" s="242"/>
      <c r="L2831" s="242"/>
      <c r="M2831" s="173"/>
      <c r="N2831" s="173"/>
      <c r="O2831" s="173"/>
      <c r="P2831" s="173"/>
    </row>
    <row r="2832" spans="1:16" ht="15" customHeight="1" x14ac:dyDescent="0.25">
      <c r="A2832" s="74" t="s">
        <v>4002</v>
      </c>
      <c r="B2832" s="70" t="s">
        <v>65</v>
      </c>
      <c r="C2832" s="78">
        <v>341.12016999999997</v>
      </c>
      <c r="D2832" s="184"/>
      <c r="E2832" s="76">
        <v>194.49299999999999</v>
      </c>
      <c r="F2832" s="76">
        <v>123.99800999999999</v>
      </c>
      <c r="G2832" s="73"/>
      <c r="H2832" s="76">
        <v>411.61515999999995</v>
      </c>
      <c r="I2832" s="72"/>
      <c r="J2832" s="185">
        <v>0</v>
      </c>
      <c r="K2832" s="242"/>
      <c r="L2832" s="242"/>
      <c r="M2832" s="173"/>
      <c r="N2832" s="175"/>
      <c r="O2832" s="173"/>
      <c r="P2832" s="173"/>
    </row>
    <row r="2833" spans="1:16" ht="15" customHeight="1" x14ac:dyDescent="0.25">
      <c r="A2833" s="74" t="s">
        <v>4003</v>
      </c>
      <c r="B2833" s="70" t="s">
        <v>65</v>
      </c>
      <c r="C2833" s="78">
        <v>357.65148999999997</v>
      </c>
      <c r="D2833" s="184"/>
      <c r="E2833" s="76">
        <v>243.33855</v>
      </c>
      <c r="F2833" s="76">
        <v>205.87645999999998</v>
      </c>
      <c r="G2833" s="73"/>
      <c r="H2833" s="76">
        <v>395.64593000000002</v>
      </c>
      <c r="I2833" s="72"/>
      <c r="J2833" s="185">
        <v>0</v>
      </c>
      <c r="K2833" s="242"/>
      <c r="L2833" s="242"/>
      <c r="M2833" s="173"/>
      <c r="N2833" s="173"/>
      <c r="O2833" s="173"/>
      <c r="P2833" s="173"/>
    </row>
    <row r="2834" spans="1:16" ht="15" customHeight="1" x14ac:dyDescent="0.25">
      <c r="A2834" s="74" t="s">
        <v>2338</v>
      </c>
      <c r="B2834" s="70" t="s">
        <v>65</v>
      </c>
      <c r="C2834" s="78">
        <v>142.29442</v>
      </c>
      <c r="D2834" s="184"/>
      <c r="E2834" s="76">
        <v>67.688399999999987</v>
      </c>
      <c r="F2834" s="76">
        <v>47.318469999999998</v>
      </c>
      <c r="G2834" s="73"/>
      <c r="H2834" s="76">
        <v>162.66435000000001</v>
      </c>
      <c r="I2834" s="72"/>
      <c r="J2834" s="185">
        <v>0</v>
      </c>
      <c r="K2834" s="242"/>
      <c r="L2834" s="242"/>
      <c r="M2834" s="173"/>
      <c r="N2834" s="174"/>
      <c r="O2834" s="173"/>
      <c r="P2834" s="173"/>
    </row>
    <row r="2835" spans="1:16" ht="15" customHeight="1" x14ac:dyDescent="0.25">
      <c r="A2835" s="74" t="s">
        <v>4004</v>
      </c>
      <c r="B2835" s="70" t="s">
        <v>65</v>
      </c>
      <c r="C2835" s="78">
        <v>422.99865999999997</v>
      </c>
      <c r="D2835" s="184"/>
      <c r="E2835" s="76">
        <v>236.84504999999999</v>
      </c>
      <c r="F2835" s="76">
        <v>160.11857000000001</v>
      </c>
      <c r="G2835" s="73"/>
      <c r="H2835" s="76">
        <v>499.72514000000001</v>
      </c>
      <c r="I2835" s="72"/>
      <c r="J2835" s="185">
        <v>0</v>
      </c>
      <c r="K2835" s="242"/>
      <c r="L2835" s="242"/>
      <c r="M2835" s="173"/>
      <c r="N2835" s="173"/>
      <c r="O2835" s="173"/>
      <c r="P2835" s="173"/>
    </row>
    <row r="2836" spans="1:16" ht="15" customHeight="1" x14ac:dyDescent="0.25">
      <c r="A2836" s="74" t="s">
        <v>4005</v>
      </c>
      <c r="B2836" s="70" t="s">
        <v>65</v>
      </c>
      <c r="C2836" s="78">
        <v>241.15423999999999</v>
      </c>
      <c r="D2836" s="184"/>
      <c r="E2836" s="76">
        <v>212.71899999999999</v>
      </c>
      <c r="F2836" s="76">
        <v>187.74734000000001</v>
      </c>
      <c r="G2836" s="73"/>
      <c r="H2836" s="76">
        <v>265.9477</v>
      </c>
      <c r="I2836" s="72"/>
      <c r="J2836" s="185">
        <v>0</v>
      </c>
      <c r="K2836" s="242"/>
      <c r="L2836" s="242"/>
      <c r="M2836" s="173"/>
      <c r="N2836" s="175"/>
      <c r="O2836" s="173"/>
      <c r="P2836" s="173"/>
    </row>
    <row r="2837" spans="1:16" ht="15" customHeight="1" x14ac:dyDescent="0.25">
      <c r="A2837" s="74" t="s">
        <v>4006</v>
      </c>
      <c r="B2837" s="70" t="s">
        <v>65</v>
      </c>
      <c r="C2837" s="78">
        <v>262.36828000000003</v>
      </c>
      <c r="D2837" s="184"/>
      <c r="E2837" s="76">
        <v>234.21125000000001</v>
      </c>
      <c r="F2837" s="76">
        <v>202.45310000000001</v>
      </c>
      <c r="G2837" s="73"/>
      <c r="H2837" s="76">
        <v>278.04717999999997</v>
      </c>
      <c r="I2837" s="72"/>
      <c r="J2837" s="185">
        <v>0</v>
      </c>
      <c r="K2837" s="242"/>
      <c r="L2837" s="242"/>
      <c r="M2837" s="173"/>
      <c r="N2837" s="173"/>
      <c r="O2837" s="173"/>
      <c r="P2837" s="173"/>
    </row>
    <row r="2838" spans="1:16" ht="15" customHeight="1" x14ac:dyDescent="0.25">
      <c r="A2838" s="74" t="s">
        <v>4007</v>
      </c>
      <c r="B2838" s="70" t="s">
        <v>65</v>
      </c>
      <c r="C2838" s="78">
        <v>479.19165999999996</v>
      </c>
      <c r="D2838" s="184"/>
      <c r="E2838" s="76">
        <v>249.40889999999999</v>
      </c>
      <c r="F2838" s="76">
        <v>141.03695000000002</v>
      </c>
      <c r="G2838" s="73"/>
      <c r="H2838" s="76">
        <v>587.77010999999993</v>
      </c>
      <c r="I2838" s="72"/>
      <c r="J2838" s="185">
        <v>0</v>
      </c>
      <c r="K2838" s="242"/>
      <c r="L2838" s="242"/>
      <c r="M2838" s="173"/>
      <c r="N2838" s="174"/>
      <c r="O2838" s="173"/>
      <c r="P2838" s="173"/>
    </row>
    <row r="2839" spans="1:16" ht="15" customHeight="1" x14ac:dyDescent="0.25">
      <c r="A2839" s="74" t="s">
        <v>2339</v>
      </c>
      <c r="B2839" s="70" t="s">
        <v>65</v>
      </c>
      <c r="C2839" s="78">
        <v>280.42723999999998</v>
      </c>
      <c r="D2839" s="184"/>
      <c r="E2839" s="76">
        <v>202.19225</v>
      </c>
      <c r="F2839" s="76">
        <v>167.67440999999999</v>
      </c>
      <c r="G2839" s="73"/>
      <c r="H2839" s="76">
        <v>314.94508000000002</v>
      </c>
      <c r="I2839" s="72"/>
      <c r="J2839" s="185">
        <v>0</v>
      </c>
      <c r="K2839" s="242"/>
      <c r="L2839" s="242"/>
      <c r="M2839" s="173"/>
      <c r="N2839" s="173"/>
      <c r="O2839" s="173"/>
      <c r="P2839" s="173"/>
    </row>
    <row r="2840" spans="1:16" ht="15" customHeight="1" x14ac:dyDescent="0.25">
      <c r="A2840" s="74" t="s">
        <v>2340</v>
      </c>
      <c r="B2840" s="70" t="s">
        <v>65</v>
      </c>
      <c r="C2840" s="78">
        <v>338.88483000000002</v>
      </c>
      <c r="D2840" s="184"/>
      <c r="E2840" s="76">
        <v>240.9264</v>
      </c>
      <c r="F2840" s="76">
        <v>234.4401</v>
      </c>
      <c r="G2840" s="73"/>
      <c r="H2840" s="76">
        <v>344.97692999999998</v>
      </c>
      <c r="I2840" s="72"/>
      <c r="J2840" s="185">
        <v>0</v>
      </c>
      <c r="K2840" s="242"/>
      <c r="L2840" s="242"/>
      <c r="M2840" s="173"/>
      <c r="N2840" s="174"/>
      <c r="O2840" s="173"/>
      <c r="P2840" s="173"/>
    </row>
    <row r="2841" spans="1:16" ht="15" customHeight="1" x14ac:dyDescent="0.25">
      <c r="A2841" s="74" t="s">
        <v>2341</v>
      </c>
      <c r="B2841" s="70" t="s">
        <v>65</v>
      </c>
      <c r="C2841" s="78">
        <v>251.23007999999999</v>
      </c>
      <c r="D2841" s="184"/>
      <c r="E2841" s="76">
        <v>189.88254999999998</v>
      </c>
      <c r="F2841" s="76">
        <v>179.29628</v>
      </c>
      <c r="G2841" s="73"/>
      <c r="H2841" s="76">
        <v>255.21029999999999</v>
      </c>
      <c r="I2841" s="72"/>
      <c r="J2841" s="185">
        <v>0</v>
      </c>
      <c r="K2841" s="242"/>
      <c r="L2841" s="242"/>
      <c r="M2841" s="173"/>
      <c r="N2841" s="173"/>
      <c r="O2841" s="173"/>
      <c r="P2841" s="173"/>
    </row>
    <row r="2842" spans="1:16" ht="15" customHeight="1" x14ac:dyDescent="0.25">
      <c r="A2842" s="74" t="s">
        <v>4008</v>
      </c>
      <c r="B2842" s="70" t="s">
        <v>65</v>
      </c>
      <c r="C2842" s="78">
        <v>230.15383</v>
      </c>
      <c r="D2842" s="184"/>
      <c r="E2842" s="76">
        <v>145.89250000000001</v>
      </c>
      <c r="F2842" s="76">
        <v>104.65977000000001</v>
      </c>
      <c r="G2842" s="73"/>
      <c r="H2842" s="76">
        <v>273.12051000000002</v>
      </c>
      <c r="I2842" s="72"/>
      <c r="J2842" s="185">
        <v>0</v>
      </c>
      <c r="K2842" s="242"/>
      <c r="L2842" s="242"/>
      <c r="M2842" s="173"/>
      <c r="N2842" s="174"/>
      <c r="O2842" s="173"/>
      <c r="P2842" s="173"/>
    </row>
    <row r="2843" spans="1:16" ht="15" customHeight="1" x14ac:dyDescent="0.25">
      <c r="A2843" s="74" t="s">
        <v>2342</v>
      </c>
      <c r="B2843" s="70" t="s">
        <v>65</v>
      </c>
      <c r="C2843" s="78">
        <v>243.80648000000002</v>
      </c>
      <c r="D2843" s="184"/>
      <c r="E2843" s="76">
        <v>146.01014999999998</v>
      </c>
      <c r="F2843" s="76">
        <v>212.56389999999999</v>
      </c>
      <c r="G2843" s="73"/>
      <c r="H2843" s="76">
        <v>197.24153000000001</v>
      </c>
      <c r="I2843" s="72"/>
      <c r="J2843" s="185">
        <v>0</v>
      </c>
      <c r="K2843" s="242"/>
      <c r="L2843" s="242"/>
      <c r="M2843" s="173"/>
      <c r="N2843" s="173"/>
      <c r="O2843" s="173"/>
      <c r="P2843" s="173"/>
    </row>
    <row r="2844" spans="1:16" ht="15" customHeight="1" x14ac:dyDescent="0.25">
      <c r="A2844" s="74" t="s">
        <v>2343</v>
      </c>
      <c r="B2844" s="70" t="s">
        <v>65</v>
      </c>
      <c r="C2844" s="78">
        <v>102.04174999999999</v>
      </c>
      <c r="D2844" s="184"/>
      <c r="E2844" s="76">
        <v>48.102599999999995</v>
      </c>
      <c r="F2844" s="76">
        <v>12.8613</v>
      </c>
      <c r="G2844" s="73"/>
      <c r="H2844" s="76">
        <v>137.28304999999997</v>
      </c>
      <c r="I2844" s="72"/>
      <c r="J2844" s="185">
        <v>0</v>
      </c>
      <c r="K2844" s="242"/>
      <c r="L2844" s="242"/>
      <c r="M2844" s="173"/>
      <c r="N2844" s="174"/>
      <c r="O2844" s="173"/>
      <c r="P2844" s="173"/>
    </row>
    <row r="2845" spans="1:16" ht="15" customHeight="1" x14ac:dyDescent="0.25">
      <c r="A2845" s="74" t="s">
        <v>2738</v>
      </c>
      <c r="B2845" s="70" t="s">
        <v>65</v>
      </c>
      <c r="C2845" s="78">
        <v>186.34304999999998</v>
      </c>
      <c r="D2845" s="184"/>
      <c r="E2845" s="76">
        <v>138.76004999999998</v>
      </c>
      <c r="F2845" s="76">
        <v>106.42195</v>
      </c>
      <c r="G2845" s="73"/>
      <c r="H2845" s="76">
        <v>218.68115</v>
      </c>
      <c r="I2845" s="72"/>
      <c r="J2845" s="185">
        <v>0</v>
      </c>
      <c r="K2845" s="242"/>
      <c r="L2845" s="242"/>
      <c r="M2845" s="173"/>
      <c r="N2845" s="173"/>
      <c r="O2845" s="173"/>
      <c r="P2845" s="173"/>
    </row>
    <row r="2846" spans="1:16" ht="15" customHeight="1" x14ac:dyDescent="0.25">
      <c r="A2846" s="74" t="s">
        <v>2344</v>
      </c>
      <c r="B2846" s="70" t="s">
        <v>65</v>
      </c>
      <c r="C2846" s="78">
        <v>44.285599999999995</v>
      </c>
      <c r="D2846" s="184"/>
      <c r="E2846" s="76">
        <v>37.471199999999996</v>
      </c>
      <c r="F2846" s="76">
        <v>32.381080000000004</v>
      </c>
      <c r="G2846" s="73"/>
      <c r="H2846" s="76">
        <v>49.375720000000001</v>
      </c>
      <c r="I2846" s="72"/>
      <c r="J2846" s="185">
        <v>0</v>
      </c>
      <c r="K2846" s="242"/>
      <c r="L2846" s="242"/>
      <c r="M2846" s="173"/>
      <c r="N2846" s="174"/>
      <c r="O2846" s="173"/>
      <c r="P2846" s="173"/>
    </row>
    <row r="2847" spans="1:16" ht="15" customHeight="1" x14ac:dyDescent="0.25">
      <c r="A2847" s="74" t="s">
        <v>2345</v>
      </c>
      <c r="B2847" s="70" t="s">
        <v>65</v>
      </c>
      <c r="C2847" s="78">
        <v>37.191449999999996</v>
      </c>
      <c r="D2847" s="184"/>
      <c r="E2847" s="76">
        <v>35.2014</v>
      </c>
      <c r="F2847" s="76">
        <v>27.77055</v>
      </c>
      <c r="G2847" s="73"/>
      <c r="H2847" s="76">
        <v>44.622300000000003</v>
      </c>
      <c r="I2847" s="72"/>
      <c r="J2847" s="185">
        <v>0</v>
      </c>
      <c r="K2847" s="242"/>
      <c r="L2847" s="242"/>
      <c r="M2847" s="173"/>
      <c r="N2847" s="174"/>
      <c r="O2847" s="173"/>
      <c r="P2847" s="173"/>
    </row>
    <row r="2848" spans="1:16" ht="15" customHeight="1" x14ac:dyDescent="0.25">
      <c r="A2848" s="74" t="s">
        <v>2346</v>
      </c>
      <c r="B2848" s="70" t="s">
        <v>65</v>
      </c>
      <c r="C2848" s="78">
        <v>389.82382000000001</v>
      </c>
      <c r="D2848" s="184"/>
      <c r="E2848" s="76">
        <v>205.58070000000001</v>
      </c>
      <c r="F2848" s="76">
        <v>145.46753000000001</v>
      </c>
      <c r="G2848" s="73"/>
      <c r="H2848" s="76">
        <v>452.08859000000001</v>
      </c>
      <c r="I2848" s="72"/>
      <c r="J2848" s="185">
        <v>0</v>
      </c>
      <c r="K2848" s="242"/>
      <c r="L2848" s="242"/>
      <c r="M2848" s="173"/>
      <c r="N2848" s="174"/>
      <c r="O2848" s="173"/>
      <c r="P2848" s="173"/>
    </row>
    <row r="2849" spans="1:16" ht="15" customHeight="1" x14ac:dyDescent="0.25">
      <c r="A2849" s="74" t="s">
        <v>2347</v>
      </c>
      <c r="B2849" s="70" t="s">
        <v>65</v>
      </c>
      <c r="C2849" s="78">
        <v>96.755870000000002</v>
      </c>
      <c r="D2849" s="184"/>
      <c r="E2849" s="76">
        <v>46.909199999999998</v>
      </c>
      <c r="F2849" s="76">
        <v>59.14987</v>
      </c>
      <c r="G2849" s="73"/>
      <c r="H2849" s="76">
        <v>84.515199999999993</v>
      </c>
      <c r="I2849" s="72"/>
      <c r="J2849" s="185">
        <v>0</v>
      </c>
      <c r="K2849" s="242"/>
      <c r="L2849" s="242"/>
      <c r="M2849" s="173"/>
      <c r="N2849" s="174"/>
      <c r="O2849" s="173"/>
      <c r="P2849" s="173"/>
    </row>
    <row r="2850" spans="1:16" ht="15" customHeight="1" x14ac:dyDescent="0.25">
      <c r="A2850" s="74" t="s">
        <v>2348</v>
      </c>
      <c r="B2850" s="70" t="s">
        <v>65</v>
      </c>
      <c r="C2850" s="78">
        <v>73.32435000000001</v>
      </c>
      <c r="D2850" s="184"/>
      <c r="E2850" s="76">
        <v>55.053050000000006</v>
      </c>
      <c r="F2850" s="76">
        <v>21.416400000000003</v>
      </c>
      <c r="G2850" s="73"/>
      <c r="H2850" s="76">
        <v>120.0638</v>
      </c>
      <c r="I2850" s="72"/>
      <c r="J2850" s="185">
        <v>0</v>
      </c>
      <c r="K2850" s="242"/>
      <c r="L2850" s="242"/>
      <c r="M2850" s="173"/>
      <c r="N2850" s="173"/>
      <c r="O2850" s="173"/>
      <c r="P2850" s="173"/>
    </row>
    <row r="2851" spans="1:16" ht="15" customHeight="1" x14ac:dyDescent="0.25">
      <c r="A2851" s="74" t="s">
        <v>2349</v>
      </c>
      <c r="B2851" s="70" t="s">
        <v>65</v>
      </c>
      <c r="C2851" s="78">
        <v>66.258579999999995</v>
      </c>
      <c r="D2851" s="184"/>
      <c r="E2851" s="76">
        <v>45.681350000000002</v>
      </c>
      <c r="F2851" s="76">
        <v>34.59263</v>
      </c>
      <c r="G2851" s="73"/>
      <c r="H2851" s="76">
        <v>77.347300000000004</v>
      </c>
      <c r="I2851" s="72"/>
      <c r="J2851" s="185">
        <v>0</v>
      </c>
      <c r="K2851" s="242"/>
      <c r="L2851" s="242"/>
      <c r="M2851" s="173"/>
      <c r="N2851" s="173"/>
      <c r="O2851" s="173"/>
      <c r="P2851" s="173"/>
    </row>
    <row r="2852" spans="1:16" ht="15" customHeight="1" x14ac:dyDescent="0.25">
      <c r="A2852" s="74" t="s">
        <v>2350</v>
      </c>
      <c r="B2852" s="70" t="s">
        <v>65</v>
      </c>
      <c r="C2852" s="78">
        <v>43.14875</v>
      </c>
      <c r="D2852" s="184"/>
      <c r="E2852" s="76">
        <v>19.827599999999997</v>
      </c>
      <c r="F2852" s="76">
        <v>11.2385</v>
      </c>
      <c r="G2852" s="73"/>
      <c r="H2852" s="76">
        <v>51.737850000000002</v>
      </c>
      <c r="I2852" s="72"/>
      <c r="J2852" s="185">
        <v>0</v>
      </c>
      <c r="K2852" s="242"/>
      <c r="L2852" s="242"/>
      <c r="M2852" s="173"/>
      <c r="N2852" s="174"/>
      <c r="O2852" s="173"/>
      <c r="P2852" s="173"/>
    </row>
    <row r="2853" spans="1:16" ht="15" customHeight="1" x14ac:dyDescent="0.25">
      <c r="A2853" s="74" t="s">
        <v>2351</v>
      </c>
      <c r="B2853" s="70" t="s">
        <v>65</v>
      </c>
      <c r="C2853" s="78">
        <v>80.988500000000002</v>
      </c>
      <c r="D2853" s="184"/>
      <c r="E2853" s="76">
        <v>33.209800000000001</v>
      </c>
      <c r="F2853" s="76">
        <v>2.2308000000000003</v>
      </c>
      <c r="G2853" s="73"/>
      <c r="H2853" s="76">
        <v>111.9675</v>
      </c>
      <c r="I2853" s="72"/>
      <c r="J2853" s="185">
        <v>0</v>
      </c>
      <c r="K2853" s="242"/>
      <c r="L2853" s="242"/>
      <c r="M2853" s="173"/>
      <c r="N2853" s="174"/>
      <c r="O2853" s="173"/>
      <c r="P2853" s="173"/>
    </row>
    <row r="2854" spans="1:16" ht="15" customHeight="1" x14ac:dyDescent="0.25">
      <c r="A2854" s="74" t="s">
        <v>2352</v>
      </c>
      <c r="B2854" s="70" t="s">
        <v>65</v>
      </c>
      <c r="C2854" s="78">
        <v>197.68845999999999</v>
      </c>
      <c r="D2854" s="184"/>
      <c r="E2854" s="76">
        <v>107.21035000000001</v>
      </c>
      <c r="F2854" s="76">
        <v>68.218999999999994</v>
      </c>
      <c r="G2854" s="73"/>
      <c r="H2854" s="76">
        <v>236.67981</v>
      </c>
      <c r="I2854" s="72"/>
      <c r="J2854" s="185">
        <v>0</v>
      </c>
      <c r="K2854" s="242"/>
      <c r="L2854" s="242"/>
      <c r="M2854" s="173"/>
      <c r="N2854" s="173"/>
      <c r="O2854" s="173"/>
      <c r="P2854" s="173"/>
    </row>
    <row r="2855" spans="1:16" ht="15" customHeight="1" x14ac:dyDescent="0.25">
      <c r="A2855" s="74" t="s">
        <v>2353</v>
      </c>
      <c r="B2855" s="70" t="s">
        <v>65</v>
      </c>
      <c r="C2855" s="78">
        <v>171.28389999999999</v>
      </c>
      <c r="D2855" s="184"/>
      <c r="E2855" s="76">
        <v>151.31220000000002</v>
      </c>
      <c r="F2855" s="76">
        <v>134.30462</v>
      </c>
      <c r="G2855" s="73"/>
      <c r="H2855" s="76">
        <v>188.64563000000001</v>
      </c>
      <c r="I2855" s="72"/>
      <c r="J2855" s="185">
        <v>0</v>
      </c>
      <c r="K2855" s="242"/>
      <c r="L2855" s="242"/>
      <c r="M2855" s="173"/>
      <c r="N2855" s="174"/>
      <c r="O2855" s="173"/>
      <c r="P2855" s="173"/>
    </row>
    <row r="2856" spans="1:16" ht="15" customHeight="1" x14ac:dyDescent="0.25">
      <c r="A2856" s="74" t="s">
        <v>1620</v>
      </c>
      <c r="B2856" s="70" t="s">
        <v>65</v>
      </c>
      <c r="C2856" s="78">
        <v>309.36781000000002</v>
      </c>
      <c r="D2856" s="184"/>
      <c r="E2856" s="76">
        <v>242.11785</v>
      </c>
      <c r="F2856" s="76">
        <v>243.67145000000002</v>
      </c>
      <c r="G2856" s="73"/>
      <c r="H2856" s="76">
        <v>305.20765999999998</v>
      </c>
      <c r="I2856" s="72"/>
      <c r="J2856" s="185">
        <v>0</v>
      </c>
      <c r="K2856" s="242"/>
      <c r="L2856" s="242"/>
      <c r="M2856" s="173"/>
      <c r="N2856" s="173"/>
      <c r="O2856" s="173"/>
      <c r="P2856" s="173"/>
    </row>
    <row r="2857" spans="1:16" ht="15" customHeight="1" x14ac:dyDescent="0.25">
      <c r="A2857" s="74" t="s">
        <v>2354</v>
      </c>
      <c r="B2857" s="70" t="s">
        <v>65</v>
      </c>
      <c r="C2857" s="78">
        <v>151.14701000000002</v>
      </c>
      <c r="D2857" s="184"/>
      <c r="E2857" s="76">
        <v>121.99460000000001</v>
      </c>
      <c r="F2857" s="76">
        <v>89.906899999999993</v>
      </c>
      <c r="G2857" s="73"/>
      <c r="H2857" s="76">
        <v>181.71245999999999</v>
      </c>
      <c r="I2857" s="72"/>
      <c r="J2857" s="185">
        <v>0</v>
      </c>
      <c r="K2857" s="242"/>
      <c r="L2857" s="242"/>
      <c r="M2857" s="173"/>
      <c r="N2857" s="174"/>
      <c r="O2857" s="173"/>
      <c r="P2857" s="173"/>
    </row>
    <row r="2858" spans="1:16" ht="15" customHeight="1" x14ac:dyDescent="0.25">
      <c r="A2858" s="74" t="s">
        <v>2355</v>
      </c>
      <c r="B2858" s="70" t="s">
        <v>65</v>
      </c>
      <c r="C2858" s="78">
        <v>209.79943</v>
      </c>
      <c r="D2858" s="184"/>
      <c r="E2858" s="76">
        <v>202.60045000000002</v>
      </c>
      <c r="F2858" s="76">
        <v>193.34059999999999</v>
      </c>
      <c r="G2858" s="73"/>
      <c r="H2858" s="76">
        <v>205.77132999999998</v>
      </c>
      <c r="I2858" s="72"/>
      <c r="J2858" s="185">
        <v>0</v>
      </c>
      <c r="K2858" s="242"/>
      <c r="L2858" s="242"/>
      <c r="M2858" s="173"/>
      <c r="N2858" s="173"/>
      <c r="O2858" s="173"/>
      <c r="P2858" s="173"/>
    </row>
    <row r="2859" spans="1:16" ht="15" customHeight="1" x14ac:dyDescent="0.25">
      <c r="A2859" s="74" t="s">
        <v>2356</v>
      </c>
      <c r="B2859" s="70" t="s">
        <v>65</v>
      </c>
      <c r="C2859" s="78">
        <v>352.44377000000003</v>
      </c>
      <c r="D2859" s="184"/>
      <c r="E2859" s="76">
        <v>208.01300000000001</v>
      </c>
      <c r="F2859" s="76">
        <v>147.93880999999999</v>
      </c>
      <c r="G2859" s="73"/>
      <c r="H2859" s="76">
        <v>412.51796000000002</v>
      </c>
      <c r="I2859" s="72"/>
      <c r="J2859" s="185">
        <v>0</v>
      </c>
      <c r="K2859" s="242"/>
      <c r="L2859" s="242"/>
      <c r="M2859" s="173"/>
      <c r="N2859" s="175"/>
      <c r="O2859" s="173"/>
      <c r="P2859" s="173"/>
    </row>
    <row r="2860" spans="1:16" ht="15" customHeight="1" x14ac:dyDescent="0.25">
      <c r="A2860" s="74" t="s">
        <v>2357</v>
      </c>
      <c r="B2860" s="70" t="s">
        <v>65</v>
      </c>
      <c r="C2860" s="78">
        <v>67.211269999999999</v>
      </c>
      <c r="D2860" s="184"/>
      <c r="E2860" s="76">
        <v>29.993599999999997</v>
      </c>
      <c r="F2860" s="76">
        <v>26.914150000000003</v>
      </c>
      <c r="G2860" s="73"/>
      <c r="H2860" s="76">
        <v>70.967520000000007</v>
      </c>
      <c r="I2860" s="72"/>
      <c r="J2860" s="185">
        <v>0</v>
      </c>
      <c r="K2860" s="242"/>
      <c r="L2860" s="242"/>
      <c r="M2860" s="173"/>
      <c r="N2860" s="174"/>
      <c r="O2860" s="173"/>
      <c r="P2860" s="173"/>
    </row>
    <row r="2861" spans="1:16" ht="15" customHeight="1" x14ac:dyDescent="0.25">
      <c r="A2861" s="74" t="s">
        <v>2358</v>
      </c>
      <c r="B2861" s="70" t="s">
        <v>65</v>
      </c>
      <c r="C2861" s="78">
        <v>519.82537000000002</v>
      </c>
      <c r="D2861" s="184"/>
      <c r="E2861" s="76">
        <v>285.49284999999998</v>
      </c>
      <c r="F2861" s="76">
        <v>210.17507999999998</v>
      </c>
      <c r="G2861" s="73"/>
      <c r="H2861" s="76">
        <v>593.42543999999998</v>
      </c>
      <c r="I2861" s="72"/>
      <c r="J2861" s="185">
        <v>0</v>
      </c>
      <c r="K2861" s="242"/>
      <c r="L2861" s="242"/>
      <c r="M2861" s="173"/>
      <c r="N2861" s="173"/>
      <c r="O2861" s="173"/>
      <c r="P2861" s="173"/>
    </row>
    <row r="2862" spans="1:16" ht="15" customHeight="1" x14ac:dyDescent="0.25">
      <c r="A2862" s="74" t="s">
        <v>2359</v>
      </c>
      <c r="B2862" s="70" t="s">
        <v>65</v>
      </c>
      <c r="C2862" s="78">
        <v>449.28622999999999</v>
      </c>
      <c r="D2862" s="184"/>
      <c r="E2862" s="76">
        <v>237.24220000000003</v>
      </c>
      <c r="F2862" s="76">
        <v>163.20574999999999</v>
      </c>
      <c r="G2862" s="73"/>
      <c r="H2862" s="76">
        <v>524.56227999999999</v>
      </c>
      <c r="I2862" s="72"/>
      <c r="J2862" s="185">
        <v>0</v>
      </c>
      <c r="K2862" s="242"/>
      <c r="L2862" s="242"/>
      <c r="M2862" s="173"/>
      <c r="N2862" s="174"/>
      <c r="O2862" s="173"/>
      <c r="P2862" s="173"/>
    </row>
    <row r="2863" spans="1:16" ht="15" customHeight="1" x14ac:dyDescent="0.25">
      <c r="A2863" s="74" t="s">
        <v>4009</v>
      </c>
      <c r="B2863" s="70" t="s">
        <v>65</v>
      </c>
      <c r="C2863" s="78">
        <v>211.59644</v>
      </c>
      <c r="D2863" s="184"/>
      <c r="E2863" s="76">
        <v>93.751449999999991</v>
      </c>
      <c r="F2863" s="76">
        <v>70.56307000000001</v>
      </c>
      <c r="G2863" s="73"/>
      <c r="H2863" s="76">
        <v>235.50457</v>
      </c>
      <c r="I2863" s="72"/>
      <c r="J2863" s="185">
        <v>0</v>
      </c>
      <c r="K2863" s="242"/>
      <c r="L2863" s="242"/>
      <c r="M2863" s="173"/>
      <c r="N2863" s="173"/>
      <c r="O2863" s="173"/>
      <c r="P2863" s="173"/>
    </row>
    <row r="2864" spans="1:16" ht="15" customHeight="1" x14ac:dyDescent="0.25">
      <c r="A2864" s="74" t="s">
        <v>2360</v>
      </c>
      <c r="B2864" s="70" t="s">
        <v>65</v>
      </c>
      <c r="C2864" s="78">
        <v>52.517800000000001</v>
      </c>
      <c r="D2864" s="184"/>
      <c r="E2864" s="76">
        <v>66.767350000000008</v>
      </c>
      <c r="F2864" s="76">
        <v>61.404199999999996</v>
      </c>
      <c r="G2864" s="73"/>
      <c r="H2864" s="76">
        <v>59.288800000000002</v>
      </c>
      <c r="I2864" s="72"/>
      <c r="J2864" s="185">
        <v>0</v>
      </c>
      <c r="K2864" s="242"/>
      <c r="L2864" s="242"/>
      <c r="M2864" s="173"/>
      <c r="N2864" s="173"/>
      <c r="O2864" s="173"/>
      <c r="P2864" s="173"/>
    </row>
    <row r="2865" spans="1:16" ht="15" customHeight="1" x14ac:dyDescent="0.25">
      <c r="A2865" s="74" t="s">
        <v>2361</v>
      </c>
      <c r="B2865" s="70" t="s">
        <v>65</v>
      </c>
      <c r="C2865" s="78">
        <v>72.340999999999994</v>
      </c>
      <c r="D2865" s="184"/>
      <c r="E2865" s="76">
        <v>65.656499999999994</v>
      </c>
      <c r="F2865" s="76">
        <v>58.286949999999997</v>
      </c>
      <c r="G2865" s="73"/>
      <c r="H2865" s="76">
        <v>80.523250000000004</v>
      </c>
      <c r="I2865" s="72"/>
      <c r="J2865" s="185">
        <v>0</v>
      </c>
      <c r="K2865" s="242"/>
      <c r="L2865" s="242"/>
      <c r="M2865" s="173"/>
      <c r="N2865" s="174"/>
      <c r="O2865" s="173"/>
      <c r="P2865" s="173"/>
    </row>
    <row r="2866" spans="1:16" ht="15" customHeight="1" x14ac:dyDescent="0.25">
      <c r="A2866" s="74" t="s">
        <v>2362</v>
      </c>
      <c r="B2866" s="70" t="s">
        <v>65</v>
      </c>
      <c r="C2866" s="78">
        <v>120.88346</v>
      </c>
      <c r="D2866" s="184"/>
      <c r="E2866" s="76">
        <v>105.81166999999999</v>
      </c>
      <c r="F2866" s="76">
        <v>95.656210000000002</v>
      </c>
      <c r="G2866" s="73"/>
      <c r="H2866" s="76">
        <v>131.03891999999999</v>
      </c>
      <c r="I2866" s="72"/>
      <c r="J2866" s="185">
        <v>0</v>
      </c>
      <c r="K2866" s="242"/>
      <c r="L2866" s="242"/>
      <c r="M2866" s="173"/>
      <c r="N2866" s="173"/>
      <c r="O2866" s="173"/>
      <c r="P2866" s="173"/>
    </row>
    <row r="2867" spans="1:16" ht="15" customHeight="1" x14ac:dyDescent="0.25">
      <c r="A2867" s="74" t="s">
        <v>2363</v>
      </c>
      <c r="B2867" s="70" t="s">
        <v>65</v>
      </c>
      <c r="C2867" s="78">
        <v>109.86847999999999</v>
      </c>
      <c r="D2867" s="184"/>
      <c r="E2867" s="76">
        <v>65.816399999999987</v>
      </c>
      <c r="F2867" s="76">
        <v>39.231859999999998</v>
      </c>
      <c r="G2867" s="73"/>
      <c r="H2867" s="76">
        <v>136.45301999999998</v>
      </c>
      <c r="I2867" s="72"/>
      <c r="J2867" s="185">
        <v>0</v>
      </c>
      <c r="K2867" s="242"/>
      <c r="L2867" s="242"/>
      <c r="M2867" s="173"/>
      <c r="N2867" s="174"/>
      <c r="O2867" s="173"/>
      <c r="P2867" s="173"/>
    </row>
    <row r="2868" spans="1:16" ht="15" customHeight="1" x14ac:dyDescent="0.25">
      <c r="A2868" s="74" t="s">
        <v>2364</v>
      </c>
      <c r="B2868" s="70" t="s">
        <v>65</v>
      </c>
      <c r="C2868" s="78">
        <v>59.041400000000003</v>
      </c>
      <c r="D2868" s="184"/>
      <c r="E2868" s="76">
        <v>45.934199999999997</v>
      </c>
      <c r="F2868" s="76">
        <v>48.923180000000002</v>
      </c>
      <c r="G2868" s="73"/>
      <c r="H2868" s="76">
        <v>56.052419999999998</v>
      </c>
      <c r="I2868" s="72"/>
      <c r="J2868" s="185">
        <v>0</v>
      </c>
      <c r="K2868" s="242"/>
      <c r="L2868" s="242"/>
      <c r="M2868" s="173"/>
      <c r="N2868" s="174"/>
      <c r="O2868" s="173"/>
      <c r="P2868" s="173"/>
    </row>
    <row r="2869" spans="1:16" ht="15" customHeight="1" x14ac:dyDescent="0.25">
      <c r="A2869" s="74" t="s">
        <v>2365</v>
      </c>
      <c r="B2869" s="70" t="s">
        <v>65</v>
      </c>
      <c r="C2869" s="78">
        <v>149.96293</v>
      </c>
      <c r="D2869" s="184"/>
      <c r="E2869" s="76">
        <v>72.727199999999996</v>
      </c>
      <c r="F2869" s="76">
        <v>41.117699999999999</v>
      </c>
      <c r="G2869" s="73"/>
      <c r="H2869" s="76">
        <v>181.57243</v>
      </c>
      <c r="I2869" s="72"/>
      <c r="J2869" s="185">
        <v>0</v>
      </c>
      <c r="K2869" s="242"/>
      <c r="L2869" s="242"/>
      <c r="M2869" s="173"/>
      <c r="N2869" s="174"/>
      <c r="O2869" s="173"/>
      <c r="P2869" s="173"/>
    </row>
    <row r="2870" spans="1:16" ht="15" customHeight="1" x14ac:dyDescent="0.25">
      <c r="A2870" s="74" t="s">
        <v>2366</v>
      </c>
      <c r="B2870" s="70" t="s">
        <v>65</v>
      </c>
      <c r="C2870" s="78">
        <v>145.92329999999998</v>
      </c>
      <c r="D2870" s="184"/>
      <c r="E2870" s="76">
        <v>69.774899999999988</v>
      </c>
      <c r="F2870" s="76">
        <v>41.192349999999998</v>
      </c>
      <c r="G2870" s="73"/>
      <c r="H2870" s="76">
        <v>174.90095000000002</v>
      </c>
      <c r="I2870" s="72"/>
      <c r="J2870" s="185">
        <v>0</v>
      </c>
      <c r="K2870" s="242"/>
      <c r="L2870" s="242"/>
      <c r="M2870" s="173"/>
      <c r="N2870" s="174"/>
      <c r="O2870" s="173"/>
      <c r="P2870" s="173"/>
    </row>
    <row r="2871" spans="1:16" ht="15" customHeight="1" x14ac:dyDescent="0.25">
      <c r="A2871" s="74" t="s">
        <v>2367</v>
      </c>
      <c r="B2871" s="70" t="s">
        <v>65</v>
      </c>
      <c r="C2871" s="78">
        <v>128.19741999999999</v>
      </c>
      <c r="D2871" s="184"/>
      <c r="E2871" s="76">
        <v>72.976799999999997</v>
      </c>
      <c r="F2871" s="76">
        <v>48.435230000000004</v>
      </c>
      <c r="G2871" s="73"/>
      <c r="H2871" s="76">
        <v>152.73899</v>
      </c>
      <c r="I2871" s="72"/>
      <c r="J2871" s="185">
        <v>0</v>
      </c>
      <c r="K2871" s="242"/>
      <c r="L2871" s="242"/>
      <c r="M2871" s="173"/>
      <c r="N2871" s="174"/>
      <c r="O2871" s="173"/>
      <c r="P2871" s="173"/>
    </row>
    <row r="2872" spans="1:16" ht="15" customHeight="1" x14ac:dyDescent="0.25">
      <c r="A2872" s="74" t="s">
        <v>2368</v>
      </c>
      <c r="B2872" s="70" t="s">
        <v>65</v>
      </c>
      <c r="C2872" s="78">
        <v>127.65825</v>
      </c>
      <c r="D2872" s="184"/>
      <c r="E2872" s="76">
        <v>71.019000000000005</v>
      </c>
      <c r="F2872" s="76">
        <v>51.030500000000004</v>
      </c>
      <c r="G2872" s="73"/>
      <c r="H2872" s="76">
        <v>147.64675</v>
      </c>
      <c r="I2872" s="72"/>
      <c r="J2872" s="185">
        <v>0</v>
      </c>
      <c r="K2872" s="242"/>
      <c r="L2872" s="242"/>
      <c r="M2872" s="173"/>
      <c r="N2872" s="175"/>
      <c r="O2872" s="173"/>
      <c r="P2872" s="173"/>
    </row>
    <row r="2873" spans="1:16" ht="15" customHeight="1" x14ac:dyDescent="0.25">
      <c r="A2873" s="74" t="s">
        <v>2369</v>
      </c>
      <c r="B2873" s="70" t="s">
        <v>65</v>
      </c>
      <c r="C2873" s="78">
        <v>54.7072</v>
      </c>
      <c r="D2873" s="184"/>
      <c r="E2873" s="76">
        <v>35.287199999999999</v>
      </c>
      <c r="F2873" s="76">
        <v>24.582599999999999</v>
      </c>
      <c r="G2873" s="73"/>
      <c r="H2873" s="76">
        <v>65.411799999999999</v>
      </c>
      <c r="I2873" s="72"/>
      <c r="J2873" s="185">
        <v>0</v>
      </c>
      <c r="K2873" s="242"/>
      <c r="L2873" s="242"/>
      <c r="M2873" s="173"/>
      <c r="N2873" s="174"/>
      <c r="O2873" s="173"/>
      <c r="P2873" s="173"/>
    </row>
    <row r="2874" spans="1:16" ht="15" customHeight="1" x14ac:dyDescent="0.25">
      <c r="A2874" s="74" t="s">
        <v>2370</v>
      </c>
      <c r="B2874" s="70" t="s">
        <v>65</v>
      </c>
      <c r="C2874" s="78">
        <v>149.71314000000001</v>
      </c>
      <c r="D2874" s="184"/>
      <c r="E2874" s="76">
        <v>105.98092999999999</v>
      </c>
      <c r="F2874" s="76">
        <v>132.20263</v>
      </c>
      <c r="G2874" s="73"/>
      <c r="H2874" s="76">
        <v>125.42609</v>
      </c>
      <c r="I2874" s="72"/>
      <c r="J2874" s="185">
        <v>0</v>
      </c>
      <c r="K2874" s="242"/>
      <c r="L2874" s="242"/>
      <c r="M2874" s="173"/>
      <c r="N2874" s="173"/>
      <c r="O2874" s="173"/>
      <c r="P2874" s="173"/>
    </row>
    <row r="2875" spans="1:16" ht="15" customHeight="1" x14ac:dyDescent="0.25">
      <c r="A2875" s="74" t="s">
        <v>2371</v>
      </c>
      <c r="B2875" s="70" t="s">
        <v>65</v>
      </c>
      <c r="C2875" s="78">
        <v>74.707470000000001</v>
      </c>
      <c r="D2875" s="184"/>
      <c r="E2875" s="76">
        <v>44.709600000000002</v>
      </c>
      <c r="F2875" s="76">
        <v>29.289750000000002</v>
      </c>
      <c r="G2875" s="73"/>
      <c r="H2875" s="76">
        <v>90.127320000000012</v>
      </c>
      <c r="I2875" s="72"/>
      <c r="J2875" s="185">
        <v>0</v>
      </c>
      <c r="K2875" s="242"/>
      <c r="L2875" s="242"/>
      <c r="M2875" s="173"/>
      <c r="N2875" s="174"/>
      <c r="O2875" s="173"/>
      <c r="P2875" s="173"/>
    </row>
    <row r="2876" spans="1:16" ht="15" customHeight="1" x14ac:dyDescent="0.25">
      <c r="A2876" s="74" t="s">
        <v>2372</v>
      </c>
      <c r="B2876" s="70" t="s">
        <v>65</v>
      </c>
      <c r="C2876" s="78">
        <v>82.163710000000009</v>
      </c>
      <c r="D2876" s="184"/>
      <c r="E2876" s="76">
        <v>44.842199999999998</v>
      </c>
      <c r="F2876" s="76">
        <v>37.790480000000002</v>
      </c>
      <c r="G2876" s="73"/>
      <c r="H2876" s="76">
        <v>89.215429999999998</v>
      </c>
      <c r="I2876" s="72"/>
      <c r="J2876" s="185">
        <v>0</v>
      </c>
      <c r="K2876" s="242"/>
      <c r="L2876" s="242"/>
      <c r="M2876" s="173"/>
      <c r="N2876" s="174"/>
      <c r="O2876" s="173"/>
      <c r="P2876" s="173"/>
    </row>
    <row r="2877" spans="1:16" ht="15" customHeight="1" x14ac:dyDescent="0.25">
      <c r="A2877" s="74" t="s">
        <v>2373</v>
      </c>
      <c r="B2877" s="70" t="s">
        <v>65</v>
      </c>
      <c r="C2877" s="78">
        <v>154.9222</v>
      </c>
      <c r="D2877" s="184"/>
      <c r="E2877" s="76">
        <v>43.102580000000003</v>
      </c>
      <c r="F2877" s="76">
        <v>23.065819999999999</v>
      </c>
      <c r="G2877" s="73"/>
      <c r="H2877" s="76">
        <v>174.95895999999999</v>
      </c>
      <c r="I2877" s="72"/>
      <c r="J2877" s="185">
        <v>0</v>
      </c>
      <c r="K2877" s="242"/>
      <c r="L2877" s="242"/>
      <c r="M2877" s="173"/>
      <c r="N2877" s="173"/>
      <c r="O2877" s="173"/>
      <c r="P2877" s="173"/>
    </row>
    <row r="2878" spans="1:16" ht="15" customHeight="1" x14ac:dyDescent="0.25">
      <c r="A2878" s="74" t="s">
        <v>2374</v>
      </c>
      <c r="B2878" s="70" t="s">
        <v>65</v>
      </c>
      <c r="C2878" s="78">
        <v>94.407560000000004</v>
      </c>
      <c r="D2878" s="184"/>
      <c r="E2878" s="76">
        <v>64.080250000000007</v>
      </c>
      <c r="F2878" s="76">
        <v>57.313800000000001</v>
      </c>
      <c r="G2878" s="73"/>
      <c r="H2878" s="76">
        <v>102.01401</v>
      </c>
      <c r="I2878" s="72"/>
      <c r="J2878" s="185">
        <v>0</v>
      </c>
      <c r="K2878" s="242"/>
      <c r="L2878" s="242"/>
      <c r="M2878" s="173"/>
      <c r="N2878" s="173"/>
      <c r="O2878" s="173"/>
      <c r="P2878" s="173"/>
    </row>
    <row r="2879" spans="1:16" ht="15" customHeight="1" x14ac:dyDescent="0.25">
      <c r="A2879" s="74" t="s">
        <v>2375</v>
      </c>
      <c r="B2879" s="70" t="s">
        <v>65</v>
      </c>
      <c r="C2879" s="78">
        <v>144.22624999999999</v>
      </c>
      <c r="D2879" s="184"/>
      <c r="E2879" s="76">
        <v>67.563600000000008</v>
      </c>
      <c r="F2879" s="76">
        <v>63.673670000000001</v>
      </c>
      <c r="G2879" s="73"/>
      <c r="H2879" s="76">
        <v>148.11617999999999</v>
      </c>
      <c r="I2879" s="72"/>
      <c r="J2879" s="185">
        <v>0</v>
      </c>
      <c r="K2879" s="242"/>
      <c r="L2879" s="242"/>
      <c r="M2879" s="173"/>
      <c r="N2879" s="174"/>
      <c r="O2879" s="173"/>
      <c r="P2879" s="173"/>
    </row>
    <row r="2880" spans="1:16" ht="15" customHeight="1" x14ac:dyDescent="0.25">
      <c r="A2880" s="74" t="s">
        <v>2376</v>
      </c>
      <c r="B2880" s="70" t="s">
        <v>65</v>
      </c>
      <c r="C2880" s="78">
        <v>350.17430999999999</v>
      </c>
      <c r="D2880" s="184"/>
      <c r="E2880" s="76">
        <v>269.28004999999996</v>
      </c>
      <c r="F2880" s="76">
        <v>182.94802999999999</v>
      </c>
      <c r="G2880" s="73"/>
      <c r="H2880" s="76">
        <v>436.01168000000001</v>
      </c>
      <c r="I2880" s="72"/>
      <c r="J2880" s="185">
        <v>0</v>
      </c>
      <c r="K2880" s="242"/>
      <c r="L2880" s="242"/>
      <c r="M2880" s="173"/>
      <c r="N2880" s="173"/>
      <c r="O2880" s="173"/>
      <c r="P2880" s="173"/>
    </row>
    <row r="2881" spans="1:16" ht="15" customHeight="1" x14ac:dyDescent="0.25">
      <c r="A2881" s="74" t="s">
        <v>2377</v>
      </c>
      <c r="B2881" s="70" t="s">
        <v>65</v>
      </c>
      <c r="C2881" s="78">
        <v>47.58193</v>
      </c>
      <c r="D2881" s="184"/>
      <c r="E2881" s="76">
        <v>66.042600000000007</v>
      </c>
      <c r="F2881" s="76">
        <v>80.454119999999989</v>
      </c>
      <c r="G2881" s="73"/>
      <c r="H2881" s="76">
        <v>34.540210000000002</v>
      </c>
      <c r="I2881" s="72"/>
      <c r="J2881" s="185">
        <v>0</v>
      </c>
      <c r="K2881" s="242"/>
      <c r="L2881" s="242"/>
      <c r="M2881" s="173"/>
      <c r="N2881" s="174"/>
      <c r="O2881" s="173"/>
      <c r="P2881" s="173"/>
    </row>
    <row r="2882" spans="1:16" ht="15" customHeight="1" x14ac:dyDescent="0.25">
      <c r="A2882" s="74" t="s">
        <v>2378</v>
      </c>
      <c r="B2882" s="70" t="s">
        <v>65</v>
      </c>
      <c r="C2882" s="78">
        <v>98.115719999999996</v>
      </c>
      <c r="D2882" s="184"/>
      <c r="E2882" s="76">
        <v>62.3506</v>
      </c>
      <c r="F2882" s="76">
        <v>49.715199999999996</v>
      </c>
      <c r="G2882" s="73"/>
      <c r="H2882" s="76">
        <v>110.75112</v>
      </c>
      <c r="I2882" s="72"/>
      <c r="J2882" s="185">
        <v>0</v>
      </c>
      <c r="K2882" s="242"/>
      <c r="L2882" s="242"/>
      <c r="M2882" s="173"/>
      <c r="N2882" s="174"/>
      <c r="O2882" s="173"/>
      <c r="P2882" s="173"/>
    </row>
    <row r="2883" spans="1:16" ht="15" customHeight="1" x14ac:dyDescent="0.25">
      <c r="A2883" s="74" t="s">
        <v>2379</v>
      </c>
      <c r="B2883" s="70" t="s">
        <v>65</v>
      </c>
      <c r="C2883" s="78">
        <v>66.754630000000006</v>
      </c>
      <c r="D2883" s="184"/>
      <c r="E2883" s="76">
        <v>64.841400000000007</v>
      </c>
      <c r="F2883" s="76">
        <v>69.297529999999995</v>
      </c>
      <c r="G2883" s="73"/>
      <c r="H2883" s="76">
        <v>62.298499999999997</v>
      </c>
      <c r="I2883" s="72"/>
      <c r="J2883" s="185">
        <v>0</v>
      </c>
      <c r="K2883" s="242"/>
      <c r="L2883" s="242"/>
      <c r="M2883" s="173"/>
      <c r="N2883" s="174"/>
      <c r="O2883" s="173"/>
      <c r="P2883" s="173"/>
    </row>
    <row r="2884" spans="1:16" ht="15" customHeight="1" x14ac:dyDescent="0.25">
      <c r="A2884" s="74" t="s">
        <v>2380</v>
      </c>
      <c r="B2884" s="70" t="s">
        <v>65</v>
      </c>
      <c r="C2884" s="78">
        <v>129.8981</v>
      </c>
      <c r="D2884" s="184"/>
      <c r="E2884" s="76">
        <v>65.637</v>
      </c>
      <c r="F2884" s="76">
        <v>67.23518</v>
      </c>
      <c r="G2884" s="73"/>
      <c r="H2884" s="76">
        <v>128.29991999999999</v>
      </c>
      <c r="I2884" s="72"/>
      <c r="J2884" s="185">
        <v>0</v>
      </c>
      <c r="K2884" s="242"/>
      <c r="L2884" s="242"/>
      <c r="M2884" s="173"/>
      <c r="N2884" s="175"/>
      <c r="O2884" s="173"/>
      <c r="P2884" s="173"/>
    </row>
    <row r="2885" spans="1:16" ht="15" customHeight="1" x14ac:dyDescent="0.25">
      <c r="A2885" s="74" t="s">
        <v>2381</v>
      </c>
      <c r="B2885" s="70" t="s">
        <v>65</v>
      </c>
      <c r="C2885" s="78">
        <v>157.77760000000001</v>
      </c>
      <c r="D2885" s="184"/>
      <c r="E2885" s="76">
        <v>65.82419999999999</v>
      </c>
      <c r="F2885" s="76">
        <v>68.14085</v>
      </c>
      <c r="G2885" s="73"/>
      <c r="H2885" s="76">
        <v>155.46095000000003</v>
      </c>
      <c r="I2885" s="72"/>
      <c r="J2885" s="185">
        <v>0</v>
      </c>
      <c r="K2885" s="242"/>
      <c r="L2885" s="242"/>
      <c r="M2885" s="173"/>
      <c r="N2885" s="174"/>
      <c r="O2885" s="173"/>
      <c r="P2885" s="173"/>
    </row>
    <row r="2886" spans="1:16" ht="15" customHeight="1" x14ac:dyDescent="0.25">
      <c r="A2886" s="74" t="s">
        <v>2382</v>
      </c>
      <c r="B2886" s="70" t="s">
        <v>65</v>
      </c>
      <c r="C2886" s="78">
        <v>102.01925</v>
      </c>
      <c r="D2886" s="184"/>
      <c r="E2886" s="76">
        <v>43.97025</v>
      </c>
      <c r="F2886" s="76">
        <v>2.4420500000000001</v>
      </c>
      <c r="G2886" s="73"/>
      <c r="H2886" s="76">
        <v>143.54745</v>
      </c>
      <c r="I2886" s="72"/>
      <c r="J2886" s="185">
        <v>0</v>
      </c>
      <c r="K2886" s="242"/>
      <c r="L2886" s="242"/>
      <c r="M2886" s="173"/>
      <c r="N2886" s="173"/>
      <c r="O2886" s="173"/>
      <c r="P2886" s="173"/>
    </row>
    <row r="2887" spans="1:16" ht="15" customHeight="1" x14ac:dyDescent="0.25">
      <c r="A2887" s="74" t="s">
        <v>2383</v>
      </c>
      <c r="B2887" s="70" t="s">
        <v>67</v>
      </c>
      <c r="C2887" s="78">
        <v>701.35919999999999</v>
      </c>
      <c r="D2887" s="184"/>
      <c r="E2887" s="76">
        <v>241.93439999999998</v>
      </c>
      <c r="F2887" s="76">
        <v>249.32286999999999</v>
      </c>
      <c r="G2887" s="73"/>
      <c r="H2887" s="76">
        <v>692.09293000000002</v>
      </c>
      <c r="I2887" s="72"/>
      <c r="J2887" s="185">
        <v>0</v>
      </c>
      <c r="K2887" s="242"/>
      <c r="L2887" s="242"/>
      <c r="M2887" s="173"/>
      <c r="N2887" s="174"/>
      <c r="O2887" s="173"/>
      <c r="P2887" s="173"/>
    </row>
    <row r="2888" spans="1:16" ht="15" customHeight="1" x14ac:dyDescent="0.25">
      <c r="A2888" s="74" t="s">
        <v>2147</v>
      </c>
      <c r="B2888" s="70" t="s">
        <v>67</v>
      </c>
      <c r="C2888" s="78">
        <v>409.82701000000003</v>
      </c>
      <c r="D2888" s="184"/>
      <c r="E2888" s="76">
        <v>104.00616000000001</v>
      </c>
      <c r="F2888" s="76">
        <v>17.561610000000002</v>
      </c>
      <c r="G2888" s="73"/>
      <c r="H2888" s="76">
        <v>496.27156000000002</v>
      </c>
      <c r="I2888" s="72"/>
      <c r="J2888" s="185">
        <v>0</v>
      </c>
      <c r="K2888" s="242"/>
      <c r="L2888" s="242"/>
      <c r="M2888" s="173"/>
      <c r="N2888" s="173"/>
      <c r="O2888" s="173"/>
      <c r="P2888" s="173"/>
    </row>
    <row r="2889" spans="1:16" ht="15" customHeight="1" x14ac:dyDescent="0.25">
      <c r="A2889" s="74" t="s">
        <v>2384</v>
      </c>
      <c r="B2889" s="70" t="s">
        <v>67</v>
      </c>
      <c r="C2889" s="78">
        <v>622.84352000000001</v>
      </c>
      <c r="D2889" s="184"/>
      <c r="E2889" s="76">
        <v>231.68119000000002</v>
      </c>
      <c r="F2889" s="76">
        <v>191.49907000000002</v>
      </c>
      <c r="G2889" s="73"/>
      <c r="H2889" s="76">
        <v>662.77201000000002</v>
      </c>
      <c r="I2889" s="72"/>
      <c r="J2889" s="185">
        <v>0</v>
      </c>
      <c r="K2889" s="242"/>
      <c r="L2889" s="242"/>
      <c r="M2889" s="173"/>
      <c r="N2889" s="173"/>
      <c r="O2889" s="173"/>
      <c r="P2889" s="173"/>
    </row>
    <row r="2890" spans="1:16" ht="15" customHeight="1" x14ac:dyDescent="0.25">
      <c r="A2890" s="74" t="s">
        <v>2385</v>
      </c>
      <c r="B2890" s="70" t="s">
        <v>67</v>
      </c>
      <c r="C2890" s="78">
        <v>842.81209999999999</v>
      </c>
      <c r="D2890" s="184"/>
      <c r="E2890" s="76">
        <v>361.57373999999999</v>
      </c>
      <c r="F2890" s="76">
        <v>381.48275999999998</v>
      </c>
      <c r="G2890" s="73"/>
      <c r="H2890" s="76">
        <v>821.85433</v>
      </c>
      <c r="I2890" s="72"/>
      <c r="J2890" s="185">
        <v>0</v>
      </c>
      <c r="K2890" s="242"/>
      <c r="L2890" s="242"/>
      <c r="M2890" s="173"/>
      <c r="N2890" s="173"/>
      <c r="O2890" s="173"/>
      <c r="P2890" s="173"/>
    </row>
    <row r="2891" spans="1:16" ht="15" customHeight="1" x14ac:dyDescent="0.25">
      <c r="A2891" s="74" t="s">
        <v>2152</v>
      </c>
      <c r="B2891" s="70" t="s">
        <v>67</v>
      </c>
      <c r="C2891" s="78">
        <v>397.99950000000001</v>
      </c>
      <c r="D2891" s="184"/>
      <c r="E2891" s="76">
        <v>244.15559999999999</v>
      </c>
      <c r="F2891" s="76">
        <v>182.82101999999998</v>
      </c>
      <c r="G2891" s="73"/>
      <c r="H2891" s="76">
        <v>459.33408000000003</v>
      </c>
      <c r="I2891" s="72"/>
      <c r="J2891" s="185">
        <v>0</v>
      </c>
      <c r="K2891" s="242"/>
      <c r="L2891" s="242"/>
      <c r="M2891" s="173"/>
      <c r="N2891" s="174"/>
      <c r="O2891" s="173"/>
      <c r="P2891" s="173"/>
    </row>
    <row r="2892" spans="1:16" ht="15" customHeight="1" x14ac:dyDescent="0.25">
      <c r="A2892" s="74" t="s">
        <v>2153</v>
      </c>
      <c r="B2892" s="70" t="s">
        <v>67</v>
      </c>
      <c r="C2892" s="78">
        <v>654.63473999999997</v>
      </c>
      <c r="D2892" s="184"/>
      <c r="E2892" s="76">
        <v>336.99528999999995</v>
      </c>
      <c r="F2892" s="76">
        <v>284.12102000000004</v>
      </c>
      <c r="G2892" s="73"/>
      <c r="H2892" s="76">
        <v>708.66651000000002</v>
      </c>
      <c r="I2892" s="72"/>
      <c r="J2892" s="185">
        <v>0</v>
      </c>
      <c r="K2892" s="242"/>
      <c r="L2892" s="242"/>
      <c r="M2892" s="173"/>
      <c r="N2892" s="173"/>
      <c r="O2892" s="173"/>
      <c r="P2892" s="173"/>
    </row>
    <row r="2893" spans="1:16" ht="15" customHeight="1" x14ac:dyDescent="0.25">
      <c r="A2893" s="74" t="s">
        <v>2157</v>
      </c>
      <c r="B2893" s="70" t="s">
        <v>67</v>
      </c>
      <c r="C2893" s="78">
        <v>585.02968999999996</v>
      </c>
      <c r="D2893" s="184"/>
      <c r="E2893" s="76">
        <v>295.30059</v>
      </c>
      <c r="F2893" s="76">
        <v>153.10781</v>
      </c>
      <c r="G2893" s="73"/>
      <c r="H2893" s="76">
        <v>726.06732</v>
      </c>
      <c r="I2893" s="72"/>
      <c r="J2893" s="185">
        <v>0</v>
      </c>
      <c r="K2893" s="242"/>
      <c r="L2893" s="242"/>
      <c r="M2893" s="173"/>
      <c r="N2893" s="173"/>
      <c r="O2893" s="173"/>
      <c r="P2893" s="173"/>
    </row>
    <row r="2894" spans="1:16" ht="15" customHeight="1" x14ac:dyDescent="0.25">
      <c r="A2894" s="74" t="s">
        <v>2386</v>
      </c>
      <c r="B2894" s="70" t="s">
        <v>67</v>
      </c>
      <c r="C2894" s="78">
        <v>251.61060000000001</v>
      </c>
      <c r="D2894" s="184"/>
      <c r="E2894" s="76">
        <v>69.167339999999996</v>
      </c>
      <c r="F2894" s="76">
        <v>5.6451599999999997</v>
      </c>
      <c r="G2894" s="73"/>
      <c r="H2894" s="76">
        <v>316.46928000000003</v>
      </c>
      <c r="I2894" s="72"/>
      <c r="J2894" s="185">
        <v>0</v>
      </c>
      <c r="K2894" s="242"/>
      <c r="L2894" s="242"/>
      <c r="M2894" s="173"/>
      <c r="N2894" s="173"/>
      <c r="O2894" s="173"/>
      <c r="P2894" s="173"/>
    </row>
    <row r="2895" spans="1:16" ht="15" customHeight="1" x14ac:dyDescent="0.25">
      <c r="A2895" s="74" t="s">
        <v>2168</v>
      </c>
      <c r="B2895" s="70" t="s">
        <v>67</v>
      </c>
      <c r="C2895" s="78">
        <v>944.35131000000001</v>
      </c>
      <c r="D2895" s="184"/>
      <c r="E2895" s="76">
        <v>608.04768000000001</v>
      </c>
      <c r="F2895" s="76">
        <v>451.28459999999995</v>
      </c>
      <c r="G2895" s="73"/>
      <c r="H2895" s="76">
        <v>1100.32879</v>
      </c>
      <c r="I2895" s="72"/>
      <c r="J2895" s="185">
        <v>0</v>
      </c>
      <c r="K2895" s="242"/>
      <c r="L2895" s="242"/>
      <c r="M2895" s="173"/>
      <c r="N2895" s="173"/>
      <c r="O2895" s="173"/>
      <c r="P2895" s="173"/>
    </row>
    <row r="2896" spans="1:16" ht="15" customHeight="1" x14ac:dyDescent="0.25">
      <c r="A2896" s="74" t="s">
        <v>2169</v>
      </c>
      <c r="B2896" s="70" t="s">
        <v>67</v>
      </c>
      <c r="C2896" s="78">
        <v>1497.2385900000002</v>
      </c>
      <c r="D2896" s="184"/>
      <c r="E2896" s="76">
        <v>750.57568000000003</v>
      </c>
      <c r="F2896" s="76">
        <v>525.32078000000001</v>
      </c>
      <c r="G2896" s="73"/>
      <c r="H2896" s="76">
        <v>1720.4552900000001</v>
      </c>
      <c r="I2896" s="72"/>
      <c r="J2896" s="185">
        <v>0</v>
      </c>
      <c r="K2896" s="242"/>
      <c r="L2896" s="242"/>
      <c r="M2896" s="173"/>
      <c r="N2896" s="173"/>
      <c r="O2896" s="173"/>
      <c r="P2896" s="173"/>
    </row>
    <row r="2897" spans="1:16" ht="15" customHeight="1" x14ac:dyDescent="0.25">
      <c r="A2897" s="74" t="s">
        <v>1898</v>
      </c>
      <c r="B2897" s="70" t="s">
        <v>67</v>
      </c>
      <c r="C2897" s="78">
        <v>2094.0504900000001</v>
      </c>
      <c r="D2897" s="184"/>
      <c r="E2897" s="76">
        <v>782.13311999999996</v>
      </c>
      <c r="F2897" s="76">
        <v>490.62452000000002</v>
      </c>
      <c r="G2897" s="73"/>
      <c r="H2897" s="76">
        <v>2380.7868900000003</v>
      </c>
      <c r="I2897" s="72"/>
      <c r="J2897" s="185">
        <v>0</v>
      </c>
      <c r="K2897" s="242"/>
      <c r="L2897" s="242"/>
      <c r="M2897" s="173"/>
      <c r="N2897" s="173"/>
      <c r="O2897" s="173"/>
      <c r="P2897" s="173"/>
    </row>
    <row r="2898" spans="1:16" ht="15" customHeight="1" x14ac:dyDescent="0.25">
      <c r="A2898" s="74" t="s">
        <v>2170</v>
      </c>
      <c r="B2898" s="70" t="s">
        <v>67</v>
      </c>
      <c r="C2898" s="78">
        <v>2213.4535799999999</v>
      </c>
      <c r="D2898" s="184"/>
      <c r="E2898" s="76">
        <v>879.49407999999994</v>
      </c>
      <c r="F2898" s="76">
        <v>612.79492000000005</v>
      </c>
      <c r="G2898" s="73"/>
      <c r="H2898" s="76">
        <v>2480.83754</v>
      </c>
      <c r="I2898" s="72"/>
      <c r="J2898" s="185">
        <v>0</v>
      </c>
      <c r="K2898" s="242"/>
      <c r="L2898" s="242"/>
      <c r="M2898" s="173"/>
      <c r="N2898" s="173"/>
      <c r="O2898" s="173"/>
      <c r="P2898" s="173"/>
    </row>
    <row r="2899" spans="1:16" ht="15" customHeight="1" x14ac:dyDescent="0.25">
      <c r="A2899" s="74" t="s">
        <v>2387</v>
      </c>
      <c r="B2899" s="70" t="s">
        <v>67</v>
      </c>
      <c r="C2899" s="78">
        <v>457.28128999999996</v>
      </c>
      <c r="D2899" s="184"/>
      <c r="E2899" s="76">
        <v>258.3048</v>
      </c>
      <c r="F2899" s="76">
        <v>269.57355000000001</v>
      </c>
      <c r="G2899" s="73"/>
      <c r="H2899" s="76">
        <v>443.76353999999998</v>
      </c>
      <c r="I2899" s="72"/>
      <c r="J2899" s="185">
        <v>0</v>
      </c>
      <c r="K2899" s="242"/>
      <c r="L2899" s="242"/>
      <c r="M2899" s="173"/>
      <c r="N2899" s="174"/>
      <c r="O2899" s="173"/>
      <c r="P2899" s="173"/>
    </row>
    <row r="2900" spans="1:16" ht="15" customHeight="1" x14ac:dyDescent="0.25">
      <c r="A2900" s="74" t="s">
        <v>2171</v>
      </c>
      <c r="B2900" s="70" t="s">
        <v>67</v>
      </c>
      <c r="C2900" s="78">
        <v>354.77503999999999</v>
      </c>
      <c r="D2900" s="184"/>
      <c r="E2900" s="76">
        <v>189.215</v>
      </c>
      <c r="F2900" s="76">
        <v>241.18475000000001</v>
      </c>
      <c r="G2900" s="73"/>
      <c r="H2900" s="76">
        <v>304.89269000000002</v>
      </c>
      <c r="I2900" s="72"/>
      <c r="J2900" s="185">
        <v>0</v>
      </c>
      <c r="K2900" s="242"/>
      <c r="L2900" s="242"/>
      <c r="M2900" s="173"/>
      <c r="N2900" s="175"/>
      <c r="O2900" s="173"/>
      <c r="P2900" s="173"/>
    </row>
    <row r="2901" spans="1:16" ht="15" customHeight="1" x14ac:dyDescent="0.25">
      <c r="A2901" s="74" t="s">
        <v>2172</v>
      </c>
      <c r="B2901" s="70" t="s">
        <v>67</v>
      </c>
      <c r="C2901" s="78">
        <v>850.68005000000005</v>
      </c>
      <c r="D2901" s="184"/>
      <c r="E2901" s="76">
        <v>241.18720000000002</v>
      </c>
      <c r="F2901" s="76">
        <v>217.78968</v>
      </c>
      <c r="G2901" s="73"/>
      <c r="H2901" s="76">
        <v>892.70156999999995</v>
      </c>
      <c r="I2901" s="72"/>
      <c r="J2901" s="185">
        <v>0</v>
      </c>
      <c r="K2901" s="242"/>
      <c r="L2901" s="242"/>
      <c r="M2901" s="173"/>
      <c r="N2901" s="174"/>
      <c r="O2901" s="173"/>
      <c r="P2901" s="173"/>
    </row>
    <row r="2902" spans="1:16" ht="15" customHeight="1" x14ac:dyDescent="0.25">
      <c r="A2902" s="74" t="s">
        <v>2173</v>
      </c>
      <c r="B2902" s="70" t="s">
        <v>67</v>
      </c>
      <c r="C2902" s="78">
        <v>1043.70099</v>
      </c>
      <c r="D2902" s="184"/>
      <c r="E2902" s="76">
        <v>340.41091</v>
      </c>
      <c r="F2902" s="76">
        <v>406.94572999999997</v>
      </c>
      <c r="G2902" s="73"/>
      <c r="H2902" s="76">
        <v>978.77981999999997</v>
      </c>
      <c r="I2902" s="72"/>
      <c r="J2902" s="185">
        <v>0</v>
      </c>
      <c r="K2902" s="242"/>
      <c r="L2902" s="242"/>
      <c r="M2902" s="173"/>
      <c r="N2902" s="173"/>
      <c r="O2902" s="173"/>
      <c r="P2902" s="173"/>
    </row>
    <row r="2903" spans="1:16" ht="15" customHeight="1" x14ac:dyDescent="0.25">
      <c r="A2903" s="74" t="s">
        <v>2181</v>
      </c>
      <c r="B2903" s="70" t="s">
        <v>67</v>
      </c>
      <c r="C2903" s="78">
        <v>459.97823</v>
      </c>
      <c r="D2903" s="184"/>
      <c r="E2903" s="76">
        <v>214.38560000000001</v>
      </c>
      <c r="F2903" s="76">
        <v>281.91190999999998</v>
      </c>
      <c r="G2903" s="73"/>
      <c r="H2903" s="76">
        <v>392.53971999999999</v>
      </c>
      <c r="I2903" s="72"/>
      <c r="J2903" s="185">
        <v>0</v>
      </c>
      <c r="K2903" s="242"/>
      <c r="L2903" s="242"/>
      <c r="M2903" s="173"/>
      <c r="N2903" s="174"/>
      <c r="O2903" s="173"/>
      <c r="P2903" s="173"/>
    </row>
    <row r="2904" spans="1:16" ht="15" customHeight="1" x14ac:dyDescent="0.25">
      <c r="A2904" s="74" t="s">
        <v>2186</v>
      </c>
      <c r="B2904" s="70" t="s">
        <v>67</v>
      </c>
      <c r="C2904" s="78">
        <v>1020.8298599999999</v>
      </c>
      <c r="D2904" s="184"/>
      <c r="E2904" s="76">
        <v>499.83133000000004</v>
      </c>
      <c r="F2904" s="76">
        <v>475.42415</v>
      </c>
      <c r="G2904" s="73"/>
      <c r="H2904" s="76">
        <v>1044.62815</v>
      </c>
      <c r="I2904" s="72"/>
      <c r="J2904" s="185">
        <v>0</v>
      </c>
      <c r="K2904" s="242"/>
      <c r="L2904" s="242"/>
      <c r="M2904" s="173"/>
      <c r="N2904" s="173"/>
      <c r="O2904" s="173"/>
      <c r="P2904" s="173"/>
    </row>
    <row r="2905" spans="1:16" ht="15" customHeight="1" x14ac:dyDescent="0.25">
      <c r="A2905" s="74" t="s">
        <v>331</v>
      </c>
      <c r="B2905" s="70" t="s">
        <v>67</v>
      </c>
      <c r="C2905" s="78">
        <v>826.21631000000002</v>
      </c>
      <c r="D2905" s="184"/>
      <c r="E2905" s="76">
        <v>272.37520000000001</v>
      </c>
      <c r="F2905" s="76">
        <v>123.49502000000001</v>
      </c>
      <c r="G2905" s="73"/>
      <c r="H2905" s="76">
        <v>976.48881000000006</v>
      </c>
      <c r="I2905" s="72"/>
      <c r="J2905" s="185">
        <v>0</v>
      </c>
      <c r="K2905" s="242"/>
      <c r="L2905" s="242"/>
      <c r="M2905" s="173"/>
      <c r="N2905" s="174"/>
      <c r="O2905" s="173"/>
      <c r="P2905" s="173"/>
    </row>
    <row r="2906" spans="1:16" ht="15" customHeight="1" x14ac:dyDescent="0.25">
      <c r="A2906" s="74" t="s">
        <v>1515</v>
      </c>
      <c r="B2906" s="70" t="s">
        <v>67</v>
      </c>
      <c r="C2906" s="78">
        <v>1278.3921</v>
      </c>
      <c r="D2906" s="184"/>
      <c r="E2906" s="76">
        <v>429.67782</v>
      </c>
      <c r="F2906" s="76">
        <v>418.19869</v>
      </c>
      <c r="G2906" s="73"/>
      <c r="H2906" s="76">
        <v>1288.5909299999998</v>
      </c>
      <c r="I2906" s="72"/>
      <c r="J2906" s="185">
        <v>0</v>
      </c>
      <c r="K2906" s="242"/>
      <c r="L2906" s="242"/>
      <c r="M2906" s="173"/>
      <c r="N2906" s="173"/>
      <c r="O2906" s="173"/>
      <c r="P2906" s="173"/>
    </row>
    <row r="2907" spans="1:16" ht="15" customHeight="1" x14ac:dyDescent="0.25">
      <c r="A2907" s="74" t="s">
        <v>2388</v>
      </c>
      <c r="B2907" s="70" t="s">
        <v>67</v>
      </c>
      <c r="C2907" s="78">
        <v>711.46956999999998</v>
      </c>
      <c r="D2907" s="184"/>
      <c r="E2907" s="76">
        <v>228.36840000000001</v>
      </c>
      <c r="F2907" s="76">
        <v>93.27555000000001</v>
      </c>
      <c r="G2907" s="73"/>
      <c r="H2907" s="76">
        <v>846.56242000000009</v>
      </c>
      <c r="I2907" s="72"/>
      <c r="J2907" s="185">
        <v>0</v>
      </c>
      <c r="K2907" s="242"/>
      <c r="L2907" s="242"/>
      <c r="M2907" s="173"/>
      <c r="N2907" s="174"/>
      <c r="O2907" s="173"/>
      <c r="P2907" s="173"/>
    </row>
    <row r="2908" spans="1:16" ht="15" customHeight="1" x14ac:dyDescent="0.25">
      <c r="A2908" s="74" t="s">
        <v>2389</v>
      </c>
      <c r="B2908" s="70" t="s">
        <v>67</v>
      </c>
      <c r="C2908" s="78">
        <v>449.80468999999999</v>
      </c>
      <c r="D2908" s="184"/>
      <c r="E2908" s="76">
        <v>192.70607999999999</v>
      </c>
      <c r="F2908" s="76">
        <v>125.50752</v>
      </c>
      <c r="G2908" s="73"/>
      <c r="H2908" s="76">
        <v>517.00324999999998</v>
      </c>
      <c r="I2908" s="72"/>
      <c r="J2908" s="185">
        <v>0</v>
      </c>
      <c r="K2908" s="242"/>
      <c r="L2908" s="242"/>
      <c r="M2908" s="173"/>
      <c r="N2908" s="173"/>
      <c r="O2908" s="173"/>
      <c r="P2908" s="173"/>
    </row>
    <row r="2909" spans="1:16" ht="15" customHeight="1" x14ac:dyDescent="0.25">
      <c r="A2909" s="74" t="s">
        <v>2390</v>
      </c>
      <c r="B2909" s="70" t="s">
        <v>67</v>
      </c>
      <c r="C2909" s="78">
        <v>483.88597999999996</v>
      </c>
      <c r="D2909" s="184"/>
      <c r="E2909" s="76">
        <v>204.93120000000002</v>
      </c>
      <c r="F2909" s="76">
        <v>115.16553</v>
      </c>
      <c r="G2909" s="73"/>
      <c r="H2909" s="76">
        <v>573.65165000000002</v>
      </c>
      <c r="I2909" s="72"/>
      <c r="J2909" s="185">
        <v>0</v>
      </c>
      <c r="K2909" s="242"/>
      <c r="L2909" s="242"/>
      <c r="M2909" s="173"/>
      <c r="N2909" s="174"/>
      <c r="O2909" s="173"/>
      <c r="P2909" s="173"/>
    </row>
    <row r="2910" spans="1:16" ht="15" customHeight="1" x14ac:dyDescent="0.25">
      <c r="A2910" s="74" t="s">
        <v>2391</v>
      </c>
      <c r="B2910" s="70" t="s">
        <v>67</v>
      </c>
      <c r="C2910" s="78">
        <v>603.00244999999995</v>
      </c>
      <c r="D2910" s="184"/>
      <c r="E2910" s="76">
        <v>216.53279999999998</v>
      </c>
      <c r="F2910" s="76">
        <v>225.95429999999999</v>
      </c>
      <c r="G2910" s="73"/>
      <c r="H2910" s="76">
        <v>596.15834999999993</v>
      </c>
      <c r="I2910" s="72"/>
      <c r="J2910" s="185">
        <v>0</v>
      </c>
      <c r="K2910" s="242"/>
      <c r="L2910" s="242"/>
      <c r="M2910" s="173"/>
      <c r="N2910" s="174"/>
      <c r="O2910" s="173"/>
      <c r="P2910" s="173"/>
    </row>
    <row r="2911" spans="1:16" ht="15" customHeight="1" x14ac:dyDescent="0.25">
      <c r="A2911" s="74" t="s">
        <v>2392</v>
      </c>
      <c r="B2911" s="70" t="s">
        <v>67</v>
      </c>
      <c r="C2911" s="78">
        <v>805.32525999999996</v>
      </c>
      <c r="D2911" s="184"/>
      <c r="E2911" s="76">
        <v>299.96647999999999</v>
      </c>
      <c r="F2911" s="76">
        <v>219.42501999999999</v>
      </c>
      <c r="G2911" s="73"/>
      <c r="H2911" s="76">
        <v>884.16392000000008</v>
      </c>
      <c r="I2911" s="72"/>
      <c r="J2911" s="185">
        <v>0</v>
      </c>
      <c r="K2911" s="242"/>
      <c r="L2911" s="242"/>
      <c r="M2911" s="173"/>
      <c r="N2911" s="173"/>
      <c r="O2911" s="173"/>
      <c r="P2911" s="173"/>
    </row>
    <row r="2912" spans="1:16" ht="15" customHeight="1" x14ac:dyDescent="0.25">
      <c r="A2912" s="74" t="s">
        <v>2393</v>
      </c>
      <c r="B2912" s="70" t="s">
        <v>67</v>
      </c>
      <c r="C2912" s="78">
        <v>772.49638000000004</v>
      </c>
      <c r="D2912" s="184"/>
      <c r="E2912" s="76">
        <v>337.00243999999998</v>
      </c>
      <c r="F2912" s="76">
        <v>319.69405999999998</v>
      </c>
      <c r="G2912" s="73"/>
      <c r="H2912" s="76">
        <v>788.44156000000009</v>
      </c>
      <c r="I2912" s="72"/>
      <c r="J2912" s="185">
        <v>0</v>
      </c>
      <c r="K2912" s="242"/>
      <c r="L2912" s="242"/>
      <c r="M2912" s="173"/>
      <c r="N2912" s="173"/>
      <c r="O2912" s="173"/>
      <c r="P2912" s="173"/>
    </row>
    <row r="2913" spans="1:16" ht="15" customHeight="1" x14ac:dyDescent="0.25">
      <c r="A2913" s="74" t="s">
        <v>2394</v>
      </c>
      <c r="B2913" s="70" t="s">
        <v>67</v>
      </c>
      <c r="C2913" s="78">
        <v>827.12970999999993</v>
      </c>
      <c r="D2913" s="184"/>
      <c r="E2913" s="76">
        <v>372.63524999999998</v>
      </c>
      <c r="F2913" s="76">
        <v>336.54871999999995</v>
      </c>
      <c r="G2913" s="73"/>
      <c r="H2913" s="76">
        <v>840.44618999999989</v>
      </c>
      <c r="I2913" s="72"/>
      <c r="J2913" s="185">
        <v>0</v>
      </c>
      <c r="K2913" s="242"/>
      <c r="L2913" s="242"/>
      <c r="M2913" s="173"/>
      <c r="N2913" s="173"/>
      <c r="O2913" s="173"/>
      <c r="P2913" s="173"/>
    </row>
    <row r="2914" spans="1:16" ht="15" customHeight="1" x14ac:dyDescent="0.25">
      <c r="A2914" s="74" t="s">
        <v>2395</v>
      </c>
      <c r="B2914" s="70" t="s">
        <v>67</v>
      </c>
      <c r="C2914" s="78">
        <v>549.77816000000007</v>
      </c>
      <c r="D2914" s="184"/>
      <c r="E2914" s="76">
        <v>191.12371999999999</v>
      </c>
      <c r="F2914" s="76">
        <v>235.74293</v>
      </c>
      <c r="G2914" s="73"/>
      <c r="H2914" s="76">
        <v>505.58494999999999</v>
      </c>
      <c r="I2914" s="72"/>
      <c r="J2914" s="185">
        <v>0</v>
      </c>
      <c r="K2914" s="242"/>
      <c r="L2914" s="242"/>
      <c r="M2914" s="173"/>
      <c r="N2914" s="173"/>
      <c r="O2914" s="173"/>
      <c r="P2914" s="173"/>
    </row>
    <row r="2915" spans="1:16" ht="15" customHeight="1" x14ac:dyDescent="0.25">
      <c r="A2915" s="74" t="s">
        <v>2396</v>
      </c>
      <c r="B2915" s="70" t="s">
        <v>67</v>
      </c>
      <c r="C2915" s="78">
        <v>683.39447999999993</v>
      </c>
      <c r="D2915" s="184"/>
      <c r="E2915" s="76">
        <v>222.55960000000002</v>
      </c>
      <c r="F2915" s="76">
        <v>178.05064000000002</v>
      </c>
      <c r="G2915" s="73"/>
      <c r="H2915" s="76">
        <v>727.51418999999999</v>
      </c>
      <c r="I2915" s="72"/>
      <c r="J2915" s="185">
        <v>0</v>
      </c>
      <c r="K2915" s="242"/>
      <c r="L2915" s="242"/>
      <c r="M2915" s="173"/>
      <c r="N2915" s="174"/>
      <c r="O2915" s="173"/>
      <c r="P2915" s="173"/>
    </row>
    <row r="2916" spans="1:16" ht="15" customHeight="1" x14ac:dyDescent="0.25">
      <c r="A2916" s="74" t="s">
        <v>2397</v>
      </c>
      <c r="B2916" s="70" t="s">
        <v>67</v>
      </c>
      <c r="C2916" s="78">
        <v>577.9403299999999</v>
      </c>
      <c r="D2916" s="184"/>
      <c r="E2916" s="76">
        <v>226.06720000000001</v>
      </c>
      <c r="F2916" s="76">
        <v>192.16235</v>
      </c>
      <c r="G2916" s="73"/>
      <c r="H2916" s="76">
        <v>612.11857999999995</v>
      </c>
      <c r="I2916" s="72"/>
      <c r="J2916" s="185">
        <v>0</v>
      </c>
      <c r="K2916" s="242"/>
      <c r="L2916" s="242"/>
      <c r="M2916" s="173"/>
      <c r="N2916" s="174"/>
      <c r="O2916" s="173"/>
      <c r="P2916" s="173"/>
    </row>
    <row r="2917" spans="1:16" ht="15" customHeight="1" x14ac:dyDescent="0.25">
      <c r="A2917" s="74" t="s">
        <v>2398</v>
      </c>
      <c r="B2917" s="70" t="s">
        <v>67</v>
      </c>
      <c r="C2917" s="78">
        <v>1001.23402</v>
      </c>
      <c r="D2917" s="184"/>
      <c r="E2917" s="76">
        <v>300.35752000000002</v>
      </c>
      <c r="F2917" s="76">
        <v>284.00296999999995</v>
      </c>
      <c r="G2917" s="73"/>
      <c r="H2917" s="76">
        <v>1019.20737</v>
      </c>
      <c r="I2917" s="72"/>
      <c r="J2917" s="185">
        <v>0</v>
      </c>
      <c r="K2917" s="242"/>
      <c r="L2917" s="242"/>
      <c r="M2917" s="173"/>
      <c r="N2917" s="173"/>
      <c r="O2917" s="173"/>
      <c r="P2917" s="173"/>
    </row>
    <row r="2918" spans="1:16" ht="15" customHeight="1" x14ac:dyDescent="0.25">
      <c r="A2918" s="74" t="s">
        <v>2399</v>
      </c>
      <c r="B2918" s="70" t="s">
        <v>67</v>
      </c>
      <c r="C2918" s="78">
        <v>532.65593999999999</v>
      </c>
      <c r="D2918" s="184"/>
      <c r="E2918" s="76">
        <v>147.74011999999999</v>
      </c>
      <c r="F2918" s="76">
        <v>28.537380000000002</v>
      </c>
      <c r="G2918" s="73"/>
      <c r="H2918" s="76">
        <v>651.82460000000003</v>
      </c>
      <c r="I2918" s="72"/>
      <c r="J2918" s="185">
        <v>0</v>
      </c>
      <c r="K2918" s="242"/>
      <c r="L2918" s="242"/>
      <c r="M2918" s="173"/>
      <c r="N2918" s="173"/>
      <c r="O2918" s="173"/>
      <c r="P2918" s="173"/>
    </row>
    <row r="2919" spans="1:16" ht="15" customHeight="1" x14ac:dyDescent="0.25">
      <c r="A2919" s="74" t="s">
        <v>2400</v>
      </c>
      <c r="B2919" s="70" t="s">
        <v>67</v>
      </c>
      <c r="C2919" s="78">
        <v>556.60216000000003</v>
      </c>
      <c r="D2919" s="184"/>
      <c r="E2919" s="76">
        <v>194.65679999999998</v>
      </c>
      <c r="F2919" s="76">
        <v>242.49176</v>
      </c>
      <c r="G2919" s="73"/>
      <c r="H2919" s="76">
        <v>509.6182</v>
      </c>
      <c r="I2919" s="72"/>
      <c r="J2919" s="185">
        <v>0</v>
      </c>
      <c r="K2919" s="242"/>
      <c r="L2919" s="242"/>
      <c r="M2919" s="173"/>
      <c r="N2919" s="174"/>
      <c r="O2919" s="173"/>
      <c r="P2919" s="173"/>
    </row>
    <row r="2920" spans="1:16" ht="15" customHeight="1" x14ac:dyDescent="0.25">
      <c r="A2920" s="74" t="s">
        <v>2401</v>
      </c>
      <c r="B2920" s="70" t="s">
        <v>67</v>
      </c>
      <c r="C2920" s="78">
        <v>892.47887000000003</v>
      </c>
      <c r="D2920" s="184"/>
      <c r="E2920" s="76">
        <v>355.18930999999998</v>
      </c>
      <c r="F2920" s="76">
        <v>366.82410999999996</v>
      </c>
      <c r="G2920" s="73"/>
      <c r="H2920" s="76">
        <v>880.51531999999997</v>
      </c>
      <c r="I2920" s="72"/>
      <c r="J2920" s="185">
        <v>0</v>
      </c>
      <c r="K2920" s="242"/>
      <c r="L2920" s="242"/>
      <c r="M2920" s="173"/>
      <c r="N2920" s="173"/>
      <c r="O2920" s="173"/>
      <c r="P2920" s="173"/>
    </row>
    <row r="2921" spans="1:16" ht="15" customHeight="1" x14ac:dyDescent="0.25">
      <c r="A2921" s="74" t="s">
        <v>2402</v>
      </c>
      <c r="B2921" s="70" t="s">
        <v>67</v>
      </c>
      <c r="C2921" s="78">
        <v>846.27700000000004</v>
      </c>
      <c r="D2921" s="184"/>
      <c r="E2921" s="76">
        <v>366.05334999999997</v>
      </c>
      <c r="F2921" s="76">
        <v>275.15393999999998</v>
      </c>
      <c r="G2921" s="73"/>
      <c r="H2921" s="76">
        <v>935.10968000000003</v>
      </c>
      <c r="I2921" s="72"/>
      <c r="J2921" s="185">
        <v>0</v>
      </c>
      <c r="K2921" s="242"/>
      <c r="L2921" s="242"/>
      <c r="M2921" s="173"/>
      <c r="N2921" s="173"/>
      <c r="O2921" s="173"/>
      <c r="P2921" s="173"/>
    </row>
    <row r="2922" spans="1:16" ht="15" customHeight="1" x14ac:dyDescent="0.25">
      <c r="A2922" s="74" t="s">
        <v>2403</v>
      </c>
      <c r="B2922" s="70" t="s">
        <v>67</v>
      </c>
      <c r="C2922" s="78">
        <v>620.88877000000002</v>
      </c>
      <c r="D2922" s="184"/>
      <c r="E2922" s="76">
        <v>236.10612</v>
      </c>
      <c r="F2922" s="76">
        <v>241.042</v>
      </c>
      <c r="G2922" s="73"/>
      <c r="H2922" s="76">
        <v>616.06508999999994</v>
      </c>
      <c r="I2922" s="72"/>
      <c r="J2922" s="185">
        <v>0</v>
      </c>
      <c r="K2922" s="242"/>
      <c r="L2922" s="242"/>
      <c r="M2922" s="173"/>
      <c r="N2922" s="173"/>
      <c r="O2922" s="173"/>
      <c r="P2922" s="173"/>
    </row>
    <row r="2923" spans="1:16" ht="15" customHeight="1" x14ac:dyDescent="0.25">
      <c r="A2923" s="74" t="s">
        <v>2404</v>
      </c>
      <c r="B2923" s="70" t="s">
        <v>67</v>
      </c>
      <c r="C2923" s="78">
        <v>146.16480999999999</v>
      </c>
      <c r="D2923" s="184"/>
      <c r="E2923" s="76">
        <v>136.71520000000001</v>
      </c>
      <c r="F2923" s="76">
        <v>136.64060000000001</v>
      </c>
      <c r="G2923" s="73"/>
      <c r="H2923" s="76">
        <v>254.95460999999997</v>
      </c>
      <c r="I2923" s="72"/>
      <c r="J2923" s="185">
        <v>0</v>
      </c>
      <c r="K2923" s="242"/>
      <c r="L2923" s="242"/>
      <c r="M2923" s="173"/>
      <c r="N2923" s="174"/>
      <c r="O2923" s="173"/>
      <c r="P2923" s="173"/>
    </row>
    <row r="2924" spans="1:16" ht="15" customHeight="1" x14ac:dyDescent="0.25">
      <c r="A2924" s="74" t="s">
        <v>2405</v>
      </c>
      <c r="B2924" s="70" t="s">
        <v>67</v>
      </c>
      <c r="C2924" s="78">
        <v>1014.31075</v>
      </c>
      <c r="D2924" s="184"/>
      <c r="E2924" s="76">
        <v>301.13278000000003</v>
      </c>
      <c r="F2924" s="76">
        <v>310.99021999999997</v>
      </c>
      <c r="G2924" s="73"/>
      <c r="H2924" s="76">
        <v>974.43393000000003</v>
      </c>
      <c r="I2924" s="72"/>
      <c r="J2924" s="185">
        <v>0</v>
      </c>
      <c r="K2924" s="242"/>
      <c r="L2924" s="242"/>
      <c r="M2924" s="173"/>
      <c r="N2924" s="173"/>
      <c r="O2924" s="173"/>
      <c r="P2924" s="173"/>
    </row>
    <row r="2925" spans="1:16" ht="15" customHeight="1" x14ac:dyDescent="0.25">
      <c r="A2925" s="74" t="s">
        <v>2406</v>
      </c>
      <c r="B2925" s="70" t="s">
        <v>67</v>
      </c>
      <c r="C2925" s="78">
        <v>718.75606999999991</v>
      </c>
      <c r="D2925" s="184"/>
      <c r="E2925" s="76">
        <v>322.01823999999999</v>
      </c>
      <c r="F2925" s="76">
        <v>237.69793999999999</v>
      </c>
      <c r="G2925" s="73"/>
      <c r="H2925" s="76">
        <v>800.89596999999992</v>
      </c>
      <c r="I2925" s="72"/>
      <c r="J2925" s="185">
        <v>0</v>
      </c>
      <c r="K2925" s="242"/>
      <c r="L2925" s="242"/>
      <c r="M2925" s="173"/>
      <c r="N2925" s="173"/>
      <c r="O2925" s="173"/>
      <c r="P2925" s="173"/>
    </row>
    <row r="2926" spans="1:16" ht="15" customHeight="1" x14ac:dyDescent="0.25">
      <c r="A2926" s="74" t="s">
        <v>2407</v>
      </c>
      <c r="B2926" s="70" t="s">
        <v>67</v>
      </c>
      <c r="C2926" s="78">
        <v>1636.4832699999999</v>
      </c>
      <c r="D2926" s="184"/>
      <c r="E2926" s="76">
        <v>668.67888000000005</v>
      </c>
      <c r="F2926" s="76">
        <v>498.96066999999999</v>
      </c>
      <c r="G2926" s="73"/>
      <c r="H2926" s="76">
        <v>1809.11976</v>
      </c>
      <c r="I2926" s="72"/>
      <c r="J2926" s="185">
        <v>0</v>
      </c>
      <c r="K2926" s="242"/>
      <c r="L2926" s="242"/>
      <c r="M2926" s="173"/>
      <c r="N2926" s="173"/>
      <c r="O2926" s="173"/>
      <c r="P2926" s="173"/>
    </row>
    <row r="2927" spans="1:16" ht="15" customHeight="1" x14ac:dyDescent="0.25">
      <c r="A2927" s="74" t="s">
        <v>2408</v>
      </c>
      <c r="B2927" s="70" t="s">
        <v>67</v>
      </c>
      <c r="C2927" s="78">
        <v>680.02351999999996</v>
      </c>
      <c r="D2927" s="184"/>
      <c r="E2927" s="76">
        <v>235.64449999999999</v>
      </c>
      <c r="F2927" s="76">
        <v>261.00526000000002</v>
      </c>
      <c r="G2927" s="73"/>
      <c r="H2927" s="76">
        <v>660.33666000000005</v>
      </c>
      <c r="I2927" s="72"/>
      <c r="J2927" s="185">
        <v>0</v>
      </c>
      <c r="K2927" s="242"/>
      <c r="L2927" s="242"/>
      <c r="M2927" s="173"/>
      <c r="N2927" s="174"/>
      <c r="O2927" s="173"/>
      <c r="P2927" s="173"/>
    </row>
    <row r="2928" spans="1:16" ht="15" customHeight="1" x14ac:dyDescent="0.25">
      <c r="A2928" s="74" t="s">
        <v>2409</v>
      </c>
      <c r="B2928" s="70" t="s">
        <v>67</v>
      </c>
      <c r="C2928" s="78">
        <v>863.05795999999998</v>
      </c>
      <c r="D2928" s="184"/>
      <c r="E2928" s="76">
        <v>299.58296000000001</v>
      </c>
      <c r="F2928" s="76">
        <v>257.02542999999997</v>
      </c>
      <c r="G2928" s="73"/>
      <c r="H2928" s="76">
        <v>903.86888999999996</v>
      </c>
      <c r="I2928" s="72"/>
      <c r="J2928" s="185">
        <v>0</v>
      </c>
      <c r="K2928" s="242"/>
      <c r="L2928" s="242"/>
      <c r="M2928" s="173"/>
      <c r="N2928" s="173"/>
      <c r="O2928" s="173"/>
      <c r="P2928" s="173"/>
    </row>
    <row r="2929" spans="1:16" ht="15" customHeight="1" x14ac:dyDescent="0.25">
      <c r="A2929" s="74" t="s">
        <v>2410</v>
      </c>
      <c r="B2929" s="70" t="s">
        <v>67</v>
      </c>
      <c r="C2929" s="78">
        <v>681.34368999999992</v>
      </c>
      <c r="D2929" s="184"/>
      <c r="E2929" s="76">
        <v>287.37218999999999</v>
      </c>
      <c r="F2929" s="76">
        <v>162.43932999999998</v>
      </c>
      <c r="G2929" s="73"/>
      <c r="H2929" s="76">
        <v>802.69030000000009</v>
      </c>
      <c r="I2929" s="72"/>
      <c r="J2929" s="185">
        <v>0</v>
      </c>
      <c r="K2929" s="242"/>
      <c r="L2929" s="242"/>
      <c r="M2929" s="173"/>
      <c r="N2929" s="173"/>
      <c r="O2929" s="173"/>
      <c r="P2929" s="173"/>
    </row>
    <row r="2930" spans="1:16" ht="15" customHeight="1" x14ac:dyDescent="0.25">
      <c r="A2930" s="74" t="s">
        <v>2411</v>
      </c>
      <c r="B2930" s="70" t="s">
        <v>67</v>
      </c>
      <c r="C2930" s="78">
        <v>506.19923999999997</v>
      </c>
      <c r="D2930" s="184"/>
      <c r="E2930" s="76">
        <v>183.06034</v>
      </c>
      <c r="F2930" s="76">
        <v>116.16904</v>
      </c>
      <c r="G2930" s="73"/>
      <c r="H2930" s="76">
        <v>562.15919999999994</v>
      </c>
      <c r="I2930" s="72"/>
      <c r="J2930" s="185">
        <v>0</v>
      </c>
      <c r="K2930" s="242"/>
      <c r="L2930" s="242"/>
      <c r="M2930" s="173"/>
      <c r="N2930" s="173"/>
      <c r="O2930" s="173"/>
      <c r="P2930" s="173"/>
    </row>
    <row r="2931" spans="1:16" ht="15" customHeight="1" x14ac:dyDescent="0.25">
      <c r="A2931" s="74" t="s">
        <v>2412</v>
      </c>
      <c r="B2931" s="70" t="s">
        <v>67</v>
      </c>
      <c r="C2931" s="78">
        <v>499.87248999999997</v>
      </c>
      <c r="D2931" s="184"/>
      <c r="E2931" s="76">
        <v>282.17202000000003</v>
      </c>
      <c r="F2931" s="76">
        <v>277.00215000000003</v>
      </c>
      <c r="G2931" s="73"/>
      <c r="H2931" s="76">
        <v>504.91065999999995</v>
      </c>
      <c r="I2931" s="72"/>
      <c r="J2931" s="185">
        <v>0</v>
      </c>
      <c r="K2931" s="242"/>
      <c r="L2931" s="242"/>
      <c r="M2931" s="173"/>
      <c r="N2931" s="173"/>
      <c r="O2931" s="173"/>
      <c r="P2931" s="173"/>
    </row>
    <row r="2932" spans="1:16" ht="15" customHeight="1" x14ac:dyDescent="0.25">
      <c r="A2932" s="74" t="s">
        <v>2413</v>
      </c>
      <c r="B2932" s="70" t="s">
        <v>67</v>
      </c>
      <c r="C2932" s="78">
        <v>1059.41461</v>
      </c>
      <c r="D2932" s="184"/>
      <c r="E2932" s="76">
        <v>354.78228000000001</v>
      </c>
      <c r="F2932" s="76">
        <v>195.68867</v>
      </c>
      <c r="G2932" s="73"/>
      <c r="H2932" s="76">
        <v>1218.5082199999999</v>
      </c>
      <c r="I2932" s="72"/>
      <c r="J2932" s="185">
        <v>0</v>
      </c>
      <c r="K2932" s="242"/>
      <c r="L2932" s="242"/>
      <c r="M2932" s="173"/>
      <c r="N2932" s="173"/>
      <c r="O2932" s="173"/>
      <c r="P2932" s="173"/>
    </row>
    <row r="2933" spans="1:16" ht="15" customHeight="1" x14ac:dyDescent="0.25">
      <c r="A2933" s="74" t="s">
        <v>2414</v>
      </c>
      <c r="B2933" s="70" t="s">
        <v>67</v>
      </c>
      <c r="C2933" s="78">
        <v>397.32393999999999</v>
      </c>
      <c r="D2933" s="184"/>
      <c r="E2933" s="76">
        <v>207.07907999999998</v>
      </c>
      <c r="F2933" s="76">
        <v>165.76357000000002</v>
      </c>
      <c r="G2933" s="73"/>
      <c r="H2933" s="76">
        <v>438.63945000000001</v>
      </c>
      <c r="I2933" s="72"/>
      <c r="J2933" s="185">
        <v>0</v>
      </c>
      <c r="K2933" s="242"/>
      <c r="L2933" s="242"/>
      <c r="M2933" s="173"/>
      <c r="N2933" s="173"/>
      <c r="O2933" s="173"/>
      <c r="P2933" s="173"/>
    </row>
    <row r="2934" spans="1:16" ht="15" customHeight="1" x14ac:dyDescent="0.25">
      <c r="A2934" s="74" t="s">
        <v>2415</v>
      </c>
      <c r="B2934" s="70" t="s">
        <v>67</v>
      </c>
      <c r="C2934" s="78">
        <v>13.648700000000002</v>
      </c>
      <c r="D2934" s="184"/>
      <c r="E2934" s="76">
        <v>3.5021999999999998</v>
      </c>
      <c r="F2934" s="76">
        <v>0</v>
      </c>
      <c r="G2934" s="73"/>
      <c r="H2934" s="76">
        <v>17.1509</v>
      </c>
      <c r="I2934" s="72"/>
      <c r="J2934" s="185">
        <v>0</v>
      </c>
      <c r="K2934" s="242"/>
      <c r="L2934" s="242"/>
      <c r="M2934" s="173"/>
      <c r="N2934" s="174"/>
      <c r="O2934" s="176"/>
      <c r="P2934" s="173"/>
    </row>
    <row r="2935" spans="1:16" ht="15" customHeight="1" x14ac:dyDescent="0.25">
      <c r="A2935" s="74" t="s">
        <v>2416</v>
      </c>
      <c r="B2935" s="70" t="s">
        <v>67</v>
      </c>
      <c r="C2935" s="78">
        <v>54.462800000000001</v>
      </c>
      <c r="D2935" s="184"/>
      <c r="E2935" s="76">
        <v>13.4316</v>
      </c>
      <c r="F2935" s="76">
        <v>0</v>
      </c>
      <c r="G2935" s="73"/>
      <c r="H2935" s="76">
        <v>67.89439999999999</v>
      </c>
      <c r="I2935" s="72"/>
      <c r="J2935" s="185">
        <v>0</v>
      </c>
      <c r="K2935" s="242"/>
      <c r="L2935" s="242"/>
      <c r="M2935" s="173"/>
      <c r="N2935" s="174"/>
      <c r="O2935" s="176"/>
      <c r="P2935" s="173"/>
    </row>
    <row r="2936" spans="1:16" ht="15" customHeight="1" x14ac:dyDescent="0.25">
      <c r="A2936" s="74" t="s">
        <v>2417</v>
      </c>
      <c r="B2936" s="70" t="s">
        <v>77</v>
      </c>
      <c r="C2936" s="78">
        <v>64.682500000000005</v>
      </c>
      <c r="D2936" s="184"/>
      <c r="E2936" s="76">
        <v>61.984000000000002</v>
      </c>
      <c r="F2936" s="76">
        <v>51.058720000000001</v>
      </c>
      <c r="G2936" s="73"/>
      <c r="H2936" s="76">
        <v>78.371979999999994</v>
      </c>
      <c r="I2936" s="72"/>
      <c r="J2936" s="185">
        <v>0</v>
      </c>
      <c r="K2936" s="242"/>
      <c r="L2936" s="242"/>
      <c r="M2936" s="173"/>
      <c r="N2936" s="175"/>
      <c r="O2936" s="173"/>
      <c r="P2936" s="173"/>
    </row>
    <row r="2937" spans="1:16" ht="15" customHeight="1" x14ac:dyDescent="0.25">
      <c r="A2937" s="74" t="s">
        <v>2418</v>
      </c>
      <c r="B2937" s="70" t="s">
        <v>77</v>
      </c>
      <c r="C2937" s="78">
        <v>53.681800000000003</v>
      </c>
      <c r="D2937" s="184"/>
      <c r="E2937" s="76">
        <v>72.287800000000004</v>
      </c>
      <c r="F2937" s="76">
        <v>71.533299999999997</v>
      </c>
      <c r="G2937" s="73"/>
      <c r="H2937" s="76">
        <v>40.893099999999997</v>
      </c>
      <c r="I2937" s="72"/>
      <c r="J2937" s="185">
        <v>0</v>
      </c>
      <c r="K2937" s="242"/>
      <c r="L2937" s="242"/>
      <c r="M2937" s="173"/>
      <c r="N2937" s="174"/>
      <c r="O2937" s="173"/>
      <c r="P2937" s="173"/>
    </row>
    <row r="2938" spans="1:16" ht="15" customHeight="1" x14ac:dyDescent="0.25">
      <c r="A2938" s="74" t="s">
        <v>2419</v>
      </c>
      <c r="B2938" s="70" t="s">
        <v>77</v>
      </c>
      <c r="C2938" s="78">
        <v>50.519100000000002</v>
      </c>
      <c r="D2938" s="184"/>
      <c r="E2938" s="76">
        <v>62.002199999999995</v>
      </c>
      <c r="F2938" s="76">
        <v>64.839300000000009</v>
      </c>
      <c r="G2938" s="73"/>
      <c r="H2938" s="76">
        <v>47.682000000000002</v>
      </c>
      <c r="I2938" s="72"/>
      <c r="J2938" s="185">
        <v>0</v>
      </c>
      <c r="K2938" s="242"/>
      <c r="L2938" s="242"/>
      <c r="M2938" s="173"/>
      <c r="N2938" s="174"/>
      <c r="O2938" s="173"/>
      <c r="P2938" s="173"/>
    </row>
    <row r="2939" spans="1:16" ht="15" customHeight="1" x14ac:dyDescent="0.25">
      <c r="A2939" s="74" t="s">
        <v>2420</v>
      </c>
      <c r="B2939" s="70" t="s">
        <v>77</v>
      </c>
      <c r="C2939" s="78">
        <v>61.375949999999996</v>
      </c>
      <c r="D2939" s="184"/>
      <c r="E2939" s="76">
        <v>71.689800000000005</v>
      </c>
      <c r="F2939" s="76">
        <v>82.501550000000009</v>
      </c>
      <c r="G2939" s="73"/>
      <c r="H2939" s="76">
        <v>50.5642</v>
      </c>
      <c r="I2939" s="72"/>
      <c r="J2939" s="185">
        <v>0</v>
      </c>
      <c r="K2939" s="242"/>
      <c r="L2939" s="242"/>
      <c r="M2939" s="173"/>
      <c r="N2939" s="174"/>
      <c r="O2939" s="173"/>
      <c r="P2939" s="173"/>
    </row>
    <row r="2940" spans="1:16" ht="15" customHeight="1" x14ac:dyDescent="0.25">
      <c r="A2940" s="74" t="s">
        <v>2421</v>
      </c>
      <c r="B2940" s="70" t="s">
        <v>77</v>
      </c>
      <c r="C2940" s="78">
        <v>74.266199999999998</v>
      </c>
      <c r="D2940" s="184"/>
      <c r="E2940" s="76">
        <v>67.294499999999999</v>
      </c>
      <c r="F2940" s="76">
        <v>61.00515</v>
      </c>
      <c r="G2940" s="73"/>
      <c r="H2940" s="76">
        <v>86.380949999999999</v>
      </c>
      <c r="I2940" s="72"/>
      <c r="J2940" s="185">
        <v>0</v>
      </c>
      <c r="K2940" s="242"/>
      <c r="L2940" s="242"/>
      <c r="M2940" s="173"/>
      <c r="N2940" s="174"/>
      <c r="O2940" s="173"/>
      <c r="P2940" s="173"/>
    </row>
    <row r="2941" spans="1:16" ht="15" customHeight="1" x14ac:dyDescent="0.25">
      <c r="A2941" s="74" t="s">
        <v>2422</v>
      </c>
      <c r="B2941" s="70" t="s">
        <v>77</v>
      </c>
      <c r="C2941" s="78">
        <v>61.878900000000002</v>
      </c>
      <c r="D2941" s="184"/>
      <c r="E2941" s="76">
        <v>67.267200000000003</v>
      </c>
      <c r="F2941" s="76">
        <v>77.378799999999998</v>
      </c>
      <c r="G2941" s="73"/>
      <c r="H2941" s="76">
        <v>51.767300000000006</v>
      </c>
      <c r="I2941" s="72"/>
      <c r="J2941" s="185">
        <v>0</v>
      </c>
      <c r="K2941" s="242"/>
      <c r="L2941" s="242"/>
      <c r="M2941" s="173"/>
      <c r="N2941" s="174"/>
      <c r="O2941" s="173"/>
      <c r="P2941" s="173"/>
    </row>
    <row r="2942" spans="1:16" ht="15" customHeight="1" x14ac:dyDescent="0.25">
      <c r="A2942" s="74" t="s">
        <v>2423</v>
      </c>
      <c r="B2942" s="70" t="s">
        <v>77</v>
      </c>
      <c r="C2942" s="78">
        <v>66.699780000000004</v>
      </c>
      <c r="D2942" s="184"/>
      <c r="E2942" s="76">
        <v>67.574880000000007</v>
      </c>
      <c r="F2942" s="76">
        <v>108.17314999999999</v>
      </c>
      <c r="G2942" s="73"/>
      <c r="H2942" s="76">
        <v>32.485509999999998</v>
      </c>
      <c r="I2942" s="72"/>
      <c r="J2942" s="185">
        <v>0</v>
      </c>
      <c r="K2942" s="242"/>
      <c r="L2942" s="242"/>
      <c r="M2942" s="173"/>
      <c r="N2942" s="173"/>
      <c r="O2942" s="173"/>
      <c r="P2942" s="173"/>
    </row>
    <row r="2943" spans="1:16" ht="15" customHeight="1" x14ac:dyDescent="0.25">
      <c r="A2943" s="74" t="s">
        <v>2424</v>
      </c>
      <c r="B2943" s="70" t="s">
        <v>77</v>
      </c>
      <c r="C2943" s="78">
        <v>42.457699999999996</v>
      </c>
      <c r="D2943" s="184"/>
      <c r="E2943" s="76">
        <v>66.378</v>
      </c>
      <c r="F2943" s="76">
        <v>63.972000000000001</v>
      </c>
      <c r="G2943" s="73"/>
      <c r="H2943" s="76">
        <v>44.863699999999994</v>
      </c>
      <c r="I2943" s="72"/>
      <c r="J2943" s="185">
        <v>0</v>
      </c>
      <c r="K2943" s="242"/>
      <c r="L2943" s="242"/>
      <c r="M2943" s="173"/>
      <c r="N2943" s="175"/>
      <c r="O2943" s="173"/>
      <c r="P2943" s="173"/>
    </row>
    <row r="2944" spans="1:16" ht="15" customHeight="1" x14ac:dyDescent="0.25">
      <c r="A2944" s="74" t="s">
        <v>2425</v>
      </c>
      <c r="B2944" s="70" t="s">
        <v>77</v>
      </c>
      <c r="C2944" s="78">
        <v>185.2063</v>
      </c>
      <c r="D2944" s="184"/>
      <c r="E2944" s="76">
        <v>63.830769999999994</v>
      </c>
      <c r="F2944" s="76">
        <v>52.516249999999999</v>
      </c>
      <c r="G2944" s="73"/>
      <c r="H2944" s="76">
        <v>187.41602</v>
      </c>
      <c r="I2944" s="72"/>
      <c r="J2944" s="185">
        <v>0</v>
      </c>
      <c r="K2944" s="242"/>
      <c r="L2944" s="242"/>
      <c r="M2944" s="173"/>
      <c r="N2944" s="173"/>
      <c r="O2944" s="173"/>
      <c r="P2944" s="173"/>
    </row>
    <row r="2945" spans="1:16" ht="15" customHeight="1" x14ac:dyDescent="0.25">
      <c r="A2945" s="74" t="s">
        <v>2426</v>
      </c>
      <c r="B2945" s="70" t="s">
        <v>77</v>
      </c>
      <c r="C2945" s="78">
        <v>55.43356</v>
      </c>
      <c r="D2945" s="184"/>
      <c r="E2945" s="76">
        <v>66.461199999999991</v>
      </c>
      <c r="F2945" s="76">
        <v>72.58811</v>
      </c>
      <c r="G2945" s="73"/>
      <c r="H2945" s="76">
        <v>55.265050000000002</v>
      </c>
      <c r="I2945" s="72"/>
      <c r="J2945" s="185">
        <v>0</v>
      </c>
      <c r="K2945" s="242"/>
      <c r="L2945" s="242"/>
      <c r="M2945" s="173"/>
      <c r="N2945" s="174"/>
      <c r="O2945" s="173"/>
      <c r="P2945" s="173"/>
    </row>
    <row r="2946" spans="1:16" ht="15" customHeight="1" x14ac:dyDescent="0.25">
      <c r="A2946" s="74" t="s">
        <v>2427</v>
      </c>
      <c r="B2946" s="70" t="s">
        <v>77</v>
      </c>
      <c r="C2946" s="78">
        <v>95.353850000000008</v>
      </c>
      <c r="D2946" s="184"/>
      <c r="E2946" s="76">
        <v>66.752399999999994</v>
      </c>
      <c r="F2946" s="76">
        <v>46.027300000000004</v>
      </c>
      <c r="G2946" s="73"/>
      <c r="H2946" s="76">
        <v>116.07894999999999</v>
      </c>
      <c r="I2946" s="72"/>
      <c r="J2946" s="185">
        <v>0</v>
      </c>
      <c r="K2946" s="242"/>
      <c r="L2946" s="242"/>
      <c r="M2946" s="173"/>
      <c r="N2946" s="174"/>
      <c r="O2946" s="173"/>
      <c r="P2946" s="173"/>
    </row>
    <row r="2947" spans="1:16" ht="15" customHeight="1" x14ac:dyDescent="0.25">
      <c r="A2947" s="74" t="s">
        <v>2428</v>
      </c>
      <c r="B2947" s="70" t="s">
        <v>77</v>
      </c>
      <c r="C2947" s="78">
        <v>134.17925</v>
      </c>
      <c r="D2947" s="184"/>
      <c r="E2947" s="76">
        <v>68.043300000000002</v>
      </c>
      <c r="F2947" s="76">
        <v>91.136600000000001</v>
      </c>
      <c r="G2947" s="73"/>
      <c r="H2947" s="76">
        <v>115.10505000000001</v>
      </c>
      <c r="I2947" s="72"/>
      <c r="J2947" s="185">
        <v>0</v>
      </c>
      <c r="K2947" s="242"/>
      <c r="L2947" s="242"/>
      <c r="M2947" s="173"/>
      <c r="N2947" s="174"/>
      <c r="O2947" s="173"/>
      <c r="P2947" s="173"/>
    </row>
    <row r="2948" spans="1:16" ht="15" customHeight="1" x14ac:dyDescent="0.25">
      <c r="A2948" s="74" t="s">
        <v>2429</v>
      </c>
      <c r="B2948" s="70" t="s">
        <v>77</v>
      </c>
      <c r="C2948" s="78">
        <v>78.414550000000006</v>
      </c>
      <c r="D2948" s="184"/>
      <c r="E2948" s="76">
        <v>64.607399999999998</v>
      </c>
      <c r="F2948" s="76">
        <v>63.274519999999995</v>
      </c>
      <c r="G2948" s="73"/>
      <c r="H2948" s="76">
        <v>79.747429999999994</v>
      </c>
      <c r="I2948" s="72"/>
      <c r="J2948" s="185">
        <v>0</v>
      </c>
      <c r="K2948" s="242"/>
      <c r="L2948" s="242"/>
      <c r="M2948" s="173"/>
      <c r="N2948" s="174"/>
      <c r="O2948" s="173"/>
      <c r="P2948" s="173"/>
    </row>
    <row r="2949" spans="1:16" ht="15" customHeight="1" x14ac:dyDescent="0.25">
      <c r="A2949" s="74" t="s">
        <v>2430</v>
      </c>
      <c r="B2949" s="70" t="s">
        <v>77</v>
      </c>
      <c r="C2949" s="78">
        <v>68.012249999999995</v>
      </c>
      <c r="D2949" s="184"/>
      <c r="E2949" s="76">
        <v>65.200199999999995</v>
      </c>
      <c r="F2949" s="76">
        <v>66.28658999999999</v>
      </c>
      <c r="G2949" s="73"/>
      <c r="H2949" s="76">
        <v>66.92586</v>
      </c>
      <c r="I2949" s="72"/>
      <c r="J2949" s="185">
        <v>0</v>
      </c>
      <c r="K2949" s="242"/>
      <c r="L2949" s="242"/>
      <c r="M2949" s="173"/>
      <c r="N2949" s="174"/>
      <c r="O2949" s="173"/>
      <c r="P2949" s="173"/>
    </row>
    <row r="2950" spans="1:16" ht="15" customHeight="1" x14ac:dyDescent="0.25">
      <c r="A2950" s="74" t="s">
        <v>2431</v>
      </c>
      <c r="B2950" s="70" t="s">
        <v>77</v>
      </c>
      <c r="C2950" s="78">
        <v>26.996500000000001</v>
      </c>
      <c r="D2950" s="184"/>
      <c r="E2950" s="76">
        <v>68.058899999999994</v>
      </c>
      <c r="F2950" s="76">
        <v>84.567549999999997</v>
      </c>
      <c r="G2950" s="73"/>
      <c r="H2950" s="76">
        <v>9.7857500000000002</v>
      </c>
      <c r="I2950" s="72"/>
      <c r="J2950" s="185">
        <v>0</v>
      </c>
      <c r="K2950" s="242"/>
      <c r="L2950" s="242"/>
      <c r="M2950" s="173"/>
      <c r="N2950" s="174"/>
      <c r="O2950" s="173"/>
      <c r="P2950" s="173"/>
    </row>
    <row r="2951" spans="1:16" ht="15" customHeight="1" x14ac:dyDescent="0.25">
      <c r="A2951" s="74" t="s">
        <v>2432</v>
      </c>
      <c r="B2951" s="70" t="s">
        <v>77</v>
      </c>
      <c r="C2951" s="78">
        <v>74.971000000000004</v>
      </c>
      <c r="D2951" s="184"/>
      <c r="E2951" s="76">
        <v>67.275000000000006</v>
      </c>
      <c r="F2951" s="76">
        <v>65.426949999999991</v>
      </c>
      <c r="G2951" s="73"/>
      <c r="H2951" s="76">
        <v>76.819050000000004</v>
      </c>
      <c r="I2951" s="72"/>
      <c r="J2951" s="185">
        <v>0</v>
      </c>
      <c r="K2951" s="242"/>
      <c r="L2951" s="242"/>
      <c r="M2951" s="173"/>
      <c r="N2951" s="175"/>
      <c r="O2951" s="173"/>
      <c r="P2951" s="173"/>
    </row>
    <row r="2952" spans="1:16" ht="15" customHeight="1" x14ac:dyDescent="0.25">
      <c r="A2952" s="74" t="s">
        <v>2433</v>
      </c>
      <c r="B2952" s="70" t="s">
        <v>77</v>
      </c>
      <c r="C2952" s="78">
        <v>61.084690000000002</v>
      </c>
      <c r="D2952" s="184"/>
      <c r="E2952" s="76">
        <v>68.697850000000003</v>
      </c>
      <c r="F2952" s="76">
        <v>72.070650000000001</v>
      </c>
      <c r="G2952" s="73"/>
      <c r="H2952" s="76">
        <v>58.24944</v>
      </c>
      <c r="I2952" s="72"/>
      <c r="J2952" s="185">
        <v>0</v>
      </c>
      <c r="K2952" s="242"/>
      <c r="L2952" s="242"/>
      <c r="M2952" s="173"/>
      <c r="N2952" s="173"/>
      <c r="O2952" s="173"/>
      <c r="P2952" s="173"/>
    </row>
    <row r="2953" spans="1:16" ht="15" customHeight="1" x14ac:dyDescent="0.25">
      <c r="A2953" s="74" t="s">
        <v>2434</v>
      </c>
      <c r="B2953" s="70" t="s">
        <v>77</v>
      </c>
      <c r="C2953" s="78">
        <v>23.952740000000002</v>
      </c>
      <c r="D2953" s="184"/>
      <c r="E2953" s="76">
        <v>69.139200000000002</v>
      </c>
      <c r="F2953" s="76">
        <v>70.970690000000005</v>
      </c>
      <c r="G2953" s="73"/>
      <c r="H2953" s="76">
        <v>22.12125</v>
      </c>
      <c r="I2953" s="72"/>
      <c r="J2953" s="185">
        <v>0</v>
      </c>
      <c r="K2953" s="242"/>
      <c r="L2953" s="242"/>
      <c r="M2953" s="173"/>
      <c r="N2953" s="174"/>
      <c r="O2953" s="173"/>
      <c r="P2953" s="173"/>
    </row>
    <row r="2954" spans="1:16" ht="15" customHeight="1" x14ac:dyDescent="0.25">
      <c r="A2954" s="74" t="s">
        <v>2435</v>
      </c>
      <c r="B2954" s="70" t="s">
        <v>77</v>
      </c>
      <c r="C2954" s="78">
        <v>102.33055</v>
      </c>
      <c r="D2954" s="184"/>
      <c r="E2954" s="76">
        <v>61.7136</v>
      </c>
      <c r="F2954" s="76">
        <v>47.40005</v>
      </c>
      <c r="G2954" s="73"/>
      <c r="H2954" s="76">
        <v>116.64410000000001</v>
      </c>
      <c r="I2954" s="72"/>
      <c r="J2954" s="185">
        <v>0</v>
      </c>
      <c r="K2954" s="242"/>
      <c r="L2954" s="242"/>
      <c r="M2954" s="173"/>
      <c r="N2954" s="174"/>
      <c r="O2954" s="173"/>
      <c r="P2954" s="173"/>
    </row>
    <row r="2955" spans="1:16" ht="15" customHeight="1" x14ac:dyDescent="0.25">
      <c r="A2955" s="74" t="s">
        <v>2436</v>
      </c>
      <c r="B2955" s="70" t="s">
        <v>77</v>
      </c>
      <c r="C2955" s="78">
        <v>58.999300000000005</v>
      </c>
      <c r="D2955" s="184"/>
      <c r="E2955" s="76">
        <v>62.992800000000003</v>
      </c>
      <c r="F2955" s="76">
        <v>65.066900000000004</v>
      </c>
      <c r="G2955" s="73"/>
      <c r="H2955" s="76">
        <v>56.382800000000003</v>
      </c>
      <c r="I2955" s="72"/>
      <c r="J2955" s="185">
        <v>0</v>
      </c>
      <c r="K2955" s="242"/>
      <c r="L2955" s="242"/>
      <c r="M2955" s="173"/>
      <c r="N2955" s="174"/>
      <c r="O2955" s="173"/>
      <c r="P2955" s="173"/>
    </row>
    <row r="2956" spans="1:16" ht="15" customHeight="1" x14ac:dyDescent="0.25">
      <c r="A2956" s="74" t="s">
        <v>2437</v>
      </c>
      <c r="B2956" s="70" t="s">
        <v>77</v>
      </c>
      <c r="C2956" s="78">
        <v>116.26277999999999</v>
      </c>
      <c r="D2956" s="184"/>
      <c r="E2956" s="76">
        <v>77.046449999999993</v>
      </c>
      <c r="F2956" s="76">
        <v>52.62312</v>
      </c>
      <c r="G2956" s="73"/>
      <c r="H2956" s="76">
        <v>139.20726000000002</v>
      </c>
      <c r="I2956" s="72"/>
      <c r="J2956" s="185">
        <v>0</v>
      </c>
      <c r="K2956" s="242"/>
      <c r="L2956" s="242"/>
      <c r="M2956" s="173"/>
      <c r="N2956" s="173"/>
      <c r="O2956" s="173"/>
      <c r="P2956" s="173"/>
    </row>
    <row r="2957" spans="1:16" ht="15" customHeight="1" x14ac:dyDescent="0.25">
      <c r="A2957" s="74" t="s">
        <v>2438</v>
      </c>
      <c r="B2957" s="70" t="s">
        <v>77</v>
      </c>
      <c r="C2957" s="78">
        <v>613.44470999999999</v>
      </c>
      <c r="D2957" s="184"/>
      <c r="E2957" s="76">
        <v>347.62715000000003</v>
      </c>
      <c r="F2957" s="76">
        <v>281.08902</v>
      </c>
      <c r="G2957" s="73"/>
      <c r="H2957" s="76">
        <v>686.68016</v>
      </c>
      <c r="I2957" s="72"/>
      <c r="J2957" s="185">
        <v>0</v>
      </c>
      <c r="K2957" s="242"/>
      <c r="L2957" s="242"/>
      <c r="M2957" s="173"/>
      <c r="N2957" s="173"/>
      <c r="O2957" s="173"/>
      <c r="P2957" s="173"/>
    </row>
    <row r="2958" spans="1:16" ht="15" customHeight="1" x14ac:dyDescent="0.25">
      <c r="A2958" s="74" t="s">
        <v>2439</v>
      </c>
      <c r="B2958" s="70" t="s">
        <v>77</v>
      </c>
      <c r="C2958" s="78">
        <v>346.34856000000002</v>
      </c>
      <c r="D2958" s="184"/>
      <c r="E2958" s="76">
        <v>199.78558999999998</v>
      </c>
      <c r="F2958" s="76">
        <v>178.70345</v>
      </c>
      <c r="G2958" s="73"/>
      <c r="H2958" s="76">
        <v>333.45390000000003</v>
      </c>
      <c r="I2958" s="72"/>
      <c r="J2958" s="185">
        <v>0</v>
      </c>
      <c r="K2958" s="242"/>
      <c r="L2958" s="242"/>
      <c r="M2958" s="173"/>
      <c r="N2958" s="173"/>
      <c r="O2958" s="173"/>
      <c r="P2958" s="173"/>
    </row>
    <row r="2959" spans="1:16" ht="15" customHeight="1" x14ac:dyDescent="0.25">
      <c r="A2959" s="74" t="s">
        <v>2440</v>
      </c>
      <c r="B2959" s="70" t="s">
        <v>77</v>
      </c>
      <c r="C2959" s="78">
        <v>102.0274</v>
      </c>
      <c r="D2959" s="184"/>
      <c r="E2959" s="76">
        <v>60.434400000000004</v>
      </c>
      <c r="F2959" s="76">
        <v>53.666800000000002</v>
      </c>
      <c r="G2959" s="73"/>
      <c r="H2959" s="76">
        <v>110.19619999999999</v>
      </c>
      <c r="I2959" s="72"/>
      <c r="J2959" s="185">
        <v>0</v>
      </c>
      <c r="K2959" s="242"/>
      <c r="L2959" s="242"/>
      <c r="M2959" s="173"/>
      <c r="N2959" s="174"/>
      <c r="O2959" s="173"/>
      <c r="P2959" s="173"/>
    </row>
    <row r="2960" spans="1:16" ht="15" customHeight="1" x14ac:dyDescent="0.25">
      <c r="A2960" s="74" t="s">
        <v>2441</v>
      </c>
      <c r="B2960" s="70" t="s">
        <v>77</v>
      </c>
      <c r="C2960" s="78">
        <v>319.28934000000004</v>
      </c>
      <c r="D2960" s="184"/>
      <c r="E2960" s="76">
        <v>196.84184999999999</v>
      </c>
      <c r="F2960" s="76">
        <v>186.40873999999999</v>
      </c>
      <c r="G2960" s="73"/>
      <c r="H2960" s="76">
        <v>329.72245000000004</v>
      </c>
      <c r="I2960" s="72"/>
      <c r="J2960" s="185">
        <v>0</v>
      </c>
      <c r="K2960" s="242"/>
      <c r="L2960" s="242"/>
      <c r="M2960" s="173"/>
      <c r="N2960" s="173"/>
      <c r="O2960" s="173"/>
      <c r="P2960" s="173"/>
    </row>
    <row r="2961" spans="1:16" ht="15" customHeight="1" x14ac:dyDescent="0.25">
      <c r="A2961" s="74" t="s">
        <v>2442</v>
      </c>
      <c r="B2961" s="70" t="s">
        <v>77</v>
      </c>
      <c r="C2961" s="78">
        <v>68.417570000000012</v>
      </c>
      <c r="D2961" s="184"/>
      <c r="E2961" s="76">
        <v>89.834740000000011</v>
      </c>
      <c r="F2961" s="76">
        <v>106.04986</v>
      </c>
      <c r="G2961" s="73"/>
      <c r="H2961" s="76">
        <v>51.673999999999999</v>
      </c>
      <c r="I2961" s="72"/>
      <c r="J2961" s="185">
        <v>0</v>
      </c>
      <c r="K2961" s="242"/>
      <c r="L2961" s="242"/>
      <c r="M2961" s="173"/>
      <c r="N2961" s="173"/>
      <c r="O2961" s="173"/>
      <c r="P2961" s="173"/>
    </row>
    <row r="2962" spans="1:16" ht="15" customHeight="1" x14ac:dyDescent="0.25">
      <c r="A2962" s="74" t="s">
        <v>2443</v>
      </c>
      <c r="B2962" s="70" t="s">
        <v>77</v>
      </c>
      <c r="C2962" s="78">
        <v>64.314999999999998</v>
      </c>
      <c r="D2962" s="184"/>
      <c r="E2962" s="76">
        <v>65.503749999999997</v>
      </c>
      <c r="F2962" s="76">
        <v>66.908649999999994</v>
      </c>
      <c r="G2962" s="73"/>
      <c r="H2962" s="76">
        <v>68.748800000000003</v>
      </c>
      <c r="I2962" s="72"/>
      <c r="J2962" s="185">
        <v>0</v>
      </c>
      <c r="K2962" s="242"/>
      <c r="L2962" s="242"/>
      <c r="M2962" s="173"/>
      <c r="N2962" s="173"/>
      <c r="O2962" s="173"/>
      <c r="P2962" s="173"/>
    </row>
    <row r="2963" spans="1:16" ht="15" customHeight="1" x14ac:dyDescent="0.25">
      <c r="A2963" s="74" t="s">
        <v>2444</v>
      </c>
      <c r="B2963" s="70" t="s">
        <v>77</v>
      </c>
      <c r="C2963" s="78">
        <v>92.855670000000003</v>
      </c>
      <c r="D2963" s="184"/>
      <c r="E2963" s="76">
        <v>88.333309999999997</v>
      </c>
      <c r="F2963" s="76">
        <v>91.521179999999987</v>
      </c>
      <c r="G2963" s="73"/>
      <c r="H2963" s="76">
        <v>88.854799999999997</v>
      </c>
      <c r="I2963" s="72"/>
      <c r="J2963" s="185">
        <v>0</v>
      </c>
      <c r="K2963" s="242"/>
      <c r="L2963" s="242"/>
      <c r="M2963" s="173"/>
      <c r="N2963" s="173"/>
      <c r="O2963" s="173"/>
      <c r="P2963" s="173"/>
    </row>
    <row r="2964" spans="1:16" ht="15" customHeight="1" x14ac:dyDescent="0.25">
      <c r="A2964" s="74" t="s">
        <v>2445</v>
      </c>
      <c r="B2964" s="70" t="s">
        <v>77</v>
      </c>
      <c r="C2964" s="78">
        <v>135.17905999999999</v>
      </c>
      <c r="D2964" s="184"/>
      <c r="E2964" s="76">
        <v>197.27825000000001</v>
      </c>
      <c r="F2964" s="76">
        <v>184.43796</v>
      </c>
      <c r="G2964" s="73"/>
      <c r="H2964" s="76">
        <v>150.24270000000001</v>
      </c>
      <c r="I2964" s="72"/>
      <c r="J2964" s="185">
        <v>0</v>
      </c>
      <c r="K2964" s="242"/>
      <c r="L2964" s="242"/>
      <c r="M2964" s="173"/>
      <c r="N2964" s="173"/>
      <c r="O2964" s="173"/>
      <c r="P2964" s="173"/>
    </row>
    <row r="2965" spans="1:16" ht="15" customHeight="1" x14ac:dyDescent="0.25">
      <c r="A2965" s="74" t="s">
        <v>2446</v>
      </c>
      <c r="B2965" s="70" t="s">
        <v>77</v>
      </c>
      <c r="C2965" s="78">
        <v>177.14292</v>
      </c>
      <c r="D2965" s="184"/>
      <c r="E2965" s="76">
        <v>199.7268</v>
      </c>
      <c r="F2965" s="76">
        <v>182.16555</v>
      </c>
      <c r="G2965" s="73"/>
      <c r="H2965" s="76">
        <v>194.70417</v>
      </c>
      <c r="I2965" s="72"/>
      <c r="J2965" s="185">
        <v>0</v>
      </c>
      <c r="K2965" s="242"/>
      <c r="L2965" s="242"/>
      <c r="M2965" s="173"/>
      <c r="N2965" s="174"/>
      <c r="O2965" s="173"/>
      <c r="P2965" s="173"/>
    </row>
    <row r="2966" spans="1:16" ht="15" customHeight="1" x14ac:dyDescent="0.25">
      <c r="A2966" s="74" t="s">
        <v>2447</v>
      </c>
      <c r="B2966" s="70" t="s">
        <v>77</v>
      </c>
      <c r="C2966" s="78">
        <v>266.41629999999998</v>
      </c>
      <c r="D2966" s="184"/>
      <c r="E2966" s="76">
        <v>196.11904000000001</v>
      </c>
      <c r="F2966" s="76">
        <v>178.45429000000001</v>
      </c>
      <c r="G2966" s="73"/>
      <c r="H2966" s="76">
        <v>280.29545000000002</v>
      </c>
      <c r="I2966" s="72"/>
      <c r="J2966" s="185">
        <v>0</v>
      </c>
      <c r="K2966" s="242"/>
      <c r="L2966" s="242"/>
      <c r="M2966" s="173"/>
      <c r="N2966" s="173"/>
      <c r="O2966" s="173"/>
      <c r="P2966" s="173"/>
    </row>
    <row r="2967" spans="1:16" ht="15" customHeight="1" x14ac:dyDescent="0.25">
      <c r="A2967" s="74" t="s">
        <v>2448</v>
      </c>
      <c r="B2967" s="70" t="s">
        <v>77</v>
      </c>
      <c r="C2967" s="78">
        <v>812.54693000000009</v>
      </c>
      <c r="D2967" s="184"/>
      <c r="E2967" s="76">
        <v>245.67270000000002</v>
      </c>
      <c r="F2967" s="76">
        <v>131.67789999999999</v>
      </c>
      <c r="G2967" s="73"/>
      <c r="H2967" s="76">
        <v>911.72622999999999</v>
      </c>
      <c r="I2967" s="72"/>
      <c r="J2967" s="185">
        <v>0</v>
      </c>
      <c r="K2967" s="242"/>
      <c r="L2967" s="242"/>
      <c r="M2967" s="173"/>
      <c r="N2967" s="174"/>
      <c r="O2967" s="173"/>
      <c r="P2967" s="173"/>
    </row>
    <row r="2968" spans="1:16" ht="15" customHeight="1" x14ac:dyDescent="0.25">
      <c r="A2968" s="74" t="s">
        <v>2449</v>
      </c>
      <c r="B2968" s="70" t="s">
        <v>77</v>
      </c>
      <c r="C2968" s="78">
        <v>95.969149999999999</v>
      </c>
      <c r="D2968" s="184"/>
      <c r="E2968" s="76">
        <v>75.035350000000008</v>
      </c>
      <c r="F2968" s="76">
        <v>75.007499999999993</v>
      </c>
      <c r="G2968" s="73"/>
      <c r="H2968" s="76">
        <v>100.71850000000001</v>
      </c>
      <c r="I2968" s="72"/>
      <c r="J2968" s="185">
        <v>0</v>
      </c>
      <c r="K2968" s="242"/>
      <c r="L2968" s="242"/>
      <c r="M2968" s="173"/>
      <c r="N2968" s="173"/>
      <c r="O2968" s="173"/>
      <c r="P2968" s="173"/>
    </row>
    <row r="2969" spans="1:16" ht="15" customHeight="1" x14ac:dyDescent="0.25">
      <c r="A2969" s="74" t="s">
        <v>2450</v>
      </c>
      <c r="B2969" s="70" t="s">
        <v>77</v>
      </c>
      <c r="C2969" s="78">
        <v>53.632080000000002</v>
      </c>
      <c r="D2969" s="184"/>
      <c r="E2969" s="76">
        <v>31.886400000000002</v>
      </c>
      <c r="F2969" s="76">
        <v>31.3123</v>
      </c>
      <c r="G2969" s="73"/>
      <c r="H2969" s="76">
        <v>54.206180000000003</v>
      </c>
      <c r="I2969" s="72"/>
      <c r="J2969" s="185">
        <v>0</v>
      </c>
      <c r="K2969" s="242"/>
      <c r="L2969" s="242"/>
      <c r="M2969" s="173"/>
      <c r="N2969" s="174"/>
      <c r="O2969" s="173"/>
      <c r="P2969" s="173"/>
    </row>
    <row r="2970" spans="1:16" ht="15" customHeight="1" x14ac:dyDescent="0.25">
      <c r="A2970" s="74" t="s">
        <v>2451</v>
      </c>
      <c r="B2970" s="70" t="s">
        <v>77</v>
      </c>
      <c r="C2970" s="78">
        <v>43.363849999999999</v>
      </c>
      <c r="D2970" s="184"/>
      <c r="E2970" s="76">
        <v>39.561599999999999</v>
      </c>
      <c r="F2970" s="76">
        <v>44.822650000000003</v>
      </c>
      <c r="G2970" s="73"/>
      <c r="H2970" s="76">
        <v>38.102800000000002</v>
      </c>
      <c r="I2970" s="72"/>
      <c r="J2970" s="185">
        <v>0</v>
      </c>
      <c r="K2970" s="242"/>
      <c r="L2970" s="242"/>
      <c r="M2970" s="173"/>
      <c r="N2970" s="174"/>
      <c r="O2970" s="173"/>
      <c r="P2970" s="173"/>
    </row>
    <row r="2971" spans="1:16" ht="15" customHeight="1" x14ac:dyDescent="0.25">
      <c r="A2971" s="74" t="s">
        <v>2452</v>
      </c>
      <c r="B2971" s="70" t="s">
        <v>77</v>
      </c>
      <c r="C2971" s="78">
        <v>57.401000000000003</v>
      </c>
      <c r="D2971" s="184"/>
      <c r="E2971" s="76">
        <v>40.716000000000001</v>
      </c>
      <c r="F2971" s="76">
        <v>45.648050000000005</v>
      </c>
      <c r="G2971" s="73"/>
      <c r="H2971" s="76">
        <v>52.46895</v>
      </c>
      <c r="I2971" s="72"/>
      <c r="J2971" s="185">
        <v>0</v>
      </c>
      <c r="K2971" s="242"/>
      <c r="L2971" s="242"/>
      <c r="M2971" s="173"/>
      <c r="N2971" s="175"/>
      <c r="O2971" s="173"/>
      <c r="P2971" s="173"/>
    </row>
    <row r="2972" spans="1:16" ht="15" customHeight="1" x14ac:dyDescent="0.25">
      <c r="A2972" s="74" t="s">
        <v>2453</v>
      </c>
      <c r="B2972" s="70" t="s">
        <v>77</v>
      </c>
      <c r="C2972" s="78">
        <v>77.150350000000003</v>
      </c>
      <c r="D2972" s="184"/>
      <c r="E2972" s="76">
        <v>27.651</v>
      </c>
      <c r="F2972" s="76">
        <v>11.115200000000002</v>
      </c>
      <c r="G2972" s="73"/>
      <c r="H2972" s="76">
        <v>93.686149999999998</v>
      </c>
      <c r="I2972" s="72"/>
      <c r="J2972" s="185">
        <v>0</v>
      </c>
      <c r="K2972" s="242"/>
      <c r="L2972" s="242"/>
      <c r="M2972" s="173"/>
      <c r="N2972" s="175"/>
      <c r="O2972" s="173"/>
      <c r="P2972" s="173"/>
    </row>
    <row r="2973" spans="1:16" ht="15" customHeight="1" x14ac:dyDescent="0.25">
      <c r="A2973" s="74" t="s">
        <v>2454</v>
      </c>
      <c r="B2973" s="70" t="s">
        <v>77</v>
      </c>
      <c r="C2973" s="78">
        <v>86.270169999999993</v>
      </c>
      <c r="D2973" s="184"/>
      <c r="E2973" s="76">
        <v>31.358470000000001</v>
      </c>
      <c r="F2973" s="76">
        <v>17.259799999999998</v>
      </c>
      <c r="G2973" s="73"/>
      <c r="H2973" s="76">
        <v>103.25210000000001</v>
      </c>
      <c r="I2973" s="72"/>
      <c r="J2973" s="185">
        <v>0</v>
      </c>
      <c r="K2973" s="242"/>
      <c r="L2973" s="242"/>
      <c r="M2973" s="173"/>
      <c r="N2973" s="173"/>
      <c r="O2973" s="173"/>
      <c r="P2973" s="173"/>
    </row>
    <row r="2974" spans="1:16" ht="15" customHeight="1" x14ac:dyDescent="0.25">
      <c r="A2974" s="74" t="s">
        <v>2455</v>
      </c>
      <c r="B2974" s="70" t="s">
        <v>77</v>
      </c>
      <c r="C2974" s="78">
        <v>57.035050000000005</v>
      </c>
      <c r="D2974" s="184"/>
      <c r="E2974" s="76">
        <v>41.168399999999998</v>
      </c>
      <c r="F2974" s="76">
        <v>37.499099999999999</v>
      </c>
      <c r="G2974" s="73"/>
      <c r="H2974" s="76">
        <v>60.704349999999998</v>
      </c>
      <c r="I2974" s="72"/>
      <c r="J2974" s="185">
        <v>0</v>
      </c>
      <c r="K2974" s="242"/>
      <c r="L2974" s="242"/>
      <c r="M2974" s="173"/>
      <c r="N2974" s="174"/>
      <c r="O2974" s="173"/>
      <c r="P2974" s="173"/>
    </row>
    <row r="2975" spans="1:16" ht="15" customHeight="1" x14ac:dyDescent="0.25">
      <c r="A2975" s="74" t="s">
        <v>2456</v>
      </c>
      <c r="B2975" s="70" t="s">
        <v>77</v>
      </c>
      <c r="C2975" s="78">
        <v>6.5804499999999999</v>
      </c>
      <c r="D2975" s="184"/>
      <c r="E2975" s="76">
        <v>24.452999999999999</v>
      </c>
      <c r="F2975" s="76">
        <v>29.30415</v>
      </c>
      <c r="G2975" s="73"/>
      <c r="H2975" s="76">
        <v>1.7293000000000001</v>
      </c>
      <c r="I2975" s="72"/>
      <c r="J2975" s="185">
        <v>0</v>
      </c>
      <c r="K2975" s="242"/>
      <c r="L2975" s="242"/>
      <c r="M2975" s="173"/>
      <c r="N2975" s="175"/>
      <c r="O2975" s="173"/>
      <c r="P2975" s="173"/>
    </row>
    <row r="2976" spans="1:16" ht="15" customHeight="1" x14ac:dyDescent="0.25">
      <c r="A2976" s="74" t="s">
        <v>2457</v>
      </c>
      <c r="B2976" s="70" t="s">
        <v>77</v>
      </c>
      <c r="C2976" s="78">
        <v>3.77284</v>
      </c>
      <c r="D2976" s="184"/>
      <c r="E2976" s="76">
        <v>23.384400000000003</v>
      </c>
      <c r="F2976" s="76">
        <v>25.76539</v>
      </c>
      <c r="G2976" s="73"/>
      <c r="H2976" s="76">
        <v>1.3918499999999998</v>
      </c>
      <c r="I2976" s="72"/>
      <c r="J2976" s="185">
        <v>0</v>
      </c>
      <c r="K2976" s="242"/>
      <c r="L2976" s="242"/>
      <c r="M2976" s="173"/>
      <c r="N2976" s="174"/>
      <c r="O2976" s="173"/>
      <c r="P2976" s="173"/>
    </row>
    <row r="2977" spans="1:16" ht="15" customHeight="1" x14ac:dyDescent="0.25">
      <c r="A2977" s="74" t="s">
        <v>2458</v>
      </c>
      <c r="B2977" s="70" t="s">
        <v>77</v>
      </c>
      <c r="C2977" s="78">
        <v>36.125050000000002</v>
      </c>
      <c r="D2977" s="184"/>
      <c r="E2977" s="76">
        <v>30.217200000000002</v>
      </c>
      <c r="F2977" s="76">
        <v>16.852349999999998</v>
      </c>
      <c r="G2977" s="73"/>
      <c r="H2977" s="76">
        <v>49.489899999999999</v>
      </c>
      <c r="I2977" s="72"/>
      <c r="J2977" s="185">
        <v>0</v>
      </c>
      <c r="K2977" s="242"/>
      <c r="L2977" s="242"/>
      <c r="M2977" s="173"/>
      <c r="N2977" s="174"/>
      <c r="O2977" s="173"/>
      <c r="P2977" s="173"/>
    </row>
    <row r="2978" spans="1:16" ht="15" customHeight="1" x14ac:dyDescent="0.25">
      <c r="A2978" s="74" t="s">
        <v>2459</v>
      </c>
      <c r="B2978" s="70" t="s">
        <v>77</v>
      </c>
      <c r="C2978" s="78">
        <v>38.664679999999997</v>
      </c>
      <c r="D2978" s="184"/>
      <c r="E2978" s="76">
        <v>67.99260000000001</v>
      </c>
      <c r="F2978" s="76">
        <v>69.575270000000003</v>
      </c>
      <c r="G2978" s="73"/>
      <c r="H2978" s="76">
        <v>37.082010000000004</v>
      </c>
      <c r="I2978" s="72"/>
      <c r="J2978" s="185">
        <v>0</v>
      </c>
      <c r="K2978" s="242"/>
      <c r="L2978" s="242"/>
      <c r="M2978" s="173"/>
      <c r="N2978" s="174"/>
      <c r="O2978" s="173"/>
      <c r="P2978" s="173"/>
    </row>
    <row r="2979" spans="1:16" ht="15" customHeight="1" x14ac:dyDescent="0.25">
      <c r="A2979" s="74" t="s">
        <v>2460</v>
      </c>
      <c r="B2979" s="70" t="s">
        <v>77</v>
      </c>
      <c r="C2979" s="78">
        <v>85.99860000000001</v>
      </c>
      <c r="D2979" s="184"/>
      <c r="E2979" s="76">
        <v>63.782550000000001</v>
      </c>
      <c r="F2979" s="76">
        <v>83.94932</v>
      </c>
      <c r="G2979" s="73"/>
      <c r="H2979" s="76">
        <v>72.019329999999997</v>
      </c>
      <c r="I2979" s="72"/>
      <c r="J2979" s="185">
        <v>0</v>
      </c>
      <c r="K2979" s="242"/>
      <c r="L2979" s="242"/>
      <c r="M2979" s="173"/>
      <c r="N2979" s="173"/>
      <c r="O2979" s="173"/>
      <c r="P2979" s="173"/>
    </row>
    <row r="2980" spans="1:16" ht="15" customHeight="1" x14ac:dyDescent="0.25">
      <c r="A2980" s="74" t="s">
        <v>2461</v>
      </c>
      <c r="B2980" s="70" t="s">
        <v>77</v>
      </c>
      <c r="C2980" s="78">
        <v>66.526200000000003</v>
      </c>
      <c r="D2980" s="184"/>
      <c r="E2980" s="76">
        <v>14.539200000000001</v>
      </c>
      <c r="F2980" s="76">
        <v>0</v>
      </c>
      <c r="G2980" s="73"/>
      <c r="H2980" s="76">
        <v>81.065399999999997</v>
      </c>
      <c r="I2980" s="72"/>
      <c r="J2980" s="185">
        <v>0</v>
      </c>
      <c r="K2980" s="242"/>
      <c r="L2980" s="242"/>
      <c r="M2980" s="173"/>
      <c r="N2980" s="174"/>
      <c r="O2980" s="176"/>
      <c r="P2980" s="173"/>
    </row>
    <row r="2981" spans="1:16" ht="15" customHeight="1" x14ac:dyDescent="0.25">
      <c r="A2981" s="74" t="s">
        <v>2462</v>
      </c>
      <c r="B2981" s="70" t="s">
        <v>77</v>
      </c>
      <c r="C2981" s="78">
        <v>75.125050000000002</v>
      </c>
      <c r="D2981" s="184"/>
      <c r="E2981" s="76">
        <v>18.735599999999998</v>
      </c>
      <c r="F2981" s="76">
        <v>2.96915</v>
      </c>
      <c r="G2981" s="73"/>
      <c r="H2981" s="76">
        <v>90.891499999999994</v>
      </c>
      <c r="I2981" s="72"/>
      <c r="J2981" s="185">
        <v>0</v>
      </c>
      <c r="K2981" s="242"/>
      <c r="L2981" s="242"/>
      <c r="M2981" s="173"/>
      <c r="N2981" s="174"/>
      <c r="O2981" s="173"/>
      <c r="P2981" s="173"/>
    </row>
    <row r="2982" spans="1:16" ht="15" customHeight="1" x14ac:dyDescent="0.25">
      <c r="A2982" s="74" t="s">
        <v>2463</v>
      </c>
      <c r="B2982" s="70" t="s">
        <v>77</v>
      </c>
      <c r="C2982" s="78">
        <v>71.591499999999996</v>
      </c>
      <c r="D2982" s="184"/>
      <c r="E2982" s="76">
        <v>18.564</v>
      </c>
      <c r="F2982" s="76">
        <v>2.8024</v>
      </c>
      <c r="G2982" s="73"/>
      <c r="H2982" s="76">
        <v>87.353100000000012</v>
      </c>
      <c r="I2982" s="72"/>
      <c r="J2982" s="185">
        <v>0</v>
      </c>
      <c r="K2982" s="242"/>
      <c r="L2982" s="242"/>
      <c r="M2982" s="173"/>
      <c r="N2982" s="175"/>
      <c r="O2982" s="173"/>
      <c r="P2982" s="173"/>
    </row>
    <row r="2983" spans="1:16" ht="15" customHeight="1" x14ac:dyDescent="0.25">
      <c r="A2983" s="74" t="s">
        <v>2464</v>
      </c>
      <c r="B2983" s="70" t="s">
        <v>77</v>
      </c>
      <c r="C2983" s="78">
        <v>69.567300000000003</v>
      </c>
      <c r="D2983" s="184"/>
      <c r="E2983" s="76">
        <v>17.3004</v>
      </c>
      <c r="F2983" s="76">
        <v>3.222</v>
      </c>
      <c r="G2983" s="73"/>
      <c r="H2983" s="76">
        <v>83.645699999999991</v>
      </c>
      <c r="I2983" s="72"/>
      <c r="J2983" s="185">
        <v>0</v>
      </c>
      <c r="K2983" s="242"/>
      <c r="L2983" s="242"/>
      <c r="M2983" s="173"/>
      <c r="N2983" s="174"/>
      <c r="O2983" s="173"/>
      <c r="P2983" s="173"/>
    </row>
    <row r="2984" spans="1:16" ht="15" customHeight="1" x14ac:dyDescent="0.25">
      <c r="A2984" s="74" t="s">
        <v>2465</v>
      </c>
      <c r="B2984" s="70" t="s">
        <v>77</v>
      </c>
      <c r="C2984" s="78">
        <v>90.304500000000004</v>
      </c>
      <c r="D2984" s="184"/>
      <c r="E2984" s="76">
        <v>28.399799999999999</v>
      </c>
      <c r="F2984" s="76">
        <v>6.548</v>
      </c>
      <c r="G2984" s="73"/>
      <c r="H2984" s="76">
        <v>112.1563</v>
      </c>
      <c r="I2984" s="72"/>
      <c r="J2984" s="185">
        <v>0</v>
      </c>
      <c r="K2984" s="242"/>
      <c r="L2984" s="242"/>
      <c r="M2984" s="173"/>
      <c r="N2984" s="174"/>
      <c r="O2984" s="173"/>
      <c r="P2984" s="173"/>
    </row>
    <row r="2985" spans="1:16" ht="15" customHeight="1" x14ac:dyDescent="0.25">
      <c r="A2985" s="74" t="s">
        <v>1014</v>
      </c>
      <c r="B2985" s="70" t="s">
        <v>77</v>
      </c>
      <c r="C2985" s="78">
        <v>52.458599999999997</v>
      </c>
      <c r="D2985" s="184"/>
      <c r="E2985" s="76">
        <v>25.322050000000001</v>
      </c>
      <c r="F2985" s="76">
        <v>15.527149999999999</v>
      </c>
      <c r="G2985" s="73"/>
      <c r="H2985" s="76">
        <v>70.372199999999992</v>
      </c>
      <c r="I2985" s="72"/>
      <c r="J2985" s="185">
        <v>0</v>
      </c>
      <c r="K2985" s="242"/>
      <c r="L2985" s="242"/>
      <c r="M2985" s="173"/>
      <c r="N2985" s="173"/>
      <c r="O2985" s="173"/>
      <c r="P2985" s="173"/>
    </row>
    <row r="2986" spans="1:16" ht="15" customHeight="1" x14ac:dyDescent="0.25">
      <c r="A2986" s="74" t="s">
        <v>2466</v>
      </c>
      <c r="B2986" s="70" t="s">
        <v>77</v>
      </c>
      <c r="C2986" s="78">
        <v>48.196199999999997</v>
      </c>
      <c r="D2986" s="184"/>
      <c r="E2986" s="76">
        <v>66.042600000000007</v>
      </c>
      <c r="F2986" s="76">
        <v>73.704850000000008</v>
      </c>
      <c r="G2986" s="73"/>
      <c r="H2986" s="76">
        <v>41.844749999999998</v>
      </c>
      <c r="I2986" s="72"/>
      <c r="J2986" s="185">
        <v>0</v>
      </c>
      <c r="K2986" s="242"/>
      <c r="L2986" s="242"/>
      <c r="M2986" s="173"/>
      <c r="N2986" s="174"/>
      <c r="O2986" s="173"/>
      <c r="P2986" s="173"/>
    </row>
    <row r="2987" spans="1:16" ht="15" customHeight="1" x14ac:dyDescent="0.25">
      <c r="A2987" s="74" t="s">
        <v>2467</v>
      </c>
      <c r="B2987" s="70" t="s">
        <v>77</v>
      </c>
      <c r="C2987" s="78">
        <v>164.7175</v>
      </c>
      <c r="D2987" s="184"/>
      <c r="E2987" s="76">
        <v>40.388400000000004</v>
      </c>
      <c r="F2987" s="76">
        <v>63.644150000000003</v>
      </c>
      <c r="G2987" s="73"/>
      <c r="H2987" s="76">
        <v>141.46174999999999</v>
      </c>
      <c r="I2987" s="72"/>
      <c r="J2987" s="185">
        <v>0</v>
      </c>
      <c r="K2987" s="242"/>
      <c r="L2987" s="242"/>
      <c r="M2987" s="173"/>
      <c r="N2987" s="174"/>
      <c r="O2987" s="173"/>
      <c r="P2987" s="173"/>
    </row>
    <row r="2988" spans="1:16" ht="15" customHeight="1" x14ac:dyDescent="0.25">
      <c r="A2988" s="74" t="s">
        <v>2468</v>
      </c>
      <c r="B2988" s="70" t="s">
        <v>77</v>
      </c>
      <c r="C2988" s="78">
        <v>72.399350000000013</v>
      </c>
      <c r="D2988" s="184"/>
      <c r="E2988" s="76">
        <v>67.7196</v>
      </c>
      <c r="F2988" s="76">
        <v>71.831649999999996</v>
      </c>
      <c r="G2988" s="73"/>
      <c r="H2988" s="76">
        <v>68.287300000000002</v>
      </c>
      <c r="I2988" s="72"/>
      <c r="J2988" s="185">
        <v>0</v>
      </c>
      <c r="K2988" s="242"/>
      <c r="L2988" s="242"/>
      <c r="M2988" s="173"/>
      <c r="N2988" s="174"/>
      <c r="O2988" s="173"/>
      <c r="P2988" s="173"/>
    </row>
    <row r="2989" spans="1:16" ht="15" customHeight="1" x14ac:dyDescent="0.25">
      <c r="A2989" s="74" t="s">
        <v>2469</v>
      </c>
      <c r="B2989" s="70" t="s">
        <v>77</v>
      </c>
      <c r="C2989" s="78">
        <v>95.699100000000001</v>
      </c>
      <c r="D2989" s="184"/>
      <c r="E2989" s="76">
        <v>69.594229999999996</v>
      </c>
      <c r="F2989" s="76">
        <v>57.90343</v>
      </c>
      <c r="G2989" s="73"/>
      <c r="H2989" s="76">
        <v>111.89439999999999</v>
      </c>
      <c r="I2989" s="72"/>
      <c r="J2989" s="185">
        <v>0</v>
      </c>
      <c r="K2989" s="242"/>
      <c r="L2989" s="242"/>
      <c r="M2989" s="173"/>
      <c r="N2989" s="173"/>
      <c r="O2989" s="173"/>
      <c r="P2989" s="173"/>
    </row>
    <row r="2990" spans="1:16" ht="15" customHeight="1" x14ac:dyDescent="0.25">
      <c r="A2990" s="74" t="s">
        <v>2470</v>
      </c>
      <c r="B2990" s="70" t="s">
        <v>77</v>
      </c>
      <c r="C2990" s="78">
        <v>162.6369</v>
      </c>
      <c r="D2990" s="184"/>
      <c r="E2990" s="76">
        <v>79.038049999999998</v>
      </c>
      <c r="F2990" s="76">
        <v>73.793520000000001</v>
      </c>
      <c r="G2990" s="73"/>
      <c r="H2990" s="76">
        <v>167.92598000000001</v>
      </c>
      <c r="I2990" s="72"/>
      <c r="J2990" s="185">
        <v>0</v>
      </c>
      <c r="K2990" s="242"/>
      <c r="L2990" s="242"/>
      <c r="M2990" s="173"/>
      <c r="N2990" s="173"/>
      <c r="O2990" s="173"/>
      <c r="P2990" s="173"/>
    </row>
    <row r="2991" spans="1:16" ht="15" customHeight="1" x14ac:dyDescent="0.25">
      <c r="A2991" s="74" t="s">
        <v>2471</v>
      </c>
      <c r="B2991" s="70" t="s">
        <v>77</v>
      </c>
      <c r="C2991" s="78">
        <v>92.885499999999993</v>
      </c>
      <c r="D2991" s="184"/>
      <c r="E2991" s="76">
        <v>92.523600000000002</v>
      </c>
      <c r="F2991" s="76">
        <v>118.78085</v>
      </c>
      <c r="G2991" s="73"/>
      <c r="H2991" s="76">
        <v>66.737449999999995</v>
      </c>
      <c r="I2991" s="72"/>
      <c r="J2991" s="185">
        <v>0</v>
      </c>
      <c r="K2991" s="242"/>
      <c r="L2991" s="242"/>
      <c r="M2991" s="173"/>
      <c r="N2991" s="174"/>
      <c r="O2991" s="173"/>
      <c r="P2991" s="173"/>
    </row>
    <row r="2992" spans="1:16" ht="15" customHeight="1" x14ac:dyDescent="0.25">
      <c r="A2992" s="74" t="s">
        <v>2472</v>
      </c>
      <c r="B2992" s="70" t="s">
        <v>77</v>
      </c>
      <c r="C2992" s="78">
        <v>37.399050000000003</v>
      </c>
      <c r="D2992" s="184"/>
      <c r="E2992" s="76">
        <v>110.19839999999999</v>
      </c>
      <c r="F2992" s="76">
        <v>103.1696</v>
      </c>
      <c r="G2992" s="73"/>
      <c r="H2992" s="76">
        <v>44.427849999999999</v>
      </c>
      <c r="I2992" s="72"/>
      <c r="J2992" s="185">
        <v>0</v>
      </c>
      <c r="K2992" s="242"/>
      <c r="L2992" s="242"/>
      <c r="M2992" s="173"/>
      <c r="N2992" s="174"/>
      <c r="O2992" s="173"/>
      <c r="P2992" s="173"/>
    </row>
    <row r="2993" spans="1:16" ht="15" customHeight="1" x14ac:dyDescent="0.25">
      <c r="A2993" s="74" t="s">
        <v>2473</v>
      </c>
      <c r="B2993" s="70" t="s">
        <v>77</v>
      </c>
      <c r="C2993" s="78">
        <v>154.87682000000001</v>
      </c>
      <c r="D2993" s="184"/>
      <c r="E2993" s="76">
        <v>170.84404999999998</v>
      </c>
      <c r="F2993" s="76">
        <v>195.21292000000003</v>
      </c>
      <c r="G2993" s="73"/>
      <c r="H2993" s="76">
        <v>127.7317</v>
      </c>
      <c r="I2993" s="72"/>
      <c r="J2993" s="185">
        <v>0</v>
      </c>
      <c r="K2993" s="242"/>
      <c r="L2993" s="242"/>
      <c r="M2993" s="173"/>
      <c r="N2993" s="173"/>
      <c r="O2993" s="173"/>
      <c r="P2993" s="173"/>
    </row>
    <row r="2994" spans="1:16" ht="15" customHeight="1" x14ac:dyDescent="0.25">
      <c r="A2994" s="74" t="s">
        <v>2474</v>
      </c>
      <c r="B2994" s="70" t="s">
        <v>77</v>
      </c>
      <c r="C2994" s="78">
        <v>158.33901999999998</v>
      </c>
      <c r="D2994" s="184"/>
      <c r="E2994" s="76">
        <v>61.292400000000001</v>
      </c>
      <c r="F2994" s="76">
        <v>22.390689999999999</v>
      </c>
      <c r="G2994" s="73"/>
      <c r="H2994" s="76">
        <v>197.24073000000001</v>
      </c>
      <c r="I2994" s="72"/>
      <c r="J2994" s="185">
        <v>0</v>
      </c>
      <c r="K2994" s="242"/>
      <c r="L2994" s="242"/>
      <c r="M2994" s="173"/>
      <c r="N2994" s="174"/>
      <c r="O2994" s="173"/>
      <c r="P2994" s="173"/>
    </row>
    <row r="2995" spans="1:16" ht="15" customHeight="1" x14ac:dyDescent="0.25">
      <c r="A2995" s="74" t="s">
        <v>2496</v>
      </c>
      <c r="B2995" s="183" t="s">
        <v>64</v>
      </c>
      <c r="C2995" s="78">
        <v>436.17930000000001</v>
      </c>
      <c r="D2995" s="184"/>
      <c r="E2995" s="76">
        <v>92.851199999999992</v>
      </c>
      <c r="F2995" s="76">
        <v>37.297899999999998</v>
      </c>
      <c r="G2995" s="73"/>
      <c r="H2995" s="76">
        <v>491.73259999999999</v>
      </c>
      <c r="I2995" s="72"/>
      <c r="J2995" s="185">
        <v>0</v>
      </c>
      <c r="K2995" s="242"/>
      <c r="L2995" s="242"/>
      <c r="M2995" s="173"/>
      <c r="N2995" s="174"/>
      <c r="O2995" s="173"/>
      <c r="P2995" s="173"/>
    </row>
    <row r="2996" spans="1:16" ht="15" customHeight="1" x14ac:dyDescent="0.25">
      <c r="A2996" s="74" t="s">
        <v>2497</v>
      </c>
      <c r="B2996" s="183" t="s">
        <v>64</v>
      </c>
      <c r="C2996" s="78">
        <v>61.514600000000002</v>
      </c>
      <c r="D2996" s="184"/>
      <c r="E2996" s="76">
        <v>13.9854</v>
      </c>
      <c r="F2996" s="76">
        <v>1.7459</v>
      </c>
      <c r="G2996" s="73"/>
      <c r="H2996" s="76">
        <v>73.754100000000008</v>
      </c>
      <c r="I2996" s="72"/>
      <c r="J2996" s="185">
        <v>0</v>
      </c>
      <c r="K2996" s="242"/>
      <c r="L2996" s="242"/>
      <c r="M2996" s="173"/>
      <c r="N2996" s="174"/>
      <c r="O2996" s="173"/>
      <c r="P2996" s="173"/>
    </row>
    <row r="2997" spans="1:16" ht="15" customHeight="1" x14ac:dyDescent="0.25">
      <c r="A2997" s="74" t="s">
        <v>2498</v>
      </c>
      <c r="B2997" s="183" t="s">
        <v>64</v>
      </c>
      <c r="C2997" s="78">
        <v>197.6927</v>
      </c>
      <c r="D2997" s="184"/>
      <c r="E2997" s="76">
        <v>59.880600000000001</v>
      </c>
      <c r="F2997" s="76">
        <v>55.544350000000001</v>
      </c>
      <c r="G2997" s="73"/>
      <c r="H2997" s="76">
        <v>202.02895000000001</v>
      </c>
      <c r="I2997" s="72"/>
      <c r="J2997" s="185">
        <v>0</v>
      </c>
      <c r="K2997" s="242"/>
      <c r="L2997" s="242"/>
      <c r="M2997" s="173"/>
      <c r="N2997" s="174"/>
      <c r="O2997" s="173"/>
      <c r="P2997" s="173"/>
    </row>
    <row r="2998" spans="1:16" ht="15" customHeight="1" x14ac:dyDescent="0.25">
      <c r="A2998" s="74" t="s">
        <v>2499</v>
      </c>
      <c r="B2998" s="183" t="s">
        <v>64</v>
      </c>
      <c r="C2998" s="78">
        <v>164.60770000000002</v>
      </c>
      <c r="D2998" s="184"/>
      <c r="E2998" s="76">
        <v>63.140999999999998</v>
      </c>
      <c r="F2998" s="76">
        <v>106.85015</v>
      </c>
      <c r="G2998" s="73"/>
      <c r="H2998" s="76">
        <v>120.89855</v>
      </c>
      <c r="I2998" s="72"/>
      <c r="J2998" s="185">
        <v>0</v>
      </c>
      <c r="K2998" s="242"/>
      <c r="L2998" s="242"/>
      <c r="M2998" s="173"/>
      <c r="N2998" s="175"/>
      <c r="O2998" s="173"/>
      <c r="P2998" s="173"/>
    </row>
    <row r="2999" spans="1:16" ht="15" customHeight="1" x14ac:dyDescent="0.25">
      <c r="A2999" s="74" t="s">
        <v>2500</v>
      </c>
      <c r="B2999" s="183" t="s">
        <v>64</v>
      </c>
      <c r="C2999" s="78">
        <v>128.60830000000001</v>
      </c>
      <c r="D2999" s="184"/>
      <c r="E2999" s="76">
        <v>33.953400000000002</v>
      </c>
      <c r="F2999" s="76">
        <v>9.3636499999999998</v>
      </c>
      <c r="G2999" s="73"/>
      <c r="H2999" s="76">
        <v>153.19804999999999</v>
      </c>
      <c r="I2999" s="72"/>
      <c r="J2999" s="185">
        <v>0</v>
      </c>
      <c r="K2999" s="242"/>
      <c r="L2999" s="242"/>
      <c r="M2999" s="173"/>
      <c r="N2999" s="174"/>
      <c r="O2999" s="173"/>
      <c r="P2999" s="173"/>
    </row>
    <row r="3000" spans="1:16" ht="15" customHeight="1" x14ac:dyDescent="0.25">
      <c r="A3000" s="74" t="s">
        <v>2501</v>
      </c>
      <c r="B3000" s="183" t="s">
        <v>64</v>
      </c>
      <c r="C3000" s="78">
        <v>116.33082</v>
      </c>
      <c r="D3000" s="184"/>
      <c r="E3000" s="76">
        <v>34.178040000000003</v>
      </c>
      <c r="F3000" s="76">
        <v>16.060500000000001</v>
      </c>
      <c r="G3000" s="73"/>
      <c r="H3000" s="76">
        <v>134.44835999999998</v>
      </c>
      <c r="I3000" s="72"/>
      <c r="J3000" s="185">
        <v>0</v>
      </c>
      <c r="K3000" s="242"/>
      <c r="L3000" s="242"/>
      <c r="M3000" s="173"/>
      <c r="N3000" s="173"/>
      <c r="O3000" s="173"/>
      <c r="P3000" s="173"/>
    </row>
    <row r="3001" spans="1:16" ht="15" customHeight="1" x14ac:dyDescent="0.25">
      <c r="A3001" s="74" t="s">
        <v>2502</v>
      </c>
      <c r="B3001" s="183" t="s">
        <v>64</v>
      </c>
      <c r="C3001" s="78">
        <v>120.64530000000001</v>
      </c>
      <c r="D3001" s="184"/>
      <c r="E3001" s="76">
        <v>40.637999999999998</v>
      </c>
      <c r="F3001" s="76">
        <v>32.839489999999998</v>
      </c>
      <c r="G3001" s="73"/>
      <c r="H3001" s="76">
        <v>128.44380999999998</v>
      </c>
      <c r="I3001" s="72"/>
      <c r="J3001" s="185">
        <v>0</v>
      </c>
      <c r="K3001" s="242"/>
      <c r="L3001" s="242"/>
      <c r="M3001" s="173"/>
      <c r="N3001" s="175"/>
      <c r="O3001" s="173"/>
      <c r="P3001" s="173"/>
    </row>
    <row r="3002" spans="1:16" ht="15" customHeight="1" x14ac:dyDescent="0.25">
      <c r="A3002" s="74" t="s">
        <v>2503</v>
      </c>
      <c r="B3002" s="183" t="s">
        <v>64</v>
      </c>
      <c r="C3002" s="78">
        <v>283.24215999999996</v>
      </c>
      <c r="D3002" s="184"/>
      <c r="E3002" s="76">
        <v>97.401200000000003</v>
      </c>
      <c r="F3002" s="76">
        <v>62.849599999999995</v>
      </c>
      <c r="G3002" s="73"/>
      <c r="H3002" s="76">
        <v>316.70956000000001</v>
      </c>
      <c r="I3002" s="72"/>
      <c r="J3002" s="185">
        <v>0</v>
      </c>
      <c r="K3002" s="242"/>
      <c r="L3002" s="242"/>
      <c r="M3002" s="173"/>
      <c r="N3002" s="174"/>
      <c r="O3002" s="173"/>
      <c r="P3002" s="173"/>
    </row>
    <row r="3003" spans="1:16" ht="15" customHeight="1" x14ac:dyDescent="0.25">
      <c r="A3003" s="74" t="s">
        <v>2504</v>
      </c>
      <c r="B3003" s="183" t="s">
        <v>64</v>
      </c>
      <c r="C3003" s="78">
        <v>123.3002</v>
      </c>
      <c r="D3003" s="184"/>
      <c r="E3003" s="76">
        <v>52.798199999999994</v>
      </c>
      <c r="F3003" s="76">
        <v>22.61825</v>
      </c>
      <c r="G3003" s="73"/>
      <c r="H3003" s="76">
        <v>153.48014999999998</v>
      </c>
      <c r="I3003" s="72"/>
      <c r="J3003" s="185">
        <v>0</v>
      </c>
      <c r="K3003" s="242"/>
      <c r="L3003" s="242"/>
      <c r="M3003" s="173"/>
      <c r="N3003" s="174"/>
      <c r="O3003" s="173"/>
      <c r="P3003" s="173"/>
    </row>
    <row r="3004" spans="1:16" ht="15" customHeight="1" x14ac:dyDescent="0.25">
      <c r="A3004" s="74" t="s">
        <v>215</v>
      </c>
      <c r="B3004" s="183" t="s">
        <v>64</v>
      </c>
      <c r="C3004" s="78">
        <v>43.570550000000004</v>
      </c>
      <c r="D3004" s="184"/>
      <c r="E3004" s="76">
        <v>27.409200000000002</v>
      </c>
      <c r="F3004" s="76">
        <v>38.941600000000001</v>
      </c>
      <c r="G3004" s="73"/>
      <c r="H3004" s="76">
        <v>32.038150000000002</v>
      </c>
      <c r="I3004" s="72"/>
      <c r="J3004" s="185">
        <v>0</v>
      </c>
      <c r="K3004" s="242"/>
      <c r="L3004" s="242"/>
      <c r="M3004" s="173"/>
      <c r="N3004" s="174"/>
      <c r="O3004" s="173"/>
      <c r="P3004" s="173"/>
    </row>
    <row r="3005" spans="1:16" ht="15" customHeight="1" x14ac:dyDescent="0.25">
      <c r="A3005" s="74" t="s">
        <v>2505</v>
      </c>
      <c r="B3005" s="183" t="s">
        <v>64</v>
      </c>
      <c r="C3005" s="78">
        <v>102.48935</v>
      </c>
      <c r="D3005" s="184"/>
      <c r="E3005" s="76">
        <v>28.47</v>
      </c>
      <c r="F3005" s="76">
        <v>7.9455499999999999</v>
      </c>
      <c r="G3005" s="73"/>
      <c r="H3005" s="76">
        <v>123.0138</v>
      </c>
      <c r="I3005" s="72"/>
      <c r="J3005" s="185">
        <v>0</v>
      </c>
      <c r="K3005" s="242"/>
      <c r="L3005" s="242"/>
      <c r="M3005" s="173"/>
      <c r="N3005" s="175"/>
      <c r="O3005" s="173"/>
      <c r="P3005" s="173"/>
    </row>
    <row r="3006" spans="1:16" ht="15" customHeight="1" x14ac:dyDescent="0.25">
      <c r="A3006" s="74" t="s">
        <v>2506</v>
      </c>
      <c r="B3006" s="183" t="s">
        <v>64</v>
      </c>
      <c r="C3006" s="78">
        <v>134.2467</v>
      </c>
      <c r="D3006" s="184"/>
      <c r="E3006" s="76">
        <v>34.542300000000004</v>
      </c>
      <c r="F3006" s="76">
        <v>37.257449999999999</v>
      </c>
      <c r="G3006" s="73"/>
      <c r="H3006" s="76">
        <v>131.96404999999999</v>
      </c>
      <c r="I3006" s="72"/>
      <c r="J3006" s="185">
        <v>0</v>
      </c>
      <c r="K3006" s="242"/>
      <c r="L3006" s="242"/>
      <c r="M3006" s="173"/>
      <c r="N3006" s="174"/>
      <c r="O3006" s="173"/>
      <c r="P3006" s="173"/>
    </row>
    <row r="3007" spans="1:16" ht="15" customHeight="1" x14ac:dyDescent="0.25">
      <c r="A3007" s="74" t="s">
        <v>2507</v>
      </c>
      <c r="B3007" s="183" t="s">
        <v>64</v>
      </c>
      <c r="C3007" s="78">
        <v>66.657289999999989</v>
      </c>
      <c r="D3007" s="184"/>
      <c r="E3007" s="76">
        <v>24.952200000000001</v>
      </c>
      <c r="F3007" s="76">
        <v>24.57995</v>
      </c>
      <c r="G3007" s="73"/>
      <c r="H3007" s="76">
        <v>67.029539999999997</v>
      </c>
      <c r="I3007" s="72"/>
      <c r="J3007" s="185">
        <v>0</v>
      </c>
      <c r="K3007" s="242"/>
      <c r="L3007" s="242"/>
      <c r="M3007" s="173"/>
      <c r="N3007" s="174"/>
      <c r="O3007" s="173"/>
      <c r="P3007" s="173"/>
    </row>
    <row r="3008" spans="1:16" ht="15" customHeight="1" x14ac:dyDescent="0.25">
      <c r="A3008" s="74" t="s">
        <v>2508</v>
      </c>
      <c r="B3008" s="183" t="s">
        <v>64</v>
      </c>
      <c r="C3008" s="78">
        <v>66.049700000000001</v>
      </c>
      <c r="D3008" s="184"/>
      <c r="E3008" s="76">
        <v>33.079800000000006</v>
      </c>
      <c r="F3008" s="76">
        <v>33.736750000000001</v>
      </c>
      <c r="G3008" s="73"/>
      <c r="H3008" s="76">
        <v>65.392750000000007</v>
      </c>
      <c r="I3008" s="72"/>
      <c r="J3008" s="185">
        <v>0</v>
      </c>
      <c r="K3008" s="242"/>
      <c r="L3008" s="242"/>
      <c r="M3008" s="173"/>
      <c r="N3008" s="174"/>
      <c r="O3008" s="173"/>
      <c r="P3008" s="173"/>
    </row>
    <row r="3009" spans="1:16" ht="15" customHeight="1" x14ac:dyDescent="0.25">
      <c r="A3009" s="74" t="s">
        <v>2509</v>
      </c>
      <c r="B3009" s="183" t="s">
        <v>64</v>
      </c>
      <c r="C3009" s="78">
        <v>102.18839999999999</v>
      </c>
      <c r="D3009" s="184"/>
      <c r="E3009" s="76">
        <v>23.134799999999998</v>
      </c>
      <c r="F3009" s="76">
        <v>0</v>
      </c>
      <c r="G3009" s="73"/>
      <c r="H3009" s="76">
        <v>125.3232</v>
      </c>
      <c r="I3009" s="72"/>
      <c r="J3009" s="185">
        <v>0</v>
      </c>
      <c r="K3009" s="242"/>
      <c r="L3009" s="242"/>
      <c r="M3009" s="173"/>
      <c r="N3009" s="174"/>
      <c r="O3009" s="176"/>
      <c r="P3009" s="173"/>
    </row>
    <row r="3010" spans="1:16" ht="15" customHeight="1" x14ac:dyDescent="0.25">
      <c r="A3010" s="74" t="s">
        <v>2510</v>
      </c>
      <c r="B3010" s="183" t="s">
        <v>64</v>
      </c>
      <c r="C3010" s="78">
        <v>60.442099999999996</v>
      </c>
      <c r="D3010" s="184"/>
      <c r="E3010" s="76">
        <v>14.375399999999999</v>
      </c>
      <c r="F3010" s="76">
        <v>0</v>
      </c>
      <c r="G3010" s="73"/>
      <c r="H3010" s="76">
        <v>74.817499999999995</v>
      </c>
      <c r="I3010" s="72"/>
      <c r="J3010" s="185">
        <v>0</v>
      </c>
      <c r="K3010" s="242"/>
      <c r="L3010" s="242"/>
      <c r="M3010" s="173"/>
      <c r="N3010" s="174"/>
      <c r="O3010" s="176"/>
      <c r="P3010" s="173"/>
    </row>
    <row r="3011" spans="1:16" ht="15" customHeight="1" x14ac:dyDescent="0.25">
      <c r="A3011" s="74" t="s">
        <v>2511</v>
      </c>
      <c r="B3011" s="183" t="s">
        <v>64</v>
      </c>
      <c r="C3011" s="78">
        <v>63.825699999999998</v>
      </c>
      <c r="D3011" s="184"/>
      <c r="E3011" s="76">
        <v>18.564</v>
      </c>
      <c r="F3011" s="76">
        <v>14.750500000000001</v>
      </c>
      <c r="G3011" s="73"/>
      <c r="H3011" s="76">
        <v>67.639200000000002</v>
      </c>
      <c r="I3011" s="72"/>
      <c r="J3011" s="185">
        <v>0</v>
      </c>
      <c r="K3011" s="242"/>
      <c r="L3011" s="242"/>
      <c r="M3011" s="173"/>
      <c r="N3011" s="175"/>
      <c r="O3011" s="173"/>
      <c r="P3011" s="173"/>
    </row>
    <row r="3012" spans="1:16" ht="15" customHeight="1" x14ac:dyDescent="0.25">
      <c r="A3012" s="74" t="s">
        <v>2512</v>
      </c>
      <c r="B3012" s="183" t="s">
        <v>64</v>
      </c>
      <c r="C3012" s="78">
        <v>104.89167999999999</v>
      </c>
      <c r="D3012" s="184"/>
      <c r="E3012" s="76">
        <v>58.418099999999995</v>
      </c>
      <c r="F3012" s="76">
        <v>74.116550000000004</v>
      </c>
      <c r="G3012" s="73"/>
      <c r="H3012" s="76">
        <v>106.97273</v>
      </c>
      <c r="I3012" s="72"/>
      <c r="J3012" s="185">
        <v>0</v>
      </c>
      <c r="K3012" s="242"/>
      <c r="L3012" s="242"/>
      <c r="M3012" s="173"/>
      <c r="N3012" s="174"/>
      <c r="O3012" s="173"/>
      <c r="P3012" s="173"/>
    </row>
    <row r="3013" spans="1:16" ht="15" customHeight="1" x14ac:dyDescent="0.25">
      <c r="A3013" s="74" t="s">
        <v>2513</v>
      </c>
      <c r="B3013" s="183" t="s">
        <v>64</v>
      </c>
      <c r="C3013" s="78">
        <v>636.75760000000002</v>
      </c>
      <c r="D3013" s="184"/>
      <c r="E3013" s="76">
        <v>196.22460000000001</v>
      </c>
      <c r="F3013" s="76">
        <v>109.40514999999999</v>
      </c>
      <c r="G3013" s="73"/>
      <c r="H3013" s="76">
        <v>723.5770500000001</v>
      </c>
      <c r="I3013" s="72"/>
      <c r="J3013" s="185">
        <v>0</v>
      </c>
      <c r="K3013" s="242"/>
      <c r="L3013" s="242"/>
      <c r="M3013" s="173"/>
      <c r="N3013" s="174"/>
      <c r="O3013" s="173"/>
      <c r="P3013" s="173"/>
    </row>
    <row r="3014" spans="1:16" ht="15" customHeight="1" x14ac:dyDescent="0.25">
      <c r="A3014" s="74" t="s">
        <v>2514</v>
      </c>
      <c r="B3014" s="183" t="s">
        <v>64</v>
      </c>
      <c r="C3014" s="78">
        <v>450.14175</v>
      </c>
      <c r="D3014" s="184"/>
      <c r="E3014" s="76">
        <v>167.35679999999999</v>
      </c>
      <c r="F3014" s="76">
        <v>87.910049999999998</v>
      </c>
      <c r="G3014" s="73"/>
      <c r="H3014" s="76">
        <v>529.58849999999995</v>
      </c>
      <c r="I3014" s="72"/>
      <c r="J3014" s="185">
        <v>0</v>
      </c>
      <c r="K3014" s="242"/>
      <c r="L3014" s="242"/>
      <c r="M3014" s="173"/>
      <c r="N3014" s="174"/>
      <c r="O3014" s="173"/>
      <c r="P3014" s="173"/>
    </row>
    <row r="3015" spans="1:16" ht="15" customHeight="1" x14ac:dyDescent="0.25">
      <c r="A3015" s="74" t="s">
        <v>2515</v>
      </c>
      <c r="B3015" s="183" t="s">
        <v>64</v>
      </c>
      <c r="C3015" s="78">
        <v>844.39565000000005</v>
      </c>
      <c r="D3015" s="184"/>
      <c r="E3015" s="76">
        <v>211.04655</v>
      </c>
      <c r="F3015" s="76">
        <v>122.21844999999999</v>
      </c>
      <c r="G3015" s="73"/>
      <c r="H3015" s="76">
        <v>919.80540000000008</v>
      </c>
      <c r="I3015" s="72"/>
      <c r="J3015" s="185">
        <v>0</v>
      </c>
      <c r="K3015" s="242"/>
      <c r="L3015" s="242"/>
      <c r="M3015" s="173"/>
      <c r="N3015" s="173"/>
      <c r="O3015" s="173"/>
      <c r="P3015" s="173"/>
    </row>
    <row r="3016" spans="1:16" ht="15" customHeight="1" x14ac:dyDescent="0.25">
      <c r="A3016" s="74" t="s">
        <v>2516</v>
      </c>
      <c r="B3016" s="183" t="s">
        <v>64</v>
      </c>
      <c r="C3016" s="78">
        <v>69.158699999999996</v>
      </c>
      <c r="D3016" s="184"/>
      <c r="E3016" s="76">
        <v>31.730400000000003</v>
      </c>
      <c r="F3016" s="76">
        <v>16.245450000000002</v>
      </c>
      <c r="G3016" s="73"/>
      <c r="H3016" s="76">
        <v>84.643649999999994</v>
      </c>
      <c r="I3016" s="72"/>
      <c r="J3016" s="185">
        <v>0</v>
      </c>
      <c r="K3016" s="242"/>
      <c r="L3016" s="242"/>
      <c r="M3016" s="173"/>
      <c r="N3016" s="174"/>
      <c r="O3016" s="173"/>
      <c r="P3016" s="173"/>
    </row>
    <row r="3017" spans="1:16" ht="15" customHeight="1" x14ac:dyDescent="0.25">
      <c r="A3017" s="74" t="s">
        <v>2517</v>
      </c>
      <c r="B3017" s="183" t="s">
        <v>64</v>
      </c>
      <c r="C3017" s="78">
        <v>130.65485000000001</v>
      </c>
      <c r="D3017" s="184"/>
      <c r="E3017" s="76">
        <v>35.256</v>
      </c>
      <c r="F3017" s="76">
        <v>34.774250000000002</v>
      </c>
      <c r="G3017" s="73"/>
      <c r="H3017" s="76">
        <v>131.13660000000002</v>
      </c>
      <c r="I3017" s="72"/>
      <c r="J3017" s="185">
        <v>0</v>
      </c>
      <c r="K3017" s="242"/>
      <c r="L3017" s="242"/>
      <c r="M3017" s="173"/>
      <c r="N3017" s="175"/>
      <c r="O3017" s="173"/>
      <c r="P3017" s="173"/>
    </row>
    <row r="3018" spans="1:16" ht="15" customHeight="1" x14ac:dyDescent="0.25">
      <c r="A3018" s="74" t="s">
        <v>2518</v>
      </c>
      <c r="B3018" s="183" t="s">
        <v>64</v>
      </c>
      <c r="C3018" s="78">
        <v>77.345500000000001</v>
      </c>
      <c r="D3018" s="184"/>
      <c r="E3018" s="76">
        <v>31.753799999999998</v>
      </c>
      <c r="F3018" s="76">
        <v>50.331099999999999</v>
      </c>
      <c r="G3018" s="73"/>
      <c r="H3018" s="76">
        <v>58.7682</v>
      </c>
      <c r="I3018" s="72"/>
      <c r="J3018" s="185">
        <v>0</v>
      </c>
      <c r="K3018" s="242"/>
      <c r="L3018" s="242"/>
      <c r="M3018" s="173"/>
      <c r="N3018" s="174"/>
      <c r="O3018" s="173"/>
      <c r="P3018" s="173"/>
    </row>
    <row r="3019" spans="1:16" ht="15" customHeight="1" x14ac:dyDescent="0.25">
      <c r="A3019" s="74" t="s">
        <v>2519</v>
      </c>
      <c r="B3019" s="183" t="s">
        <v>64</v>
      </c>
      <c r="C3019" s="78">
        <v>41.296349999999997</v>
      </c>
      <c r="D3019" s="184"/>
      <c r="E3019" s="76">
        <v>24.530999999999999</v>
      </c>
      <c r="F3019" s="76">
        <v>27.068200000000001</v>
      </c>
      <c r="G3019" s="73"/>
      <c r="H3019" s="76">
        <v>38.759149999999998</v>
      </c>
      <c r="I3019" s="72"/>
      <c r="J3019" s="185">
        <v>0</v>
      </c>
      <c r="K3019" s="242"/>
      <c r="L3019" s="242"/>
      <c r="M3019" s="173"/>
      <c r="N3019" s="175"/>
      <c r="O3019" s="173"/>
      <c r="P3019" s="173"/>
    </row>
    <row r="3020" spans="1:16" ht="15" customHeight="1" x14ac:dyDescent="0.25">
      <c r="A3020" s="74" t="s">
        <v>2520</v>
      </c>
      <c r="B3020" s="183" t="s">
        <v>64</v>
      </c>
      <c r="C3020" s="78">
        <v>124.02239999999999</v>
      </c>
      <c r="D3020" s="184"/>
      <c r="E3020" s="76">
        <v>29.952000000000002</v>
      </c>
      <c r="F3020" s="76">
        <v>4.3810500000000001</v>
      </c>
      <c r="G3020" s="73"/>
      <c r="H3020" s="76">
        <v>149.59335000000002</v>
      </c>
      <c r="I3020" s="72"/>
      <c r="J3020" s="185">
        <v>0</v>
      </c>
      <c r="K3020" s="242"/>
      <c r="L3020" s="242"/>
      <c r="M3020" s="173"/>
      <c r="N3020" s="175"/>
      <c r="O3020" s="173"/>
      <c r="P3020" s="173"/>
    </row>
    <row r="3021" spans="1:16" ht="15" customHeight="1" x14ac:dyDescent="0.25">
      <c r="A3021" s="74" t="s">
        <v>2521</v>
      </c>
      <c r="B3021" s="183" t="s">
        <v>64</v>
      </c>
      <c r="C3021" s="78">
        <v>130.75190000000001</v>
      </c>
      <c r="D3021" s="184"/>
      <c r="E3021" s="76">
        <v>31.738199999999999</v>
      </c>
      <c r="F3021" s="76">
        <v>2.9276</v>
      </c>
      <c r="G3021" s="73"/>
      <c r="H3021" s="76">
        <v>159.5625</v>
      </c>
      <c r="I3021" s="72"/>
      <c r="J3021" s="185">
        <v>0</v>
      </c>
      <c r="K3021" s="242"/>
      <c r="L3021" s="242"/>
      <c r="M3021" s="173"/>
      <c r="N3021" s="174"/>
      <c r="O3021" s="173"/>
      <c r="P3021" s="173"/>
    </row>
    <row r="3022" spans="1:16" ht="15" customHeight="1" x14ac:dyDescent="0.25">
      <c r="A3022" s="74" t="s">
        <v>2522</v>
      </c>
      <c r="B3022" s="183" t="s">
        <v>64</v>
      </c>
      <c r="C3022" s="78">
        <v>170.25951000000001</v>
      </c>
      <c r="D3022" s="184"/>
      <c r="E3022" s="76">
        <v>42.611400000000003</v>
      </c>
      <c r="F3022" s="76">
        <v>23.328799999999998</v>
      </c>
      <c r="G3022" s="73"/>
      <c r="H3022" s="76">
        <v>189.54210999999998</v>
      </c>
      <c r="I3022" s="72"/>
      <c r="J3022" s="185">
        <v>0</v>
      </c>
      <c r="K3022" s="242"/>
      <c r="L3022" s="242"/>
      <c r="M3022" s="173"/>
      <c r="N3022" s="174"/>
      <c r="O3022" s="173"/>
      <c r="P3022" s="173"/>
    </row>
    <row r="3023" spans="1:16" ht="15" customHeight="1" x14ac:dyDescent="0.25">
      <c r="A3023" s="74" t="s">
        <v>2523</v>
      </c>
      <c r="B3023" s="183" t="s">
        <v>64</v>
      </c>
      <c r="C3023" s="78">
        <v>101.41078</v>
      </c>
      <c r="D3023" s="184"/>
      <c r="E3023" s="76">
        <v>47.985599999999998</v>
      </c>
      <c r="F3023" s="76">
        <v>52.032699999999998</v>
      </c>
      <c r="G3023" s="73"/>
      <c r="H3023" s="76">
        <v>97.363679999999988</v>
      </c>
      <c r="I3023" s="72"/>
      <c r="J3023" s="185">
        <v>0</v>
      </c>
      <c r="K3023" s="242"/>
      <c r="L3023" s="242"/>
      <c r="M3023" s="173"/>
      <c r="N3023" s="174"/>
      <c r="O3023" s="173"/>
      <c r="P3023" s="173"/>
    </row>
    <row r="3024" spans="1:16" ht="15" customHeight="1" x14ac:dyDescent="0.25">
      <c r="A3024" s="74" t="s">
        <v>1008</v>
      </c>
      <c r="B3024" s="183" t="s">
        <v>64</v>
      </c>
      <c r="C3024" s="78">
        <v>130.94065000000001</v>
      </c>
      <c r="D3024" s="184"/>
      <c r="E3024" s="76">
        <v>44.9514</v>
      </c>
      <c r="F3024" s="76">
        <v>47.580349999999996</v>
      </c>
      <c r="G3024" s="73"/>
      <c r="H3024" s="76">
        <v>128.3117</v>
      </c>
      <c r="I3024" s="72"/>
      <c r="J3024" s="185">
        <v>0</v>
      </c>
      <c r="K3024" s="242"/>
      <c r="L3024" s="242"/>
      <c r="M3024" s="173"/>
      <c r="N3024" s="174"/>
      <c r="O3024" s="173"/>
      <c r="P3024" s="173"/>
    </row>
    <row r="3025" spans="1:16" ht="15" customHeight="1" x14ac:dyDescent="0.25">
      <c r="A3025" s="74" t="s">
        <v>2524</v>
      </c>
      <c r="B3025" s="183" t="s">
        <v>64</v>
      </c>
      <c r="C3025" s="78">
        <v>117.19595</v>
      </c>
      <c r="D3025" s="184"/>
      <c r="E3025" s="76">
        <v>43.235399999999998</v>
      </c>
      <c r="F3025" s="76">
        <v>37.729800000000004</v>
      </c>
      <c r="G3025" s="73"/>
      <c r="H3025" s="76">
        <v>122.70155</v>
      </c>
      <c r="I3025" s="72"/>
      <c r="J3025" s="185">
        <v>0</v>
      </c>
      <c r="K3025" s="242"/>
      <c r="L3025" s="242"/>
      <c r="M3025" s="173"/>
      <c r="N3025" s="174"/>
      <c r="O3025" s="173"/>
      <c r="P3025" s="173"/>
    </row>
    <row r="3026" spans="1:16" ht="15" customHeight="1" x14ac:dyDescent="0.25">
      <c r="A3026" s="74" t="s">
        <v>2525</v>
      </c>
      <c r="B3026" s="183" t="s">
        <v>64</v>
      </c>
      <c r="C3026" s="78">
        <v>84.2761</v>
      </c>
      <c r="D3026" s="184"/>
      <c r="E3026" s="76">
        <v>35.183199999999999</v>
      </c>
      <c r="F3026" s="76">
        <v>47.993099999999998</v>
      </c>
      <c r="G3026" s="73"/>
      <c r="H3026" s="76">
        <v>82.456999999999994</v>
      </c>
      <c r="I3026" s="72"/>
      <c r="J3026" s="185">
        <v>0</v>
      </c>
      <c r="K3026" s="242"/>
      <c r="L3026" s="242"/>
      <c r="M3026" s="173"/>
      <c r="N3026" s="174"/>
      <c r="O3026" s="173"/>
      <c r="P3026" s="173"/>
    </row>
    <row r="3027" spans="1:16" ht="15" customHeight="1" x14ac:dyDescent="0.25">
      <c r="A3027" s="74" t="s">
        <v>2526</v>
      </c>
      <c r="B3027" s="183" t="s">
        <v>64</v>
      </c>
      <c r="C3027" s="78">
        <v>104.21575</v>
      </c>
      <c r="D3027" s="184"/>
      <c r="E3027" s="76">
        <v>50.6051</v>
      </c>
      <c r="F3027" s="76">
        <v>56.1875</v>
      </c>
      <c r="G3027" s="73"/>
      <c r="H3027" s="76">
        <v>97.511049999999997</v>
      </c>
      <c r="I3027" s="72"/>
      <c r="J3027" s="185">
        <v>0</v>
      </c>
      <c r="K3027" s="242"/>
      <c r="L3027" s="242"/>
      <c r="M3027" s="173"/>
      <c r="N3027" s="174"/>
      <c r="O3027" s="173"/>
      <c r="P3027" s="173"/>
    </row>
    <row r="3028" spans="1:16" ht="15" customHeight="1" x14ac:dyDescent="0.25">
      <c r="A3028" s="74" t="s">
        <v>2527</v>
      </c>
      <c r="B3028" s="183" t="s">
        <v>64</v>
      </c>
      <c r="C3028" s="78">
        <v>85.018600000000006</v>
      </c>
      <c r="D3028" s="184"/>
      <c r="E3028" s="76">
        <v>24.4452</v>
      </c>
      <c r="F3028" s="76">
        <v>4.4850000000000003</v>
      </c>
      <c r="G3028" s="73"/>
      <c r="H3028" s="76">
        <v>104.97880000000001</v>
      </c>
      <c r="I3028" s="72"/>
      <c r="J3028" s="185">
        <v>0</v>
      </c>
      <c r="K3028" s="242"/>
      <c r="L3028" s="242"/>
      <c r="M3028" s="173"/>
      <c r="N3028" s="174"/>
      <c r="O3028" s="173"/>
      <c r="P3028" s="173"/>
    </row>
    <row r="3029" spans="1:16" ht="15" customHeight="1" x14ac:dyDescent="0.25">
      <c r="A3029" s="74" t="s">
        <v>2528</v>
      </c>
      <c r="B3029" s="183" t="s">
        <v>64</v>
      </c>
      <c r="C3029" s="78">
        <v>235.04276999999999</v>
      </c>
      <c r="D3029" s="184"/>
      <c r="E3029" s="76">
        <v>120.6283</v>
      </c>
      <c r="F3029" s="76">
        <v>100.42012</v>
      </c>
      <c r="G3029" s="73"/>
      <c r="H3029" s="76">
        <v>254.05125000000001</v>
      </c>
      <c r="I3029" s="72"/>
      <c r="J3029" s="185">
        <v>0</v>
      </c>
      <c r="K3029" s="242"/>
      <c r="L3029" s="242"/>
      <c r="M3029" s="173"/>
      <c r="N3029" s="174"/>
      <c r="O3029" s="173"/>
      <c r="P3029" s="173"/>
    </row>
    <row r="3030" spans="1:16" ht="15" customHeight="1" x14ac:dyDescent="0.25">
      <c r="A3030" s="74" t="s">
        <v>2529</v>
      </c>
      <c r="B3030" s="183" t="s">
        <v>64</v>
      </c>
      <c r="C3030" s="78">
        <v>97.087850000000003</v>
      </c>
      <c r="D3030" s="184"/>
      <c r="E3030" s="76">
        <v>43.141800000000003</v>
      </c>
      <c r="F3030" s="76">
        <v>53.674250000000001</v>
      </c>
      <c r="G3030" s="73"/>
      <c r="H3030" s="76">
        <v>86.555399999999992</v>
      </c>
      <c r="I3030" s="72"/>
      <c r="J3030" s="185">
        <v>0</v>
      </c>
      <c r="K3030" s="242"/>
      <c r="L3030" s="242"/>
      <c r="M3030" s="173"/>
      <c r="N3030" s="174"/>
      <c r="O3030" s="173"/>
      <c r="P3030" s="173"/>
    </row>
    <row r="3031" spans="1:16" ht="15" customHeight="1" x14ac:dyDescent="0.25">
      <c r="A3031" s="74" t="s">
        <v>2530</v>
      </c>
      <c r="B3031" s="183" t="s">
        <v>64</v>
      </c>
      <c r="C3031" s="78">
        <v>173.97274999999999</v>
      </c>
      <c r="D3031" s="184"/>
      <c r="E3031" s="76">
        <v>55.148600000000002</v>
      </c>
      <c r="F3031" s="76">
        <v>44.162599999999998</v>
      </c>
      <c r="G3031" s="73"/>
      <c r="H3031" s="76">
        <v>183.48814999999999</v>
      </c>
      <c r="I3031" s="72"/>
      <c r="J3031" s="185">
        <v>0</v>
      </c>
      <c r="K3031" s="242"/>
      <c r="L3031" s="242"/>
      <c r="M3031" s="173"/>
      <c r="N3031" s="174"/>
      <c r="O3031" s="173"/>
      <c r="P3031" s="173"/>
    </row>
    <row r="3032" spans="1:16" ht="15" customHeight="1" x14ac:dyDescent="0.25">
      <c r="A3032" s="74" t="s">
        <v>2531</v>
      </c>
      <c r="B3032" s="183" t="s">
        <v>64</v>
      </c>
      <c r="C3032" s="78">
        <v>116.26694999999999</v>
      </c>
      <c r="D3032" s="184"/>
      <c r="E3032" s="76">
        <v>46.004400000000004</v>
      </c>
      <c r="F3032" s="76">
        <v>50.154150000000001</v>
      </c>
      <c r="G3032" s="73"/>
      <c r="H3032" s="76">
        <v>112.1172</v>
      </c>
      <c r="I3032" s="72"/>
      <c r="J3032" s="185">
        <v>0</v>
      </c>
      <c r="K3032" s="242"/>
      <c r="L3032" s="242"/>
      <c r="M3032" s="173"/>
      <c r="N3032" s="174"/>
      <c r="O3032" s="173"/>
      <c r="P3032" s="173"/>
    </row>
    <row r="3033" spans="1:16" ht="15" customHeight="1" x14ac:dyDescent="0.25">
      <c r="A3033" s="74" t="s">
        <v>2532</v>
      </c>
      <c r="B3033" s="183" t="s">
        <v>64</v>
      </c>
      <c r="C3033" s="78">
        <v>101.86875000000001</v>
      </c>
      <c r="D3033" s="184"/>
      <c r="E3033" s="76">
        <v>29.4528</v>
      </c>
      <c r="F3033" s="76">
        <v>22.077300000000001</v>
      </c>
      <c r="G3033" s="73"/>
      <c r="H3033" s="76">
        <v>109.24424999999999</v>
      </c>
      <c r="I3033" s="72"/>
      <c r="J3033" s="185">
        <v>0</v>
      </c>
      <c r="K3033" s="242"/>
      <c r="L3033" s="242"/>
      <c r="M3033" s="173"/>
      <c r="N3033" s="174"/>
      <c r="O3033" s="173"/>
      <c r="P3033" s="173"/>
    </row>
    <row r="3034" spans="1:16" ht="15" customHeight="1" x14ac:dyDescent="0.25">
      <c r="A3034" s="74" t="s">
        <v>2533</v>
      </c>
      <c r="B3034" s="183" t="s">
        <v>64</v>
      </c>
      <c r="C3034" s="78">
        <v>87.665600000000012</v>
      </c>
      <c r="D3034" s="184"/>
      <c r="E3034" s="76">
        <v>18.283200000000001</v>
      </c>
      <c r="F3034" s="76">
        <v>23.28425</v>
      </c>
      <c r="G3034" s="73"/>
      <c r="H3034" s="76">
        <v>82.664550000000006</v>
      </c>
      <c r="I3034" s="72"/>
      <c r="J3034" s="185">
        <v>0</v>
      </c>
      <c r="K3034" s="242"/>
      <c r="L3034" s="242"/>
      <c r="M3034" s="173"/>
      <c r="N3034" s="174"/>
      <c r="O3034" s="173"/>
      <c r="P3034" s="173"/>
    </row>
    <row r="3035" spans="1:16" ht="15" customHeight="1" x14ac:dyDescent="0.25">
      <c r="A3035" s="74" t="s">
        <v>3440</v>
      </c>
      <c r="B3035" s="183" t="s">
        <v>64</v>
      </c>
      <c r="C3035" s="78">
        <v>354.21409999999997</v>
      </c>
      <c r="D3035" s="184"/>
      <c r="E3035" s="76">
        <v>64.069850000000002</v>
      </c>
      <c r="F3035" s="76">
        <v>18.577950000000001</v>
      </c>
      <c r="G3035" s="73"/>
      <c r="H3035" s="76">
        <v>155.26335</v>
      </c>
      <c r="I3035" s="72"/>
      <c r="J3035" s="185">
        <v>0</v>
      </c>
      <c r="K3035" s="242"/>
      <c r="L3035" s="242"/>
      <c r="M3035" s="173"/>
      <c r="N3035" s="173"/>
      <c r="O3035" s="173"/>
      <c r="P3035" s="173"/>
    </row>
    <row r="3036" spans="1:16" ht="15" customHeight="1" x14ac:dyDescent="0.25">
      <c r="A3036" s="74" t="s">
        <v>2534</v>
      </c>
      <c r="B3036" s="183" t="s">
        <v>64</v>
      </c>
      <c r="C3036" s="78">
        <v>64.169150000000002</v>
      </c>
      <c r="D3036" s="184"/>
      <c r="E3036" s="76">
        <v>35.599199999999996</v>
      </c>
      <c r="F3036" s="76">
        <v>50.714300000000001</v>
      </c>
      <c r="G3036" s="73"/>
      <c r="H3036" s="76">
        <v>49.054050000000004</v>
      </c>
      <c r="I3036" s="72"/>
      <c r="J3036" s="185">
        <v>0</v>
      </c>
      <c r="K3036" s="242"/>
      <c r="L3036" s="242"/>
      <c r="M3036" s="173"/>
      <c r="N3036" s="174"/>
      <c r="O3036" s="173"/>
      <c r="P3036" s="173"/>
    </row>
    <row r="3037" spans="1:16" ht="15" customHeight="1" x14ac:dyDescent="0.25">
      <c r="A3037" s="74" t="s">
        <v>2535</v>
      </c>
      <c r="B3037" s="183" t="s">
        <v>64</v>
      </c>
      <c r="C3037" s="78">
        <v>116.8265</v>
      </c>
      <c r="D3037" s="184"/>
      <c r="E3037" s="76">
        <v>36.449400000000004</v>
      </c>
      <c r="F3037" s="76">
        <v>41.321949999999994</v>
      </c>
      <c r="G3037" s="73"/>
      <c r="H3037" s="76">
        <v>111.95394999999999</v>
      </c>
      <c r="I3037" s="72"/>
      <c r="J3037" s="185">
        <v>0</v>
      </c>
      <c r="K3037" s="242"/>
      <c r="L3037" s="242"/>
      <c r="M3037" s="173"/>
      <c r="N3037" s="174"/>
      <c r="O3037" s="173"/>
      <c r="P3037" s="173"/>
    </row>
    <row r="3038" spans="1:16" ht="15" customHeight="1" x14ac:dyDescent="0.25">
      <c r="A3038" s="74" t="s">
        <v>2536</v>
      </c>
      <c r="B3038" s="183" t="s">
        <v>64</v>
      </c>
      <c r="C3038" s="78">
        <v>195.30279999999999</v>
      </c>
      <c r="D3038" s="184"/>
      <c r="E3038" s="76">
        <v>57.349980000000002</v>
      </c>
      <c r="F3038" s="76">
        <v>81.421840000000003</v>
      </c>
      <c r="G3038" s="73"/>
      <c r="H3038" s="76">
        <v>171.23094</v>
      </c>
      <c r="I3038" s="72"/>
      <c r="J3038" s="185">
        <v>0</v>
      </c>
      <c r="K3038" s="242"/>
      <c r="L3038" s="242"/>
      <c r="M3038" s="173"/>
      <c r="N3038" s="173"/>
      <c r="O3038" s="173"/>
      <c r="P3038" s="173"/>
    </row>
    <row r="3039" spans="1:16" ht="15" customHeight="1" x14ac:dyDescent="0.25">
      <c r="A3039" s="74" t="s">
        <v>2537</v>
      </c>
      <c r="B3039" s="183" t="s">
        <v>64</v>
      </c>
      <c r="C3039" s="78">
        <v>82.018199999999993</v>
      </c>
      <c r="D3039" s="184"/>
      <c r="E3039" s="76">
        <v>42.4619</v>
      </c>
      <c r="F3039" s="76">
        <v>156.66410000000002</v>
      </c>
      <c r="G3039" s="73"/>
      <c r="H3039" s="76">
        <v>118.7847</v>
      </c>
      <c r="I3039" s="72"/>
      <c r="J3039" s="185">
        <v>0</v>
      </c>
      <c r="K3039" s="242"/>
      <c r="L3039" s="242"/>
      <c r="M3039" s="173"/>
      <c r="N3039" s="174"/>
      <c r="O3039" s="173"/>
      <c r="P3039" s="173"/>
    </row>
    <row r="3040" spans="1:16" ht="15" customHeight="1" x14ac:dyDescent="0.25">
      <c r="A3040" s="74" t="s">
        <v>683</v>
      </c>
      <c r="B3040" s="183" t="s">
        <v>64</v>
      </c>
      <c r="C3040" s="78">
        <v>140.45359999999999</v>
      </c>
      <c r="D3040" s="184"/>
      <c r="E3040" s="76">
        <v>38.1342</v>
      </c>
      <c r="F3040" s="76">
        <v>44.973199999999999</v>
      </c>
      <c r="G3040" s="73"/>
      <c r="H3040" s="76">
        <v>133.6146</v>
      </c>
      <c r="I3040" s="72"/>
      <c r="J3040" s="185">
        <v>0</v>
      </c>
      <c r="K3040" s="242"/>
      <c r="L3040" s="242"/>
      <c r="M3040" s="173"/>
      <c r="N3040" s="174"/>
      <c r="O3040" s="173"/>
      <c r="P3040" s="173"/>
    </row>
    <row r="3041" spans="1:16" ht="15" customHeight="1" x14ac:dyDescent="0.25">
      <c r="A3041" s="74" t="s">
        <v>2538</v>
      </c>
      <c r="B3041" s="183" t="s">
        <v>64</v>
      </c>
      <c r="C3041" s="78">
        <v>148.08500000000001</v>
      </c>
      <c r="D3041" s="184"/>
      <c r="E3041" s="76">
        <v>47.119800000000005</v>
      </c>
      <c r="F3041" s="76">
        <v>78.094949999999997</v>
      </c>
      <c r="G3041" s="73"/>
      <c r="H3041" s="76">
        <v>117.10985000000001</v>
      </c>
      <c r="I3041" s="72"/>
      <c r="J3041" s="185">
        <v>0</v>
      </c>
      <c r="K3041" s="242"/>
      <c r="L3041" s="242"/>
      <c r="M3041" s="173"/>
      <c r="N3041" s="174"/>
      <c r="O3041" s="173"/>
      <c r="P3041" s="173"/>
    </row>
    <row r="3042" spans="1:16" ht="15" customHeight="1" x14ac:dyDescent="0.25">
      <c r="A3042" s="74" t="s">
        <v>2539</v>
      </c>
      <c r="B3042" s="183" t="s">
        <v>64</v>
      </c>
      <c r="C3042" s="78">
        <v>35.679600000000001</v>
      </c>
      <c r="D3042" s="184"/>
      <c r="E3042" s="76">
        <v>7.4412000000000003</v>
      </c>
      <c r="F3042" s="76">
        <v>0</v>
      </c>
      <c r="G3042" s="73"/>
      <c r="H3042" s="76">
        <v>43.120800000000003</v>
      </c>
      <c r="I3042" s="72"/>
      <c r="J3042" s="185">
        <v>0</v>
      </c>
      <c r="K3042" s="242"/>
      <c r="L3042" s="242"/>
      <c r="M3042" s="173"/>
      <c r="N3042" s="174"/>
      <c r="O3042" s="176"/>
      <c r="P3042" s="173"/>
    </row>
    <row r="3043" spans="1:16" ht="15" customHeight="1" x14ac:dyDescent="0.25">
      <c r="A3043" s="74" t="s">
        <v>2540</v>
      </c>
      <c r="B3043" s="183" t="s">
        <v>64</v>
      </c>
      <c r="C3043" s="78">
        <v>85.675200000000004</v>
      </c>
      <c r="D3043" s="184"/>
      <c r="E3043" s="76">
        <v>34.912800000000004</v>
      </c>
      <c r="F3043" s="76">
        <v>24.985250000000001</v>
      </c>
      <c r="G3043" s="73"/>
      <c r="H3043" s="76">
        <v>95.60275</v>
      </c>
      <c r="I3043" s="72"/>
      <c r="J3043" s="185">
        <v>0</v>
      </c>
      <c r="K3043" s="242"/>
      <c r="L3043" s="242"/>
      <c r="M3043" s="173"/>
      <c r="N3043" s="174"/>
      <c r="O3043" s="173"/>
      <c r="P3043" s="173"/>
    </row>
    <row r="3044" spans="1:16" ht="15" customHeight="1" x14ac:dyDescent="0.25">
      <c r="A3044" s="74" t="s">
        <v>2705</v>
      </c>
      <c r="B3044" s="74" t="s">
        <v>3140</v>
      </c>
      <c r="C3044" s="78">
        <v>516.55894999999998</v>
      </c>
      <c r="D3044" s="184"/>
      <c r="E3044" s="76">
        <v>177.06</v>
      </c>
      <c r="F3044" s="76">
        <v>156.68564999999998</v>
      </c>
      <c r="G3044" s="73"/>
      <c r="H3044" s="76">
        <v>536.93330000000003</v>
      </c>
      <c r="I3044" s="72"/>
      <c r="J3044" s="185">
        <v>0</v>
      </c>
      <c r="K3044" s="242"/>
      <c r="L3044" s="242"/>
      <c r="M3044" s="173"/>
      <c r="N3044" s="175"/>
      <c r="O3044" s="173"/>
      <c r="P3044" s="173"/>
    </row>
    <row r="3045" spans="1:16" ht="15" customHeight="1" x14ac:dyDescent="0.25">
      <c r="A3045" s="74" t="s">
        <v>2706</v>
      </c>
      <c r="B3045" s="74" t="s">
        <v>3140</v>
      </c>
      <c r="C3045" s="78">
        <v>349.14404999999999</v>
      </c>
      <c r="D3045" s="184"/>
      <c r="E3045" s="76">
        <v>147.73589999999999</v>
      </c>
      <c r="F3045" s="76">
        <v>115.15461999999999</v>
      </c>
      <c r="G3045" s="73"/>
      <c r="H3045" s="76">
        <v>400.42363</v>
      </c>
      <c r="I3045" s="72"/>
      <c r="J3045" s="185">
        <v>0</v>
      </c>
      <c r="K3045" s="242"/>
      <c r="L3045" s="242"/>
      <c r="M3045" s="173"/>
      <c r="N3045" s="174"/>
      <c r="O3045" s="173"/>
      <c r="P3045" s="173"/>
    </row>
    <row r="3046" spans="1:16" ht="15" customHeight="1" x14ac:dyDescent="0.25">
      <c r="A3046" s="74" t="s">
        <v>2707</v>
      </c>
      <c r="B3046" s="74" t="s">
        <v>3140</v>
      </c>
      <c r="C3046" s="78">
        <v>376.00759999999997</v>
      </c>
      <c r="D3046" s="184"/>
      <c r="E3046" s="76">
        <v>170.02439999999999</v>
      </c>
      <c r="F3046" s="76">
        <v>135.70375000000001</v>
      </c>
      <c r="G3046" s="73"/>
      <c r="H3046" s="76">
        <v>410.32825000000003</v>
      </c>
      <c r="I3046" s="72"/>
      <c r="J3046" s="185">
        <v>0</v>
      </c>
      <c r="K3046" s="242"/>
      <c r="L3046" s="242"/>
      <c r="M3046" s="173"/>
      <c r="N3046" s="174"/>
      <c r="O3046" s="173"/>
      <c r="P3046" s="173"/>
    </row>
    <row r="3047" spans="1:16" ht="15" customHeight="1" x14ac:dyDescent="0.25">
      <c r="A3047" s="74" t="s">
        <v>2708</v>
      </c>
      <c r="B3047" s="74" t="s">
        <v>3140</v>
      </c>
      <c r="C3047" s="78">
        <v>492.45585</v>
      </c>
      <c r="D3047" s="184"/>
      <c r="E3047" s="76">
        <v>161.0232</v>
      </c>
      <c r="F3047" s="76">
        <v>89.772679999999994</v>
      </c>
      <c r="G3047" s="73"/>
      <c r="H3047" s="76">
        <v>563.70636999999999</v>
      </c>
      <c r="I3047" s="72"/>
      <c r="J3047" s="185">
        <v>0</v>
      </c>
      <c r="K3047" s="242"/>
      <c r="L3047" s="242"/>
      <c r="M3047" s="173"/>
      <c r="N3047" s="174"/>
      <c r="O3047" s="173"/>
      <c r="P3047" s="173"/>
    </row>
    <row r="3048" spans="1:16" ht="15" customHeight="1" x14ac:dyDescent="0.25">
      <c r="A3048" s="74" t="s">
        <v>2709</v>
      </c>
      <c r="B3048" s="74" t="s">
        <v>3140</v>
      </c>
      <c r="C3048" s="78">
        <v>478.79755</v>
      </c>
      <c r="D3048" s="184"/>
      <c r="E3048" s="76">
        <v>184.94579999999999</v>
      </c>
      <c r="F3048" s="76">
        <v>126.58239999999999</v>
      </c>
      <c r="G3048" s="73"/>
      <c r="H3048" s="76">
        <v>537.16094999999996</v>
      </c>
      <c r="I3048" s="72"/>
      <c r="J3048" s="185">
        <v>0</v>
      </c>
      <c r="K3048" s="242"/>
      <c r="L3048" s="242"/>
      <c r="M3048" s="173"/>
      <c r="N3048" s="174"/>
      <c r="O3048" s="173"/>
      <c r="P3048" s="173"/>
    </row>
    <row r="3049" spans="1:16" ht="15" customHeight="1" x14ac:dyDescent="0.25">
      <c r="A3049" s="74" t="s">
        <v>2710</v>
      </c>
      <c r="B3049" s="74" t="s">
        <v>3140</v>
      </c>
      <c r="C3049" s="78">
        <v>432.18774999999999</v>
      </c>
      <c r="D3049" s="184"/>
      <c r="E3049" s="76">
        <v>169.0104</v>
      </c>
      <c r="F3049" s="76">
        <v>144.68170000000001</v>
      </c>
      <c r="G3049" s="73"/>
      <c r="H3049" s="76">
        <v>456.51645000000002</v>
      </c>
      <c r="I3049" s="72"/>
      <c r="J3049" s="185">
        <v>0</v>
      </c>
      <c r="K3049" s="242"/>
      <c r="L3049" s="242"/>
      <c r="M3049" s="173"/>
      <c r="N3049" s="174"/>
      <c r="O3049" s="173"/>
      <c r="P3049" s="173"/>
    </row>
    <row r="3050" spans="1:16" ht="15" customHeight="1" x14ac:dyDescent="0.25">
      <c r="A3050" s="74" t="s">
        <v>2711</v>
      </c>
      <c r="B3050" s="74" t="s">
        <v>3140</v>
      </c>
      <c r="C3050" s="78">
        <v>441.78915000000001</v>
      </c>
      <c r="D3050" s="184"/>
      <c r="E3050" s="76">
        <v>175.62479999999999</v>
      </c>
      <c r="F3050" s="76">
        <v>130.81399999999999</v>
      </c>
      <c r="G3050" s="73"/>
      <c r="H3050" s="76">
        <v>486.59995000000004</v>
      </c>
      <c r="I3050" s="72"/>
      <c r="J3050" s="185">
        <v>0</v>
      </c>
      <c r="K3050" s="242"/>
      <c r="L3050" s="242"/>
      <c r="M3050" s="173"/>
      <c r="N3050" s="174"/>
      <c r="O3050" s="173"/>
      <c r="P3050" s="173"/>
    </row>
    <row r="3051" spans="1:16" ht="15" customHeight="1" x14ac:dyDescent="0.25">
      <c r="A3051" s="74" t="s">
        <v>2712</v>
      </c>
      <c r="B3051" s="74" t="s">
        <v>3140</v>
      </c>
      <c r="C3051" s="78">
        <v>443.82659999999998</v>
      </c>
      <c r="D3051" s="184"/>
      <c r="E3051" s="76">
        <v>164.78800000000001</v>
      </c>
      <c r="F3051" s="76">
        <v>115.0806</v>
      </c>
      <c r="G3051" s="73"/>
      <c r="H3051" s="76">
        <v>492.97500000000002</v>
      </c>
      <c r="I3051" s="72"/>
      <c r="J3051" s="185">
        <v>0</v>
      </c>
      <c r="K3051" s="242"/>
      <c r="L3051" s="242"/>
      <c r="M3051" s="173"/>
      <c r="N3051" s="175"/>
      <c r="O3051" s="173"/>
      <c r="P3051" s="173"/>
    </row>
    <row r="3052" spans="1:16" ht="15" customHeight="1" x14ac:dyDescent="0.25">
      <c r="A3052" s="74" t="s">
        <v>2713</v>
      </c>
      <c r="B3052" s="74" t="s">
        <v>3140</v>
      </c>
      <c r="C3052" s="78">
        <v>144.77085</v>
      </c>
      <c r="D3052" s="184"/>
      <c r="E3052" s="76">
        <v>47.899800000000006</v>
      </c>
      <c r="F3052" s="76">
        <v>18.971400000000003</v>
      </c>
      <c r="G3052" s="73"/>
      <c r="H3052" s="76">
        <v>173.69925000000001</v>
      </c>
      <c r="I3052" s="72"/>
      <c r="J3052" s="185">
        <v>0</v>
      </c>
      <c r="K3052" s="242"/>
      <c r="L3052" s="242"/>
      <c r="M3052" s="173"/>
      <c r="N3052" s="174"/>
      <c r="O3052" s="173"/>
      <c r="P3052" s="173"/>
    </row>
    <row r="3053" spans="1:16" ht="15" customHeight="1" x14ac:dyDescent="0.25">
      <c r="A3053" s="74" t="s">
        <v>2714</v>
      </c>
      <c r="B3053" s="74" t="s">
        <v>3140</v>
      </c>
      <c r="C3053" s="78">
        <v>26.970400000000001</v>
      </c>
      <c r="D3053" s="184"/>
      <c r="E3053" s="76">
        <v>28.696200000000001</v>
      </c>
      <c r="F3053" s="76">
        <v>32.464400000000005</v>
      </c>
      <c r="G3053" s="73"/>
      <c r="H3053" s="76">
        <v>23.202200000000001</v>
      </c>
      <c r="I3053" s="72"/>
      <c r="J3053" s="185">
        <v>0</v>
      </c>
      <c r="K3053" s="242"/>
      <c r="L3053" s="242"/>
      <c r="M3053" s="173"/>
      <c r="N3053" s="174"/>
      <c r="O3053" s="173"/>
      <c r="P3053" s="173"/>
    </row>
    <row r="3054" spans="1:16" ht="15" customHeight="1" x14ac:dyDescent="0.25">
      <c r="A3054" s="74" t="s">
        <v>2715</v>
      </c>
      <c r="B3054" s="74" t="s">
        <v>3140</v>
      </c>
      <c r="C3054" s="78">
        <v>21.660499999999999</v>
      </c>
      <c r="D3054" s="184"/>
      <c r="E3054" s="76">
        <v>10.896600000000001</v>
      </c>
      <c r="F3054" s="76">
        <v>0</v>
      </c>
      <c r="G3054" s="73"/>
      <c r="H3054" s="76">
        <v>32.557099999999998</v>
      </c>
      <c r="I3054" s="72"/>
      <c r="J3054" s="185">
        <v>0</v>
      </c>
      <c r="K3054" s="242"/>
      <c r="L3054" s="242"/>
      <c r="M3054" s="173"/>
      <c r="N3054" s="174"/>
      <c r="O3054" s="176"/>
      <c r="P3054" s="173"/>
    </row>
    <row r="3055" spans="1:16" ht="15" customHeight="1" x14ac:dyDescent="0.25">
      <c r="A3055" s="74" t="s">
        <v>2716</v>
      </c>
      <c r="B3055" s="74" t="s">
        <v>3140</v>
      </c>
      <c r="C3055" s="78">
        <v>230.01655</v>
      </c>
      <c r="D3055" s="184"/>
      <c r="E3055" s="76">
        <v>65.05980000000001</v>
      </c>
      <c r="F3055" s="76">
        <v>43.058800000000005</v>
      </c>
      <c r="G3055" s="73"/>
      <c r="H3055" s="76">
        <v>252.01755</v>
      </c>
      <c r="I3055" s="72"/>
      <c r="J3055" s="185">
        <v>0</v>
      </c>
      <c r="K3055" s="242"/>
      <c r="L3055" s="242"/>
      <c r="M3055" s="173"/>
      <c r="N3055" s="174"/>
      <c r="O3055" s="173"/>
      <c r="P3055" s="173"/>
    </row>
    <row r="3056" spans="1:16" ht="15" customHeight="1" x14ac:dyDescent="0.25">
      <c r="A3056" s="74" t="s">
        <v>2666</v>
      </c>
      <c r="B3056" s="74" t="s">
        <v>3140</v>
      </c>
      <c r="C3056" s="78">
        <v>82.095199999999991</v>
      </c>
      <c r="D3056" s="184"/>
      <c r="E3056" s="76">
        <v>24.328200000000002</v>
      </c>
      <c r="F3056" s="76">
        <v>33.291150000000002</v>
      </c>
      <c r="G3056" s="73"/>
      <c r="H3056" s="76">
        <v>73.132249999999999</v>
      </c>
      <c r="I3056" s="72"/>
      <c r="J3056" s="185">
        <v>0</v>
      </c>
      <c r="K3056" s="242"/>
      <c r="L3056" s="242"/>
      <c r="M3056" s="173"/>
      <c r="N3056" s="174"/>
      <c r="O3056" s="173"/>
      <c r="P3056" s="173"/>
    </row>
    <row r="3057" spans="1:16" ht="15" customHeight="1" x14ac:dyDescent="0.25">
      <c r="A3057" s="74" t="s">
        <v>2717</v>
      </c>
      <c r="B3057" s="74" t="s">
        <v>3140</v>
      </c>
      <c r="C3057" s="78">
        <v>82.637450000000001</v>
      </c>
      <c r="D3057" s="184"/>
      <c r="E3057" s="76">
        <v>22.9788</v>
      </c>
      <c r="F3057" s="76">
        <v>2.93865</v>
      </c>
      <c r="G3057" s="73"/>
      <c r="H3057" s="76">
        <v>102.67760000000001</v>
      </c>
      <c r="I3057" s="72"/>
      <c r="J3057" s="185">
        <v>0</v>
      </c>
      <c r="K3057" s="242"/>
      <c r="L3057" s="242"/>
      <c r="M3057" s="173"/>
      <c r="N3057" s="174"/>
      <c r="O3057" s="173"/>
      <c r="P3057" s="173"/>
    </row>
    <row r="3058" spans="1:16" ht="15" customHeight="1" x14ac:dyDescent="0.25">
      <c r="A3058" s="74" t="s">
        <v>2614</v>
      </c>
      <c r="B3058" s="74" t="s">
        <v>3140</v>
      </c>
      <c r="C3058" s="78">
        <v>39.059199999999997</v>
      </c>
      <c r="D3058" s="184"/>
      <c r="E3058" s="76">
        <v>10.3584</v>
      </c>
      <c r="F3058" s="76">
        <v>0</v>
      </c>
      <c r="G3058" s="73"/>
      <c r="H3058" s="76">
        <v>49.4176</v>
      </c>
      <c r="I3058" s="72"/>
      <c r="J3058" s="185">
        <v>0</v>
      </c>
      <c r="K3058" s="242"/>
      <c r="L3058" s="242"/>
      <c r="M3058" s="173"/>
      <c r="N3058" s="174"/>
      <c r="O3058" s="176"/>
      <c r="P3058" s="173"/>
    </row>
    <row r="3059" spans="1:16" ht="15" customHeight="1" x14ac:dyDescent="0.25">
      <c r="A3059" s="74" t="s">
        <v>2719</v>
      </c>
      <c r="B3059" s="74" t="s">
        <v>3140</v>
      </c>
      <c r="C3059" s="78">
        <v>95.183999999999997</v>
      </c>
      <c r="D3059" s="184"/>
      <c r="E3059" s="76">
        <v>24.359400000000001</v>
      </c>
      <c r="F3059" s="76">
        <v>6.3279499999999995</v>
      </c>
      <c r="G3059" s="73"/>
      <c r="H3059" s="76">
        <v>113.21545</v>
      </c>
      <c r="I3059" s="72"/>
      <c r="J3059" s="185">
        <v>0</v>
      </c>
      <c r="K3059" s="242"/>
      <c r="L3059" s="242"/>
      <c r="M3059" s="173"/>
      <c r="N3059" s="174"/>
      <c r="O3059" s="173"/>
      <c r="P3059" s="173"/>
    </row>
    <row r="3060" spans="1:16" ht="15" customHeight="1" x14ac:dyDescent="0.25">
      <c r="A3060" s="74" t="s">
        <v>2720</v>
      </c>
      <c r="B3060" s="74" t="s">
        <v>3140</v>
      </c>
      <c r="C3060" s="78">
        <v>78.044800000000009</v>
      </c>
      <c r="D3060" s="184"/>
      <c r="E3060" s="76">
        <v>17.136599999999998</v>
      </c>
      <c r="F3060" s="76">
        <v>0</v>
      </c>
      <c r="G3060" s="73"/>
      <c r="H3060" s="76">
        <v>95.181399999999996</v>
      </c>
      <c r="I3060" s="72"/>
      <c r="J3060" s="185">
        <v>0</v>
      </c>
      <c r="K3060" s="242"/>
      <c r="L3060" s="242"/>
      <c r="M3060" s="173"/>
      <c r="N3060" s="174"/>
      <c r="O3060" s="176"/>
      <c r="P3060" s="173"/>
    </row>
    <row r="3061" spans="1:16" ht="15" customHeight="1" x14ac:dyDescent="0.25">
      <c r="A3061" s="74" t="s">
        <v>2721</v>
      </c>
      <c r="B3061" s="74" t="s">
        <v>3140</v>
      </c>
      <c r="C3061" s="78">
        <v>139.10405</v>
      </c>
      <c r="D3061" s="184"/>
      <c r="E3061" s="76">
        <v>40.684800000000003</v>
      </c>
      <c r="F3061" s="76">
        <v>33.253349999999998</v>
      </c>
      <c r="G3061" s="73"/>
      <c r="H3061" s="76">
        <v>146.53550000000001</v>
      </c>
      <c r="I3061" s="72"/>
      <c r="J3061" s="185">
        <v>0</v>
      </c>
      <c r="K3061" s="242"/>
      <c r="L3061" s="242"/>
      <c r="M3061" s="173"/>
      <c r="N3061" s="174"/>
      <c r="O3061" s="173"/>
      <c r="P3061" s="173"/>
    </row>
    <row r="3062" spans="1:16" ht="15" customHeight="1" x14ac:dyDescent="0.25">
      <c r="A3062" s="74" t="s">
        <v>2722</v>
      </c>
      <c r="B3062" s="74" t="s">
        <v>3140</v>
      </c>
      <c r="C3062" s="78">
        <v>71.359200000000001</v>
      </c>
      <c r="D3062" s="184"/>
      <c r="E3062" s="76">
        <v>17.994599999999998</v>
      </c>
      <c r="F3062" s="76">
        <v>3.7570000000000001</v>
      </c>
      <c r="G3062" s="73"/>
      <c r="H3062" s="76">
        <v>85.596800000000002</v>
      </c>
      <c r="I3062" s="72"/>
      <c r="J3062" s="185">
        <v>0</v>
      </c>
      <c r="K3062" s="242"/>
      <c r="L3062" s="242"/>
      <c r="M3062" s="173"/>
      <c r="N3062" s="174"/>
      <c r="O3062" s="173"/>
      <c r="P3062" s="173"/>
    </row>
    <row r="3063" spans="1:16" ht="15" customHeight="1" x14ac:dyDescent="0.25">
      <c r="A3063" s="74" t="s">
        <v>2723</v>
      </c>
      <c r="B3063" s="74" t="s">
        <v>3140</v>
      </c>
      <c r="C3063" s="78">
        <v>135.37864999999999</v>
      </c>
      <c r="D3063" s="184"/>
      <c r="E3063" s="76">
        <v>31.434000000000001</v>
      </c>
      <c r="F3063" s="76">
        <v>5.5550500000000005</v>
      </c>
      <c r="G3063" s="73"/>
      <c r="H3063" s="76">
        <v>161.2576</v>
      </c>
      <c r="I3063" s="72"/>
      <c r="J3063" s="185">
        <v>0</v>
      </c>
      <c r="K3063" s="242"/>
      <c r="L3063" s="242"/>
      <c r="M3063" s="173"/>
      <c r="N3063" s="175"/>
      <c r="O3063" s="173"/>
      <c r="P3063" s="173"/>
    </row>
    <row r="3064" spans="1:16" ht="15" customHeight="1" x14ac:dyDescent="0.25">
      <c r="A3064" s="74" t="s">
        <v>2724</v>
      </c>
      <c r="B3064" s="74" t="s">
        <v>3140</v>
      </c>
      <c r="C3064" s="78">
        <v>94.95235000000001</v>
      </c>
      <c r="D3064" s="184"/>
      <c r="E3064" s="76">
        <v>26.792999999999999</v>
      </c>
      <c r="F3064" s="76">
        <v>2.7293499999999997</v>
      </c>
      <c r="G3064" s="73"/>
      <c r="H3064" s="76">
        <v>119.01600000000001</v>
      </c>
      <c r="I3064" s="72"/>
      <c r="J3064" s="185">
        <v>0</v>
      </c>
      <c r="K3064" s="242"/>
      <c r="L3064" s="242"/>
      <c r="M3064" s="173"/>
      <c r="N3064" s="175"/>
      <c r="O3064" s="173"/>
      <c r="P3064" s="173"/>
    </row>
    <row r="3065" spans="1:16" ht="15" customHeight="1" x14ac:dyDescent="0.25">
      <c r="A3065" s="74" t="s">
        <v>2804</v>
      </c>
      <c r="B3065" s="183" t="s">
        <v>3152</v>
      </c>
      <c r="C3065" s="78">
        <v>145.94</v>
      </c>
      <c r="D3065" s="184"/>
      <c r="E3065" s="76">
        <v>39.569400000000002</v>
      </c>
      <c r="F3065" s="76">
        <v>33.268949999999997</v>
      </c>
      <c r="G3065" s="73"/>
      <c r="H3065" s="76">
        <v>152.24045000000001</v>
      </c>
      <c r="I3065" s="72"/>
      <c r="J3065" s="185">
        <v>0</v>
      </c>
      <c r="K3065" s="242"/>
      <c r="L3065" s="242"/>
      <c r="M3065" s="173"/>
      <c r="N3065" s="174"/>
      <c r="O3065" s="173"/>
      <c r="P3065" s="173"/>
    </row>
    <row r="3066" spans="1:16" ht="15" customHeight="1" x14ac:dyDescent="0.25">
      <c r="A3066" s="74" t="s">
        <v>3183</v>
      </c>
      <c r="B3066" s="183" t="s">
        <v>3198</v>
      </c>
      <c r="C3066" s="78">
        <v>251.2414</v>
      </c>
      <c r="D3066" s="184"/>
      <c r="E3066" s="76">
        <v>55.481400000000001</v>
      </c>
      <c r="F3066" s="76">
        <v>3.657</v>
      </c>
      <c r="G3066" s="73"/>
      <c r="H3066" s="76">
        <v>292.6696</v>
      </c>
      <c r="I3066" s="72"/>
      <c r="J3066" s="185">
        <v>0</v>
      </c>
      <c r="K3066" s="242"/>
      <c r="L3066" s="242"/>
      <c r="M3066" s="173"/>
      <c r="N3066" s="174"/>
      <c r="O3066" s="173"/>
      <c r="P3066" s="173"/>
    </row>
    <row r="3067" spans="1:16" ht="15" customHeight="1" x14ac:dyDescent="0.25">
      <c r="A3067" s="74" t="s">
        <v>3184</v>
      </c>
      <c r="B3067" s="183" t="s">
        <v>3198</v>
      </c>
      <c r="C3067" s="78">
        <v>192.43779999999998</v>
      </c>
      <c r="D3067" s="184"/>
      <c r="E3067" s="76">
        <v>59.802599999999998</v>
      </c>
      <c r="F3067" s="76">
        <v>44.935449999999996</v>
      </c>
      <c r="G3067" s="73"/>
      <c r="H3067" s="76">
        <v>197.03414999999998</v>
      </c>
      <c r="I3067" s="72"/>
      <c r="J3067" s="185">
        <v>0</v>
      </c>
      <c r="K3067" s="242"/>
      <c r="L3067" s="242"/>
      <c r="M3067" s="173"/>
      <c r="N3067" s="174"/>
      <c r="O3067" s="173"/>
      <c r="P3067" s="173"/>
    </row>
    <row r="3068" spans="1:16" ht="15" customHeight="1" x14ac:dyDescent="0.25">
      <c r="A3068" s="74" t="s">
        <v>3185</v>
      </c>
      <c r="B3068" s="183" t="s">
        <v>3198</v>
      </c>
      <c r="C3068" s="78">
        <v>262.73505</v>
      </c>
      <c r="D3068" s="184"/>
      <c r="E3068" s="76">
        <v>59.77205</v>
      </c>
      <c r="F3068" s="76">
        <v>20.8658</v>
      </c>
      <c r="G3068" s="73"/>
      <c r="H3068" s="76">
        <v>292.0059</v>
      </c>
      <c r="I3068" s="72"/>
      <c r="J3068" s="185">
        <v>0</v>
      </c>
      <c r="K3068" s="242"/>
      <c r="L3068" s="242"/>
      <c r="M3068" s="173"/>
      <c r="N3068" s="173"/>
      <c r="O3068" s="173"/>
      <c r="P3068" s="173"/>
    </row>
    <row r="3069" spans="1:16" ht="15" customHeight="1" x14ac:dyDescent="0.25">
      <c r="A3069" s="74" t="s">
        <v>3186</v>
      </c>
      <c r="B3069" s="183" t="s">
        <v>3198</v>
      </c>
      <c r="C3069" s="78">
        <v>176.7801</v>
      </c>
      <c r="D3069" s="184"/>
      <c r="E3069" s="76">
        <v>57.323500000000003</v>
      </c>
      <c r="F3069" s="76">
        <v>10</v>
      </c>
      <c r="G3069" s="73"/>
      <c r="H3069" s="76">
        <v>218.30529999999999</v>
      </c>
      <c r="I3069" s="72"/>
      <c r="J3069" s="185">
        <v>0</v>
      </c>
      <c r="K3069" s="242"/>
      <c r="L3069" s="242"/>
      <c r="M3069" s="173"/>
      <c r="N3069" s="174"/>
      <c r="O3069" s="173"/>
      <c r="P3069" s="173"/>
    </row>
    <row r="3070" spans="1:16" ht="16.5" customHeight="1" x14ac:dyDescent="0.25">
      <c r="A3070" s="74" t="s">
        <v>3187</v>
      </c>
      <c r="B3070" s="183" t="s">
        <v>3198</v>
      </c>
      <c r="C3070" s="78">
        <v>178.17250000000001</v>
      </c>
      <c r="D3070" s="184"/>
      <c r="E3070" s="76">
        <v>53.262300000000003</v>
      </c>
      <c r="F3070" s="76">
        <v>38.284800000000004</v>
      </c>
      <c r="G3070" s="73"/>
      <c r="H3070" s="76">
        <v>186.94170000000003</v>
      </c>
      <c r="I3070" s="72"/>
      <c r="J3070" s="185">
        <v>0</v>
      </c>
      <c r="K3070" s="242"/>
      <c r="L3070" s="242"/>
      <c r="M3070" s="173"/>
      <c r="N3070" s="174"/>
      <c r="O3070" s="173"/>
      <c r="P3070" s="173"/>
    </row>
    <row r="3071" spans="1:16" ht="15" customHeight="1" x14ac:dyDescent="0.25">
      <c r="A3071" s="74" t="s">
        <v>3188</v>
      </c>
      <c r="B3071" s="183" t="s">
        <v>3198</v>
      </c>
      <c r="C3071" s="78">
        <v>165.1138</v>
      </c>
      <c r="D3071" s="184"/>
      <c r="E3071" s="76">
        <v>57.868199999999995</v>
      </c>
      <c r="F3071" s="76">
        <v>20.082900000000002</v>
      </c>
      <c r="G3071" s="73"/>
      <c r="H3071" s="76">
        <v>202.33410000000001</v>
      </c>
      <c r="I3071" s="72"/>
      <c r="J3071" s="185">
        <v>0</v>
      </c>
      <c r="K3071" s="242"/>
      <c r="L3071" s="242"/>
      <c r="M3071" s="173"/>
      <c r="N3071" s="174"/>
      <c r="O3071" s="173"/>
      <c r="P3071" s="173"/>
    </row>
    <row r="3072" spans="1:16" ht="15" customHeight="1" x14ac:dyDescent="0.25">
      <c r="A3072" s="74" t="s">
        <v>3189</v>
      </c>
      <c r="B3072" s="183" t="s">
        <v>3198</v>
      </c>
      <c r="C3072" s="78">
        <v>200.19800000000001</v>
      </c>
      <c r="D3072" s="184"/>
      <c r="E3072" s="76">
        <v>66.32405</v>
      </c>
      <c r="F3072" s="76">
        <v>68.518509999999992</v>
      </c>
      <c r="G3072" s="73"/>
      <c r="H3072" s="76">
        <v>194.05649</v>
      </c>
      <c r="I3072" s="72"/>
      <c r="J3072" s="185">
        <v>0</v>
      </c>
      <c r="K3072" s="242"/>
      <c r="L3072" s="242"/>
      <c r="M3072" s="173"/>
      <c r="N3072" s="173"/>
      <c r="O3072" s="173"/>
      <c r="P3072" s="173"/>
    </row>
    <row r="3073" spans="1:16" ht="15" customHeight="1" x14ac:dyDescent="0.25">
      <c r="A3073" s="74" t="s">
        <v>3190</v>
      </c>
      <c r="B3073" s="183" t="s">
        <v>3198</v>
      </c>
      <c r="C3073" s="78">
        <v>253.47800000000001</v>
      </c>
      <c r="D3073" s="184"/>
      <c r="E3073" s="76">
        <v>53.703000000000003</v>
      </c>
      <c r="F3073" s="76">
        <v>69.752300000000005</v>
      </c>
      <c r="G3073" s="73"/>
      <c r="H3073" s="76">
        <v>231.96129999999999</v>
      </c>
      <c r="I3073" s="72"/>
      <c r="J3073" s="185">
        <v>0</v>
      </c>
      <c r="K3073" s="242"/>
      <c r="L3073" s="242"/>
      <c r="M3073" s="173"/>
      <c r="N3073" s="175"/>
      <c r="O3073" s="173"/>
      <c r="P3073" s="173"/>
    </row>
    <row r="3074" spans="1:16" ht="15" customHeight="1" x14ac:dyDescent="0.25">
      <c r="A3074" s="74" t="s">
        <v>3191</v>
      </c>
      <c r="B3074" s="183" t="s">
        <v>3198</v>
      </c>
      <c r="C3074" s="78">
        <v>254.77329999999998</v>
      </c>
      <c r="D3074" s="184"/>
      <c r="E3074" s="76">
        <v>57.337800000000001</v>
      </c>
      <c r="F3074" s="76">
        <v>0</v>
      </c>
      <c r="G3074" s="73"/>
      <c r="H3074" s="76">
        <v>312.11109999999996</v>
      </c>
      <c r="I3074" s="72"/>
      <c r="J3074" s="185">
        <v>0</v>
      </c>
      <c r="K3074" s="242"/>
      <c r="L3074" s="242"/>
      <c r="M3074" s="173"/>
      <c r="N3074" s="174"/>
      <c r="O3074" s="176"/>
      <c r="P3074" s="173"/>
    </row>
    <row r="3075" spans="1:16" ht="15" customHeight="1" x14ac:dyDescent="0.25">
      <c r="A3075" s="74" t="s">
        <v>3192</v>
      </c>
      <c r="B3075" s="183" t="s">
        <v>3198</v>
      </c>
      <c r="C3075" s="78">
        <v>218.23964999999998</v>
      </c>
      <c r="D3075" s="184"/>
      <c r="E3075" s="76">
        <v>62.715900000000005</v>
      </c>
      <c r="F3075" s="76">
        <v>49.903150000000004</v>
      </c>
      <c r="G3075" s="73"/>
      <c r="H3075" s="76">
        <v>226.2167</v>
      </c>
      <c r="I3075" s="72"/>
      <c r="J3075" s="185">
        <v>0</v>
      </c>
      <c r="K3075" s="242"/>
      <c r="L3075" s="242"/>
      <c r="M3075" s="173"/>
      <c r="N3075" s="174"/>
      <c r="O3075" s="173"/>
      <c r="P3075" s="173"/>
    </row>
    <row r="3076" spans="1:16" ht="15" customHeight="1" x14ac:dyDescent="0.25">
      <c r="A3076" s="74" t="s">
        <v>3193</v>
      </c>
      <c r="B3076" s="183" t="s">
        <v>3198</v>
      </c>
      <c r="C3076" s="78">
        <v>194.27115000000001</v>
      </c>
      <c r="D3076" s="184"/>
      <c r="E3076" s="76">
        <v>65.863199999999992</v>
      </c>
      <c r="F3076" s="76">
        <v>77.052899999999994</v>
      </c>
      <c r="G3076" s="73"/>
      <c r="H3076" s="76">
        <v>177.98265000000001</v>
      </c>
      <c r="I3076" s="72"/>
      <c r="J3076" s="185">
        <v>0</v>
      </c>
      <c r="K3076" s="242"/>
      <c r="L3076" s="242"/>
      <c r="M3076" s="173"/>
      <c r="N3076" s="174"/>
      <c r="O3076" s="173"/>
      <c r="P3076" s="173"/>
    </row>
    <row r="3077" spans="1:16" ht="15" customHeight="1" x14ac:dyDescent="0.25">
      <c r="A3077" s="74" t="s">
        <v>3194</v>
      </c>
      <c r="B3077" s="183" t="s">
        <v>3198</v>
      </c>
      <c r="C3077" s="78">
        <v>221.69560000000001</v>
      </c>
      <c r="D3077" s="184"/>
      <c r="E3077" s="76">
        <v>66.058199999999999</v>
      </c>
      <c r="F3077" s="76">
        <v>33.389800000000001</v>
      </c>
      <c r="G3077" s="73"/>
      <c r="H3077" s="76">
        <v>244.65120000000002</v>
      </c>
      <c r="I3077" s="72"/>
      <c r="J3077" s="185">
        <v>0</v>
      </c>
      <c r="K3077" s="242"/>
      <c r="L3077" s="242"/>
      <c r="M3077" s="173"/>
      <c r="N3077" s="174"/>
      <c r="O3077" s="173"/>
      <c r="P3077" s="173"/>
    </row>
    <row r="3078" spans="1:16" ht="15" customHeight="1" x14ac:dyDescent="0.25">
      <c r="A3078" s="74" t="s">
        <v>2630</v>
      </c>
      <c r="B3078" s="183" t="s">
        <v>3138</v>
      </c>
      <c r="C3078" s="78">
        <v>15.215</v>
      </c>
      <c r="D3078" s="184"/>
      <c r="E3078" s="76">
        <v>3.3149999999999999</v>
      </c>
      <c r="F3078" s="76">
        <v>0</v>
      </c>
      <c r="G3078" s="73"/>
      <c r="H3078" s="76">
        <v>18.53</v>
      </c>
      <c r="I3078" s="72"/>
      <c r="J3078" s="185">
        <v>0</v>
      </c>
      <c r="K3078" s="242"/>
      <c r="L3078" s="242"/>
      <c r="M3078" s="173"/>
      <c r="N3078" s="175"/>
      <c r="O3078" s="176"/>
      <c r="P3078" s="173"/>
    </row>
    <row r="3079" spans="1:16" ht="15" customHeight="1" x14ac:dyDescent="0.25">
      <c r="A3079" s="74" t="s">
        <v>2631</v>
      </c>
      <c r="B3079" s="183" t="s">
        <v>3138</v>
      </c>
      <c r="C3079" s="78">
        <v>180.85345000000001</v>
      </c>
      <c r="D3079" s="184"/>
      <c r="E3079" s="76">
        <v>71.171750000000003</v>
      </c>
      <c r="F3079" s="76">
        <v>69.519970000000001</v>
      </c>
      <c r="G3079" s="73"/>
      <c r="H3079" s="76">
        <v>175.22888</v>
      </c>
      <c r="I3079" s="72"/>
      <c r="J3079" s="185">
        <v>0</v>
      </c>
      <c r="K3079" s="242"/>
      <c r="L3079" s="242"/>
      <c r="M3079" s="173"/>
      <c r="N3079" s="173"/>
      <c r="O3079" s="173"/>
      <c r="P3079" s="173"/>
    </row>
    <row r="3080" spans="1:16" ht="15" customHeight="1" x14ac:dyDescent="0.25">
      <c r="A3080" s="74" t="s">
        <v>2632</v>
      </c>
      <c r="B3080" s="183" t="s">
        <v>3138</v>
      </c>
      <c r="C3080" s="78">
        <v>855.58451000000002</v>
      </c>
      <c r="D3080" s="184"/>
      <c r="E3080" s="76">
        <v>445.39438999999999</v>
      </c>
      <c r="F3080" s="76">
        <v>341.47500000000002</v>
      </c>
      <c r="G3080" s="73"/>
      <c r="H3080" s="76">
        <v>957.26814999999999</v>
      </c>
      <c r="I3080" s="72"/>
      <c r="J3080" s="185">
        <v>0</v>
      </c>
      <c r="K3080" s="242"/>
      <c r="L3080" s="242"/>
      <c r="M3080" s="173"/>
      <c r="N3080" s="173"/>
      <c r="O3080" s="173"/>
      <c r="P3080" s="173"/>
    </row>
    <row r="3081" spans="1:16" ht="15" customHeight="1" x14ac:dyDescent="0.25">
      <c r="A3081" s="74" t="s">
        <v>2633</v>
      </c>
      <c r="B3081" s="183" t="s">
        <v>3138</v>
      </c>
      <c r="C3081" s="78">
        <v>557.64670000000001</v>
      </c>
      <c r="D3081" s="184"/>
      <c r="E3081" s="76">
        <v>368.06941999999998</v>
      </c>
      <c r="F3081" s="76">
        <v>416.97202000000004</v>
      </c>
      <c r="G3081" s="73"/>
      <c r="H3081" s="76">
        <v>487.02719000000002</v>
      </c>
      <c r="I3081" s="72"/>
      <c r="J3081" s="185">
        <v>0</v>
      </c>
      <c r="K3081" s="242"/>
      <c r="L3081" s="242"/>
      <c r="M3081" s="173"/>
      <c r="N3081" s="173"/>
      <c r="O3081" s="173"/>
      <c r="P3081" s="173"/>
    </row>
    <row r="3082" spans="1:16" ht="15" customHeight="1" x14ac:dyDescent="0.25">
      <c r="A3082" s="74" t="s">
        <v>2634</v>
      </c>
      <c r="B3082" s="183" t="s">
        <v>3138</v>
      </c>
      <c r="C3082" s="78">
        <v>52.867199999999997</v>
      </c>
      <c r="D3082" s="184"/>
      <c r="E3082" s="76">
        <v>51.799800000000005</v>
      </c>
      <c r="F3082" s="76">
        <v>63.860500000000002</v>
      </c>
      <c r="G3082" s="73"/>
      <c r="H3082" s="76">
        <v>40.8065</v>
      </c>
      <c r="I3082" s="72"/>
      <c r="J3082" s="185">
        <v>0</v>
      </c>
      <c r="K3082" s="242"/>
      <c r="L3082" s="242"/>
      <c r="M3082" s="173"/>
      <c r="N3082" s="174"/>
      <c r="O3082" s="173"/>
      <c r="P3082" s="173"/>
    </row>
    <row r="3083" spans="1:16" ht="15" customHeight="1" x14ac:dyDescent="0.25">
      <c r="A3083" s="74" t="s">
        <v>2635</v>
      </c>
      <c r="B3083" s="183" t="s">
        <v>3138</v>
      </c>
      <c r="C3083" s="78">
        <v>181.75246999999999</v>
      </c>
      <c r="D3083" s="184"/>
      <c r="E3083" s="76">
        <v>67.735199999999992</v>
      </c>
      <c r="F3083" s="76">
        <v>52.994550000000004</v>
      </c>
      <c r="G3083" s="73"/>
      <c r="H3083" s="76">
        <v>168.27011999999999</v>
      </c>
      <c r="I3083" s="72"/>
      <c r="J3083" s="185">
        <v>0</v>
      </c>
      <c r="K3083" s="242"/>
      <c r="L3083" s="242"/>
      <c r="M3083" s="173"/>
      <c r="N3083" s="174"/>
      <c r="O3083" s="173"/>
      <c r="P3083" s="173"/>
    </row>
    <row r="3084" spans="1:16" ht="15" customHeight="1" x14ac:dyDescent="0.25">
      <c r="A3084" s="74" t="s">
        <v>2636</v>
      </c>
      <c r="B3084" s="183" t="s">
        <v>3138</v>
      </c>
      <c r="C3084" s="78">
        <v>568.78743000000009</v>
      </c>
      <c r="D3084" s="184"/>
      <c r="E3084" s="76">
        <v>264.77823999999998</v>
      </c>
      <c r="F3084" s="76">
        <v>381.07828999999998</v>
      </c>
      <c r="G3084" s="73"/>
      <c r="H3084" s="76">
        <v>560.52103</v>
      </c>
      <c r="I3084" s="72"/>
      <c r="J3084" s="185">
        <v>0</v>
      </c>
      <c r="K3084" s="242"/>
      <c r="L3084" s="242"/>
      <c r="M3084" s="173"/>
      <c r="N3084" s="173"/>
      <c r="O3084" s="173"/>
      <c r="P3084" s="173"/>
    </row>
    <row r="3085" spans="1:16" ht="15" customHeight="1" x14ac:dyDescent="0.25">
      <c r="A3085" s="74" t="s">
        <v>2637</v>
      </c>
      <c r="B3085" s="183" t="s">
        <v>3138</v>
      </c>
      <c r="C3085" s="78">
        <v>13.292129999999998</v>
      </c>
      <c r="D3085" s="184"/>
      <c r="E3085" s="76">
        <v>24.265799999999999</v>
      </c>
      <c r="F3085" s="76">
        <v>20.860749999999999</v>
      </c>
      <c r="G3085" s="73"/>
      <c r="H3085" s="76">
        <v>16.697179999999999</v>
      </c>
      <c r="I3085" s="72"/>
      <c r="J3085" s="185">
        <v>0</v>
      </c>
      <c r="K3085" s="242"/>
      <c r="L3085" s="242"/>
      <c r="M3085" s="173"/>
      <c r="N3085" s="174"/>
      <c r="O3085" s="173"/>
      <c r="P3085" s="173"/>
    </row>
    <row r="3086" spans="1:16" ht="15" customHeight="1" x14ac:dyDescent="0.25">
      <c r="A3086" s="74" t="s">
        <v>2638</v>
      </c>
      <c r="B3086" s="183" t="s">
        <v>3138</v>
      </c>
      <c r="C3086" s="78">
        <v>209.34632000000002</v>
      </c>
      <c r="D3086" s="184"/>
      <c r="E3086" s="76">
        <v>79.403999999999996</v>
      </c>
      <c r="F3086" s="76">
        <v>106.07680000000001</v>
      </c>
      <c r="G3086" s="73"/>
      <c r="H3086" s="76">
        <v>152.78652</v>
      </c>
      <c r="I3086" s="72"/>
      <c r="J3086" s="185">
        <v>0</v>
      </c>
      <c r="K3086" s="242"/>
      <c r="L3086" s="242"/>
      <c r="M3086" s="173"/>
      <c r="N3086" s="175"/>
      <c r="O3086" s="173"/>
      <c r="P3086" s="173"/>
    </row>
    <row r="3087" spans="1:16" ht="15" customHeight="1" x14ac:dyDescent="0.25">
      <c r="A3087" s="74" t="s">
        <v>2639</v>
      </c>
      <c r="B3087" s="183" t="s">
        <v>3138</v>
      </c>
      <c r="C3087" s="78">
        <v>100.43464999999999</v>
      </c>
      <c r="D3087" s="184"/>
      <c r="E3087" s="76">
        <v>38.418900000000001</v>
      </c>
      <c r="F3087" s="76">
        <v>35.935400000000001</v>
      </c>
      <c r="G3087" s="73"/>
      <c r="H3087" s="76">
        <v>92.043499999999995</v>
      </c>
      <c r="I3087" s="72"/>
      <c r="J3087" s="185">
        <v>0</v>
      </c>
      <c r="K3087" s="242"/>
      <c r="L3087" s="242"/>
      <c r="M3087" s="173"/>
      <c r="N3087" s="174"/>
      <c r="O3087" s="173"/>
      <c r="P3087" s="173"/>
    </row>
    <row r="3088" spans="1:16" ht="15" customHeight="1" x14ac:dyDescent="0.25">
      <c r="A3088" s="74" t="s">
        <v>2640</v>
      </c>
      <c r="B3088" s="183" t="s">
        <v>3138</v>
      </c>
      <c r="C3088" s="78">
        <v>38.091099999999997</v>
      </c>
      <c r="D3088" s="184"/>
      <c r="E3088" s="76">
        <v>51.4176</v>
      </c>
      <c r="F3088" s="76">
        <v>65.460549999999998</v>
      </c>
      <c r="G3088" s="73"/>
      <c r="H3088" s="76">
        <v>16.345649999999999</v>
      </c>
      <c r="I3088" s="72"/>
      <c r="J3088" s="185">
        <v>0</v>
      </c>
      <c r="K3088" s="242"/>
      <c r="L3088" s="242"/>
      <c r="M3088" s="173"/>
      <c r="N3088" s="174"/>
      <c r="O3088" s="173"/>
      <c r="P3088" s="173"/>
    </row>
    <row r="3089" spans="1:16" x14ac:dyDescent="0.25">
      <c r="A3089" s="74" t="s">
        <v>2641</v>
      </c>
      <c r="B3089" s="183" t="s">
        <v>3138</v>
      </c>
      <c r="C3089" s="78">
        <v>19.476110000000002</v>
      </c>
      <c r="D3089" s="184"/>
      <c r="E3089" s="76">
        <v>65.1066</v>
      </c>
      <c r="F3089" s="76">
        <v>72.749539999999996</v>
      </c>
      <c r="G3089" s="73"/>
      <c r="H3089" s="76">
        <v>11.833170000000001</v>
      </c>
      <c r="I3089" s="72"/>
      <c r="J3089" s="185">
        <v>0</v>
      </c>
      <c r="K3089" s="242"/>
      <c r="L3089" s="242"/>
      <c r="M3089" s="173"/>
      <c r="N3089" s="174"/>
      <c r="O3089" s="173"/>
      <c r="P3089" s="173"/>
    </row>
    <row r="3090" spans="1:16" x14ac:dyDescent="0.25">
      <c r="A3090" s="74" t="s">
        <v>2642</v>
      </c>
      <c r="B3090" s="183" t="s">
        <v>3138</v>
      </c>
      <c r="C3090" s="78">
        <v>204.07535000000001</v>
      </c>
      <c r="D3090" s="184"/>
      <c r="E3090" s="76">
        <v>69.950399999999988</v>
      </c>
      <c r="F3090" s="76">
        <v>50.617849999999997</v>
      </c>
      <c r="G3090" s="73"/>
      <c r="H3090" s="76">
        <v>196.05914999999999</v>
      </c>
      <c r="I3090" s="72"/>
      <c r="J3090" s="185">
        <v>0</v>
      </c>
      <c r="K3090" s="242"/>
      <c r="L3090" s="242"/>
      <c r="M3090" s="173"/>
      <c r="N3090" s="174"/>
      <c r="O3090" s="173"/>
      <c r="P3090" s="173"/>
    </row>
    <row r="3091" spans="1:16" x14ac:dyDescent="0.25">
      <c r="A3091" s="74" t="s">
        <v>2643</v>
      </c>
      <c r="B3091" s="183" t="s">
        <v>3138</v>
      </c>
      <c r="C3091" s="78">
        <v>68.540300000000002</v>
      </c>
      <c r="D3091" s="184"/>
      <c r="E3091" s="76">
        <v>37.9938</v>
      </c>
      <c r="F3091" s="76">
        <v>52.167650000000002</v>
      </c>
      <c r="G3091" s="73"/>
      <c r="H3091" s="76">
        <v>54.36645</v>
      </c>
      <c r="I3091" s="72"/>
      <c r="J3091" s="185">
        <v>0</v>
      </c>
      <c r="K3091" s="242"/>
      <c r="L3091" s="242"/>
      <c r="M3091" s="173"/>
      <c r="N3091" s="174"/>
      <c r="O3091" s="173"/>
      <c r="P3091" s="173"/>
    </row>
    <row r="3092" spans="1:16" x14ac:dyDescent="0.25">
      <c r="A3092" s="74" t="s">
        <v>2644</v>
      </c>
      <c r="B3092" s="183" t="s">
        <v>3138</v>
      </c>
      <c r="C3092" s="78">
        <v>271.65406000000002</v>
      </c>
      <c r="D3092" s="184"/>
      <c r="E3092" s="76">
        <v>182.9529</v>
      </c>
      <c r="F3092" s="76">
        <v>181.56285</v>
      </c>
      <c r="G3092" s="73"/>
      <c r="H3092" s="76">
        <v>273.04410999999999</v>
      </c>
      <c r="I3092" s="72"/>
      <c r="J3092" s="185">
        <v>0</v>
      </c>
      <c r="K3092" s="242"/>
      <c r="L3092" s="242"/>
      <c r="M3092" s="173"/>
      <c r="N3092" s="174"/>
      <c r="O3092" s="173"/>
      <c r="P3092" s="173"/>
    </row>
    <row r="3093" spans="1:16" x14ac:dyDescent="0.25">
      <c r="A3093" s="74" t="s">
        <v>2645</v>
      </c>
      <c r="B3093" s="183" t="s">
        <v>3138</v>
      </c>
      <c r="C3093" s="78">
        <v>76.734200000000001</v>
      </c>
      <c r="D3093" s="184"/>
      <c r="E3093" s="76">
        <v>52.969800000000006</v>
      </c>
      <c r="F3093" s="76">
        <v>36.932300000000005</v>
      </c>
      <c r="G3093" s="73"/>
      <c r="H3093" s="76">
        <v>89.752449999999996</v>
      </c>
      <c r="I3093" s="72"/>
      <c r="J3093" s="185">
        <v>0</v>
      </c>
      <c r="K3093" s="242"/>
      <c r="L3093" s="242"/>
      <c r="M3093" s="173"/>
      <c r="N3093" s="174"/>
      <c r="O3093" s="173"/>
      <c r="P3093" s="173"/>
    </row>
    <row r="3094" spans="1:16" x14ac:dyDescent="0.25">
      <c r="A3094" s="74" t="s">
        <v>2646</v>
      </c>
      <c r="B3094" s="183" t="s">
        <v>3138</v>
      </c>
      <c r="C3094" s="78">
        <v>167.21889000000002</v>
      </c>
      <c r="D3094" s="184"/>
      <c r="E3094" s="76">
        <v>65.124800000000008</v>
      </c>
      <c r="F3094" s="76">
        <v>86.639350000000007</v>
      </c>
      <c r="G3094" s="73"/>
      <c r="H3094" s="76">
        <v>139.26518999999999</v>
      </c>
      <c r="I3094" s="72"/>
      <c r="J3094" s="185">
        <v>0</v>
      </c>
      <c r="K3094" s="242"/>
      <c r="L3094" s="242"/>
      <c r="M3094" s="173"/>
      <c r="N3094" s="174"/>
      <c r="O3094" s="173"/>
      <c r="P3094" s="173"/>
    </row>
    <row r="3095" spans="1:16" x14ac:dyDescent="0.25">
      <c r="A3095" s="74" t="s">
        <v>2647</v>
      </c>
      <c r="B3095" s="183" t="s">
        <v>3138</v>
      </c>
      <c r="C3095" s="78">
        <v>167.88039999999998</v>
      </c>
      <c r="D3095" s="184"/>
      <c r="E3095" s="76">
        <v>37.459499999999998</v>
      </c>
      <c r="F3095" s="76">
        <v>33.425199999999997</v>
      </c>
      <c r="G3095" s="73"/>
      <c r="H3095" s="76">
        <v>171.4503</v>
      </c>
      <c r="I3095" s="72"/>
      <c r="J3095" s="185">
        <v>0</v>
      </c>
      <c r="K3095" s="242"/>
      <c r="L3095" s="242"/>
      <c r="M3095" s="173"/>
      <c r="N3095" s="174"/>
      <c r="O3095" s="173"/>
      <c r="P3095" s="173"/>
    </row>
    <row r="3096" spans="1:16" x14ac:dyDescent="0.25">
      <c r="A3096" s="74" t="s">
        <v>2648</v>
      </c>
      <c r="B3096" s="183" t="s">
        <v>3138</v>
      </c>
      <c r="C3096" s="78">
        <v>145.75310000000002</v>
      </c>
      <c r="D3096" s="184"/>
      <c r="E3096" s="76">
        <v>56.674800000000005</v>
      </c>
      <c r="F3096" s="76">
        <v>61.756699999999995</v>
      </c>
      <c r="G3096" s="73"/>
      <c r="H3096" s="76">
        <v>140.6712</v>
      </c>
      <c r="I3096" s="72"/>
      <c r="J3096" s="185">
        <v>0</v>
      </c>
      <c r="K3096" s="242"/>
      <c r="L3096" s="242"/>
      <c r="M3096" s="173"/>
      <c r="N3096" s="174"/>
      <c r="O3096" s="173"/>
      <c r="P3096" s="173"/>
    </row>
    <row r="3097" spans="1:16" x14ac:dyDescent="0.25">
      <c r="A3097" s="74" t="s">
        <v>2649</v>
      </c>
      <c r="B3097" s="183" t="s">
        <v>3138</v>
      </c>
      <c r="C3097" s="78">
        <v>185.43815000000001</v>
      </c>
      <c r="D3097" s="184"/>
      <c r="E3097" s="76">
        <v>68.101799999999997</v>
      </c>
      <c r="F3097" s="76">
        <v>96.184300000000007</v>
      </c>
      <c r="G3097" s="73"/>
      <c r="H3097" s="76">
        <v>147.03725</v>
      </c>
      <c r="I3097" s="72"/>
      <c r="J3097" s="185">
        <v>0</v>
      </c>
      <c r="K3097" s="242"/>
      <c r="L3097" s="242"/>
      <c r="M3097" s="173"/>
      <c r="N3097" s="174"/>
      <c r="O3097" s="173"/>
      <c r="P3097" s="173"/>
    </row>
    <row r="3098" spans="1:16" x14ac:dyDescent="0.25">
      <c r="A3098" s="74" t="s">
        <v>2650</v>
      </c>
      <c r="B3098" s="183" t="s">
        <v>3138</v>
      </c>
      <c r="C3098" s="78">
        <v>167.6379</v>
      </c>
      <c r="D3098" s="184"/>
      <c r="E3098" s="76">
        <v>36.738</v>
      </c>
      <c r="F3098" s="76">
        <v>61.720550000000003</v>
      </c>
      <c r="G3098" s="73"/>
      <c r="H3098" s="76">
        <v>138.14760000000001</v>
      </c>
      <c r="I3098" s="72"/>
      <c r="J3098" s="185">
        <v>0</v>
      </c>
      <c r="K3098" s="242"/>
      <c r="L3098" s="242"/>
      <c r="M3098" s="173"/>
      <c r="N3098" s="175"/>
      <c r="O3098" s="173"/>
      <c r="P3098" s="173"/>
    </row>
    <row r="3099" spans="1:16" x14ac:dyDescent="0.25">
      <c r="A3099" s="74" t="s">
        <v>2651</v>
      </c>
      <c r="B3099" s="183" t="s">
        <v>3138</v>
      </c>
      <c r="C3099" s="78">
        <v>52.477249999999998</v>
      </c>
      <c r="D3099" s="184"/>
      <c r="E3099" s="76">
        <v>54.241199999999999</v>
      </c>
      <c r="F3099" s="76">
        <v>60.026949999999999</v>
      </c>
      <c r="G3099" s="73"/>
      <c r="H3099" s="76">
        <v>46.691499999999998</v>
      </c>
      <c r="I3099" s="72"/>
      <c r="J3099" s="185">
        <v>0</v>
      </c>
      <c r="K3099" s="242"/>
      <c r="L3099" s="242"/>
      <c r="M3099" s="173"/>
      <c r="N3099" s="174"/>
      <c r="O3099" s="173"/>
      <c r="P3099" s="173"/>
    </row>
    <row r="3100" spans="1:16" x14ac:dyDescent="0.25">
      <c r="A3100" s="74" t="s">
        <v>2652</v>
      </c>
      <c r="B3100" s="183" t="s">
        <v>3138</v>
      </c>
      <c r="C3100" s="78">
        <v>417.79709000000003</v>
      </c>
      <c r="D3100" s="184"/>
      <c r="E3100" s="76">
        <v>306.66584</v>
      </c>
      <c r="F3100" s="76">
        <v>277.94166999999999</v>
      </c>
      <c r="G3100" s="73"/>
      <c r="H3100" s="76">
        <v>457.63216</v>
      </c>
      <c r="I3100" s="72"/>
      <c r="J3100" s="185">
        <v>0</v>
      </c>
      <c r="K3100" s="242"/>
      <c r="L3100" s="242"/>
      <c r="M3100" s="173"/>
      <c r="N3100" s="173"/>
      <c r="O3100" s="173"/>
      <c r="P3100" s="173"/>
    </row>
    <row r="3101" spans="1:16" x14ac:dyDescent="0.25">
      <c r="A3101" s="74" t="s">
        <v>2653</v>
      </c>
      <c r="B3101" s="183" t="s">
        <v>3138</v>
      </c>
      <c r="C3101" s="78">
        <v>61.656199999999998</v>
      </c>
      <c r="D3101" s="184"/>
      <c r="E3101" s="76">
        <v>49.623599999999996</v>
      </c>
      <c r="F3101" s="76">
        <v>49.445699999999995</v>
      </c>
      <c r="G3101" s="73"/>
      <c r="H3101" s="76">
        <v>61.834099999999999</v>
      </c>
      <c r="I3101" s="72"/>
      <c r="J3101" s="185">
        <v>0</v>
      </c>
      <c r="K3101" s="242"/>
      <c r="L3101" s="242"/>
      <c r="M3101" s="173"/>
      <c r="N3101" s="174"/>
      <c r="O3101" s="173"/>
      <c r="P3101" s="173"/>
    </row>
    <row r="3102" spans="1:16" x14ac:dyDescent="0.25">
      <c r="A3102" s="74" t="s">
        <v>2654</v>
      </c>
      <c r="B3102" s="183" t="s">
        <v>3138</v>
      </c>
      <c r="C3102" s="78">
        <v>96.469669999999994</v>
      </c>
      <c r="D3102" s="184"/>
      <c r="E3102" s="76">
        <v>69.162720000000007</v>
      </c>
      <c r="F3102" s="76">
        <v>55.959760000000003</v>
      </c>
      <c r="G3102" s="73"/>
      <c r="H3102" s="76">
        <v>109.67263</v>
      </c>
      <c r="I3102" s="72"/>
      <c r="J3102" s="185">
        <v>0</v>
      </c>
      <c r="K3102" s="242"/>
      <c r="L3102" s="242"/>
      <c r="M3102" s="173"/>
      <c r="N3102" s="173"/>
      <c r="O3102" s="173"/>
      <c r="P3102" s="173"/>
    </row>
    <row r="3103" spans="1:16" x14ac:dyDescent="0.25">
      <c r="A3103" s="74" t="s">
        <v>2655</v>
      </c>
      <c r="B3103" s="183" t="s">
        <v>3138</v>
      </c>
      <c r="C3103" s="78">
        <v>120.19100999999999</v>
      </c>
      <c r="D3103" s="184"/>
      <c r="E3103" s="76">
        <v>69.412199999999999</v>
      </c>
      <c r="F3103" s="76">
        <v>61.234410000000004</v>
      </c>
      <c r="G3103" s="73"/>
      <c r="H3103" s="76">
        <v>128.36879999999999</v>
      </c>
      <c r="I3103" s="72"/>
      <c r="J3103" s="185">
        <v>0</v>
      </c>
      <c r="K3103" s="242"/>
      <c r="L3103" s="242"/>
      <c r="M3103" s="173"/>
      <c r="N3103" s="174"/>
      <c r="O3103" s="173"/>
      <c r="P3103" s="173"/>
    </row>
    <row r="3104" spans="1:16" x14ac:dyDescent="0.25">
      <c r="A3104" s="74" t="s">
        <v>2656</v>
      </c>
      <c r="B3104" s="183" t="s">
        <v>3138</v>
      </c>
      <c r="C3104" s="78">
        <v>87.802600000000012</v>
      </c>
      <c r="D3104" s="184"/>
      <c r="E3104" s="76">
        <v>59.759699999999995</v>
      </c>
      <c r="F3104" s="76">
        <v>50.019550000000002</v>
      </c>
      <c r="G3104" s="73"/>
      <c r="H3104" s="76">
        <v>94.858249999999998</v>
      </c>
      <c r="I3104" s="72"/>
      <c r="J3104" s="185">
        <v>0</v>
      </c>
      <c r="K3104" s="242"/>
      <c r="L3104" s="242"/>
      <c r="M3104" s="173"/>
      <c r="N3104" s="174"/>
      <c r="O3104" s="173"/>
      <c r="P3104" s="173"/>
    </row>
    <row r="3105" spans="1:16" x14ac:dyDescent="0.25">
      <c r="A3105" s="74" t="s">
        <v>2657</v>
      </c>
      <c r="B3105" s="183" t="s">
        <v>3138</v>
      </c>
      <c r="C3105" s="78">
        <v>81.387050000000002</v>
      </c>
      <c r="D3105" s="184"/>
      <c r="E3105" s="76">
        <v>52.7241</v>
      </c>
      <c r="F3105" s="76">
        <v>62.402349999999998</v>
      </c>
      <c r="G3105" s="73"/>
      <c r="H3105" s="76">
        <v>68.334850000000003</v>
      </c>
      <c r="I3105" s="72"/>
      <c r="J3105" s="185">
        <v>0</v>
      </c>
      <c r="K3105" s="242"/>
      <c r="L3105" s="242"/>
      <c r="M3105" s="173"/>
      <c r="N3105" s="174"/>
      <c r="O3105" s="173"/>
      <c r="P3105" s="173"/>
    </row>
    <row r="3106" spans="1:16" x14ac:dyDescent="0.25">
      <c r="A3106" s="74" t="s">
        <v>2399</v>
      </c>
      <c r="B3106" s="183" t="s">
        <v>3138</v>
      </c>
      <c r="C3106" s="78">
        <v>113.94485</v>
      </c>
      <c r="D3106" s="184"/>
      <c r="E3106" s="76">
        <v>54.482999999999997</v>
      </c>
      <c r="F3106" s="76">
        <v>65.173349999999999</v>
      </c>
      <c r="G3106" s="73"/>
      <c r="H3106" s="76">
        <v>103.25449999999999</v>
      </c>
      <c r="I3106" s="72"/>
      <c r="J3106" s="185">
        <v>0</v>
      </c>
      <c r="K3106" s="242"/>
      <c r="L3106" s="242"/>
      <c r="M3106" s="173"/>
      <c r="N3106" s="175"/>
      <c r="O3106" s="173"/>
      <c r="P3106" s="173"/>
    </row>
    <row r="3107" spans="1:16" x14ac:dyDescent="0.25">
      <c r="A3107" s="74" t="s">
        <v>2658</v>
      </c>
      <c r="B3107" s="183" t="s">
        <v>3138</v>
      </c>
      <c r="C3107" s="78">
        <v>35.0657</v>
      </c>
      <c r="D3107" s="184"/>
      <c r="E3107" s="76">
        <v>32.471400000000003</v>
      </c>
      <c r="F3107" s="76">
        <v>46.234999999999999</v>
      </c>
      <c r="G3107" s="73"/>
      <c r="H3107" s="76">
        <v>21.302099999999999</v>
      </c>
      <c r="I3107" s="72"/>
      <c r="J3107" s="185">
        <v>0</v>
      </c>
      <c r="K3107" s="242"/>
      <c r="L3107" s="242"/>
      <c r="M3107" s="173"/>
      <c r="N3107" s="174"/>
      <c r="O3107" s="173"/>
      <c r="P3107" s="173"/>
    </row>
    <row r="3108" spans="1:16" x14ac:dyDescent="0.25">
      <c r="A3108" s="74" t="s">
        <v>2659</v>
      </c>
      <c r="B3108" s="183" t="s">
        <v>3138</v>
      </c>
      <c r="C3108" s="78">
        <v>59.495899999999999</v>
      </c>
      <c r="D3108" s="184"/>
      <c r="E3108" s="76">
        <v>26.3718</v>
      </c>
      <c r="F3108" s="76">
        <v>14.474</v>
      </c>
      <c r="G3108" s="73"/>
      <c r="H3108" s="76">
        <v>71.393699999999995</v>
      </c>
      <c r="I3108" s="72"/>
      <c r="J3108" s="185">
        <v>0</v>
      </c>
      <c r="K3108" s="242"/>
      <c r="L3108" s="242"/>
      <c r="M3108" s="173"/>
      <c r="N3108" s="174"/>
      <c r="O3108" s="173"/>
      <c r="P3108" s="173"/>
    </row>
    <row r="3109" spans="1:16" x14ac:dyDescent="0.25">
      <c r="A3109" s="74" t="s">
        <v>2660</v>
      </c>
      <c r="B3109" s="183" t="s">
        <v>3138</v>
      </c>
      <c r="C3109" s="78">
        <v>105.41595</v>
      </c>
      <c r="D3109" s="184"/>
      <c r="E3109" s="76">
        <v>76.101350000000011</v>
      </c>
      <c r="F3109" s="76">
        <v>73.293570000000003</v>
      </c>
      <c r="G3109" s="73"/>
      <c r="H3109" s="76">
        <v>107.77658</v>
      </c>
      <c r="I3109" s="72"/>
      <c r="J3109" s="185">
        <v>0</v>
      </c>
      <c r="K3109" s="242"/>
      <c r="L3109" s="242"/>
      <c r="M3109" s="173"/>
      <c r="N3109" s="173"/>
      <c r="O3109" s="173"/>
      <c r="P3109" s="173"/>
    </row>
    <row r="3110" spans="1:16" x14ac:dyDescent="0.25">
      <c r="A3110" s="74" t="s">
        <v>2661</v>
      </c>
      <c r="B3110" s="183" t="s">
        <v>3138</v>
      </c>
      <c r="C3110" s="78">
        <v>98.937049999999999</v>
      </c>
      <c r="D3110" s="184"/>
      <c r="E3110" s="76">
        <v>68.827199999999991</v>
      </c>
      <c r="F3110" s="76">
        <v>89.234350000000006</v>
      </c>
      <c r="G3110" s="73"/>
      <c r="H3110" s="76">
        <v>79.273300000000006</v>
      </c>
      <c r="I3110" s="72"/>
      <c r="J3110" s="185">
        <v>0</v>
      </c>
      <c r="K3110" s="242"/>
      <c r="L3110" s="242"/>
      <c r="M3110" s="173"/>
      <c r="N3110" s="174"/>
      <c r="O3110" s="173"/>
      <c r="P3110" s="173"/>
    </row>
    <row r="3111" spans="1:16" x14ac:dyDescent="0.25">
      <c r="A3111" s="74" t="s">
        <v>2662</v>
      </c>
      <c r="B3111" s="183" t="s">
        <v>3138</v>
      </c>
      <c r="C3111" s="78">
        <v>107.866</v>
      </c>
      <c r="D3111" s="184"/>
      <c r="E3111" s="76">
        <v>66.596399999999988</v>
      </c>
      <c r="F3111" s="76">
        <v>80.969899999999996</v>
      </c>
      <c r="G3111" s="73"/>
      <c r="H3111" s="76">
        <v>107.0937</v>
      </c>
      <c r="I3111" s="72"/>
      <c r="J3111" s="185">
        <v>0</v>
      </c>
      <c r="K3111" s="242"/>
      <c r="L3111" s="242"/>
      <c r="M3111" s="173"/>
      <c r="N3111" s="174"/>
      <c r="O3111" s="173"/>
      <c r="P3111" s="173"/>
    </row>
    <row r="3112" spans="1:16" x14ac:dyDescent="0.25">
      <c r="A3112" s="74" t="s">
        <v>2800</v>
      </c>
      <c r="B3112" s="183" t="s">
        <v>3150</v>
      </c>
      <c r="C3112" s="78">
        <v>101.71639999999999</v>
      </c>
      <c r="D3112" s="184"/>
      <c r="E3112" s="76">
        <v>5.8733999999999993</v>
      </c>
      <c r="F3112" s="76">
        <v>0.94120000000000004</v>
      </c>
      <c r="G3112" s="73"/>
      <c r="H3112" s="76">
        <v>106.6486</v>
      </c>
      <c r="I3112" s="72"/>
      <c r="J3112" s="185">
        <v>0</v>
      </c>
      <c r="K3112" s="242"/>
      <c r="L3112" s="242"/>
      <c r="M3112" s="173"/>
      <c r="N3112" s="174"/>
      <c r="O3112" s="177"/>
      <c r="P3112" s="173"/>
    </row>
    <row r="3113" spans="1:16" x14ac:dyDescent="0.25">
      <c r="A3113" s="74" t="s">
        <v>2801</v>
      </c>
      <c r="B3113" s="183" t="s">
        <v>3150</v>
      </c>
      <c r="C3113" s="78">
        <v>86.622160000000008</v>
      </c>
      <c r="D3113" s="184"/>
      <c r="E3113" s="76">
        <v>9.8575900000000001</v>
      </c>
      <c r="F3113" s="76">
        <v>9.1061399999999999</v>
      </c>
      <c r="G3113" s="73"/>
      <c r="H3113" s="76">
        <v>100.68641000000001</v>
      </c>
      <c r="I3113" s="72"/>
      <c r="J3113" s="185">
        <v>0</v>
      </c>
      <c r="K3113" s="242"/>
      <c r="L3113" s="242"/>
      <c r="M3113" s="173"/>
      <c r="N3113" s="173"/>
      <c r="O3113" s="173"/>
      <c r="P3113" s="173"/>
    </row>
    <row r="3114" spans="1:16" x14ac:dyDescent="0.25">
      <c r="A3114" s="74" t="s">
        <v>2802</v>
      </c>
      <c r="B3114" s="183" t="s">
        <v>3150</v>
      </c>
      <c r="C3114" s="78">
        <v>106.03945</v>
      </c>
      <c r="D3114" s="184"/>
      <c r="E3114" s="76">
        <v>5.8363500000000004</v>
      </c>
      <c r="F3114" s="76">
        <v>1.6597500000000001</v>
      </c>
      <c r="G3114" s="73"/>
      <c r="H3114" s="76">
        <v>110.21605000000001</v>
      </c>
      <c r="I3114" s="72"/>
      <c r="J3114" s="185">
        <v>0</v>
      </c>
      <c r="K3114" s="242"/>
      <c r="L3114" s="242"/>
      <c r="M3114" s="173"/>
      <c r="N3114" s="173"/>
      <c r="O3114" s="173"/>
      <c r="P3114" s="173"/>
    </row>
    <row r="3115" spans="1:16" x14ac:dyDescent="0.25">
      <c r="A3115" s="74" t="s">
        <v>2803</v>
      </c>
      <c r="B3115" s="183" t="s">
        <v>3150</v>
      </c>
      <c r="C3115" s="78">
        <v>97.727850000000004</v>
      </c>
      <c r="D3115" s="184"/>
      <c r="E3115" s="76">
        <v>37.4634</v>
      </c>
      <c r="F3115" s="76">
        <v>17.369049999999998</v>
      </c>
      <c r="G3115" s="73"/>
      <c r="H3115" s="76">
        <v>117.8222</v>
      </c>
      <c r="I3115" s="72"/>
      <c r="J3115" s="185">
        <v>0</v>
      </c>
      <c r="K3115" s="242"/>
      <c r="L3115" s="242"/>
      <c r="M3115" s="173"/>
      <c r="N3115" s="174"/>
      <c r="O3115" s="173"/>
      <c r="P3115" s="173"/>
    </row>
    <row r="3116" spans="1:16" x14ac:dyDescent="0.25">
      <c r="A3116" s="74" t="s">
        <v>2915</v>
      </c>
      <c r="B3116" s="183" t="s">
        <v>3158</v>
      </c>
      <c r="C3116" s="78">
        <v>64.129400000000004</v>
      </c>
      <c r="D3116" s="184"/>
      <c r="E3116" s="76">
        <v>17.596799999999998</v>
      </c>
      <c r="F3116" s="76">
        <v>5.0830000000000002</v>
      </c>
      <c r="G3116" s="73"/>
      <c r="H3116" s="76">
        <v>76.643199999999993</v>
      </c>
      <c r="I3116" s="72"/>
      <c r="J3116" s="185">
        <v>0</v>
      </c>
      <c r="K3116" s="245"/>
      <c r="L3116" s="244"/>
      <c r="M3116" s="173"/>
      <c r="N3116" s="174"/>
      <c r="O3116" s="173"/>
      <c r="P3116" s="173"/>
    </row>
    <row r="3117" spans="1:16" x14ac:dyDescent="0.25">
      <c r="A3117" s="74" t="s">
        <v>2916</v>
      </c>
      <c r="B3117" s="183" t="s">
        <v>3158</v>
      </c>
      <c r="C3117" s="78">
        <v>36.4542</v>
      </c>
      <c r="D3117" s="184"/>
      <c r="E3117" s="76">
        <v>21.738599999999998</v>
      </c>
      <c r="F3117" s="76">
        <v>17.006700000000002</v>
      </c>
      <c r="G3117" s="73"/>
      <c r="H3117" s="76">
        <v>41.186099999999996</v>
      </c>
      <c r="I3117" s="72"/>
      <c r="J3117" s="185">
        <v>0</v>
      </c>
      <c r="K3117" s="245"/>
      <c r="L3117" s="244"/>
      <c r="M3117" s="173"/>
      <c r="N3117" s="174"/>
      <c r="O3117" s="173"/>
      <c r="P3117" s="173"/>
    </row>
    <row r="3118" spans="1:16" x14ac:dyDescent="0.25">
      <c r="A3118" s="74" t="s">
        <v>2917</v>
      </c>
      <c r="B3118" s="183" t="s">
        <v>3158</v>
      </c>
      <c r="C3118" s="78">
        <v>41.706449999999997</v>
      </c>
      <c r="D3118" s="184"/>
      <c r="E3118" s="76">
        <v>21.45</v>
      </c>
      <c r="F3118" s="76">
        <v>17.77075</v>
      </c>
      <c r="G3118" s="73"/>
      <c r="H3118" s="76">
        <v>45.3857</v>
      </c>
      <c r="I3118" s="72"/>
      <c r="J3118" s="185">
        <v>0</v>
      </c>
      <c r="K3118" s="245"/>
      <c r="L3118" s="244"/>
      <c r="M3118" s="173"/>
      <c r="N3118" s="175"/>
      <c r="O3118" s="173"/>
      <c r="P3118" s="173"/>
    </row>
    <row r="3119" spans="1:16" x14ac:dyDescent="0.25">
      <c r="A3119" s="74" t="s">
        <v>2918</v>
      </c>
      <c r="B3119" s="183" t="s">
        <v>3158</v>
      </c>
      <c r="C3119" s="78">
        <v>31.023900000000001</v>
      </c>
      <c r="D3119" s="184"/>
      <c r="E3119" s="76">
        <v>24.257999999999999</v>
      </c>
      <c r="F3119" s="76">
        <v>25.923400000000001</v>
      </c>
      <c r="G3119" s="73"/>
      <c r="H3119" s="76">
        <v>29.358499999999999</v>
      </c>
      <c r="I3119" s="72"/>
      <c r="J3119" s="185">
        <v>0</v>
      </c>
      <c r="K3119" s="245"/>
      <c r="L3119" s="244"/>
      <c r="M3119" s="173"/>
      <c r="N3119" s="175"/>
      <c r="O3119" s="173"/>
      <c r="P3119" s="173"/>
    </row>
    <row r="3120" spans="1:16" x14ac:dyDescent="0.25">
      <c r="A3120" s="74" t="s">
        <v>2919</v>
      </c>
      <c r="B3120" s="183" t="s">
        <v>3158</v>
      </c>
      <c r="C3120" s="78">
        <v>72.720399999999998</v>
      </c>
      <c r="D3120" s="184"/>
      <c r="E3120" s="76">
        <v>18.376799999999999</v>
      </c>
      <c r="F3120" s="76">
        <v>5.9562400000000002</v>
      </c>
      <c r="G3120" s="73"/>
      <c r="H3120" s="76">
        <v>85.140960000000007</v>
      </c>
      <c r="I3120" s="72"/>
      <c r="J3120" s="185">
        <v>0</v>
      </c>
      <c r="K3120" s="245"/>
      <c r="L3120" s="244"/>
      <c r="M3120" s="173"/>
      <c r="N3120" s="174"/>
      <c r="O3120" s="173"/>
      <c r="P3120" s="173"/>
    </row>
    <row r="3121" spans="1:16" x14ac:dyDescent="0.25">
      <c r="A3121" s="74" t="s">
        <v>2920</v>
      </c>
      <c r="B3121" s="183" t="s">
        <v>3158</v>
      </c>
      <c r="C3121" s="78">
        <v>28.905200000000001</v>
      </c>
      <c r="D3121" s="184"/>
      <c r="E3121" s="76">
        <v>12.2226</v>
      </c>
      <c r="F3121" s="76">
        <v>6.7389999999999999</v>
      </c>
      <c r="G3121" s="73"/>
      <c r="H3121" s="76">
        <v>34.388800000000003</v>
      </c>
      <c r="I3121" s="72"/>
      <c r="J3121" s="185">
        <v>0</v>
      </c>
      <c r="K3121" s="245"/>
      <c r="L3121" s="244"/>
      <c r="M3121" s="173"/>
      <c r="N3121" s="174"/>
      <c r="O3121" s="173"/>
      <c r="P3121" s="173"/>
    </row>
    <row r="3122" spans="1:16" x14ac:dyDescent="0.25">
      <c r="A3122" s="74" t="s">
        <v>2977</v>
      </c>
      <c r="B3122" s="183" t="s">
        <v>3164</v>
      </c>
      <c r="C3122" s="78">
        <v>312.28659999999996</v>
      </c>
      <c r="D3122" s="184"/>
      <c r="E3122" s="76">
        <v>66.581450000000004</v>
      </c>
      <c r="F3122" s="76">
        <v>0</v>
      </c>
      <c r="G3122" s="73"/>
      <c r="H3122" s="76">
        <v>384.31515000000002</v>
      </c>
      <c r="I3122" s="72"/>
      <c r="J3122" s="185">
        <v>0</v>
      </c>
      <c r="K3122" s="242"/>
      <c r="L3122" s="242"/>
      <c r="M3122" s="173"/>
      <c r="N3122" s="173"/>
      <c r="O3122" s="176"/>
      <c r="P3122" s="173"/>
    </row>
    <row r="3123" spans="1:16" x14ac:dyDescent="0.25">
      <c r="A3123" s="74" t="s">
        <v>2993</v>
      </c>
      <c r="B3123" s="183" t="s">
        <v>3168</v>
      </c>
      <c r="C3123" s="78">
        <v>182.61120000000003</v>
      </c>
      <c r="D3123" s="184"/>
      <c r="E3123" s="76">
        <v>66.260999999999996</v>
      </c>
      <c r="F3123" s="76">
        <v>16.7608</v>
      </c>
      <c r="G3123" s="73"/>
      <c r="H3123" s="76">
        <v>232.1114</v>
      </c>
      <c r="I3123" s="72"/>
      <c r="J3123" s="185">
        <v>0</v>
      </c>
      <c r="K3123" s="242"/>
      <c r="L3123" s="242"/>
      <c r="M3123" s="173"/>
      <c r="N3123" s="175"/>
      <c r="O3123" s="173"/>
      <c r="P3123" s="173"/>
    </row>
    <row r="3124" spans="1:16" x14ac:dyDescent="0.25">
      <c r="A3124" s="74" t="s">
        <v>2998</v>
      </c>
      <c r="B3124" s="183" t="s">
        <v>3171</v>
      </c>
      <c r="C3124" s="78">
        <v>66.673500000000004</v>
      </c>
      <c r="D3124" s="184"/>
      <c r="E3124" s="76">
        <v>17.620200000000001</v>
      </c>
      <c r="F3124" s="76">
        <v>0</v>
      </c>
      <c r="G3124" s="73"/>
      <c r="H3124" s="76">
        <v>84.293700000000001</v>
      </c>
      <c r="I3124" s="72"/>
      <c r="J3124" s="185">
        <v>0</v>
      </c>
      <c r="K3124" s="242"/>
      <c r="L3124" s="242"/>
      <c r="M3124" s="173"/>
      <c r="N3124" s="174"/>
      <c r="O3124" s="176"/>
      <c r="P3124" s="173"/>
    </row>
    <row r="3125" spans="1:16" x14ac:dyDescent="0.25">
      <c r="A3125" s="74" t="s">
        <v>2587</v>
      </c>
      <c r="B3125" s="183" t="s">
        <v>3171</v>
      </c>
      <c r="C3125" s="78">
        <v>268.80090000000001</v>
      </c>
      <c r="D3125" s="184"/>
      <c r="E3125" s="76">
        <v>99.582599999999999</v>
      </c>
      <c r="F3125" s="76">
        <v>75.172699999999992</v>
      </c>
      <c r="G3125" s="73"/>
      <c r="H3125" s="76">
        <v>316.52100000000002</v>
      </c>
      <c r="I3125" s="72"/>
      <c r="J3125" s="185">
        <v>0</v>
      </c>
      <c r="K3125" s="242"/>
      <c r="L3125" s="242"/>
      <c r="M3125" s="173"/>
      <c r="N3125" s="174"/>
      <c r="O3125" s="173"/>
      <c r="P3125" s="173"/>
    </row>
    <row r="3126" spans="1:16" x14ac:dyDescent="0.25">
      <c r="A3126" s="74" t="s">
        <v>2490</v>
      </c>
      <c r="B3126" s="183" t="s">
        <v>3171</v>
      </c>
      <c r="C3126" s="78">
        <v>70.54764999999999</v>
      </c>
      <c r="D3126" s="184"/>
      <c r="E3126" s="76">
        <v>47.221199999999996</v>
      </c>
      <c r="F3126" s="76">
        <v>41.354550000000003</v>
      </c>
      <c r="G3126" s="73"/>
      <c r="H3126" s="76">
        <v>76.414299999999997</v>
      </c>
      <c r="I3126" s="72"/>
      <c r="J3126" s="185">
        <v>0</v>
      </c>
      <c r="K3126" s="242"/>
      <c r="L3126" s="242"/>
      <c r="M3126" s="173"/>
      <c r="N3126" s="174"/>
      <c r="O3126" s="173"/>
      <c r="P3126" s="173"/>
    </row>
    <row r="3127" spans="1:16" x14ac:dyDescent="0.25">
      <c r="A3127" s="74" t="s">
        <v>2492</v>
      </c>
      <c r="B3127" s="183" t="s">
        <v>3171</v>
      </c>
      <c r="C3127" s="78">
        <v>120.13835</v>
      </c>
      <c r="D3127" s="184"/>
      <c r="E3127" s="76">
        <v>61.354800000000004</v>
      </c>
      <c r="F3127" s="76">
        <v>31.576750000000001</v>
      </c>
      <c r="G3127" s="73"/>
      <c r="H3127" s="76">
        <v>165.64839999999998</v>
      </c>
      <c r="I3127" s="72"/>
      <c r="J3127" s="185">
        <v>0</v>
      </c>
      <c r="K3127" s="242"/>
      <c r="L3127" s="242"/>
      <c r="M3127" s="173"/>
      <c r="N3127" s="174"/>
      <c r="O3127" s="173"/>
      <c r="P3127" s="173"/>
    </row>
    <row r="3128" spans="1:16" x14ac:dyDescent="0.25">
      <c r="A3128" s="74" t="s">
        <v>2493</v>
      </c>
      <c r="B3128" s="183" t="s">
        <v>3171</v>
      </c>
      <c r="C3128" s="78">
        <v>235.27054999999999</v>
      </c>
      <c r="D3128" s="184"/>
      <c r="E3128" s="76">
        <v>70.933199999999999</v>
      </c>
      <c r="F3128" s="76">
        <v>17.518650000000001</v>
      </c>
      <c r="G3128" s="73"/>
      <c r="H3128" s="76">
        <v>306.87309999999997</v>
      </c>
      <c r="I3128" s="72"/>
      <c r="J3128" s="185">
        <v>0</v>
      </c>
      <c r="K3128" s="242"/>
      <c r="L3128" s="242"/>
      <c r="M3128" s="173"/>
      <c r="N3128" s="174"/>
      <c r="O3128" s="173"/>
      <c r="P3128" s="173"/>
    </row>
    <row r="3129" spans="1:16" x14ac:dyDescent="0.25">
      <c r="A3129" s="74" t="s">
        <v>2495</v>
      </c>
      <c r="B3129" s="183" t="s">
        <v>3171</v>
      </c>
      <c r="C3129" s="78">
        <v>79.368839999999992</v>
      </c>
      <c r="D3129" s="184"/>
      <c r="E3129" s="76">
        <v>69.611750000000001</v>
      </c>
      <c r="F3129" s="76">
        <v>51.704419999999999</v>
      </c>
      <c r="G3129" s="73"/>
      <c r="H3129" s="76">
        <v>86.820619999999991</v>
      </c>
      <c r="I3129" s="72"/>
      <c r="J3129" s="185">
        <v>0</v>
      </c>
      <c r="K3129" s="242"/>
      <c r="L3129" s="242"/>
      <c r="M3129" s="173"/>
      <c r="N3129" s="173"/>
      <c r="O3129" s="173"/>
      <c r="P3129" s="173"/>
    </row>
    <row r="3130" spans="1:16" x14ac:dyDescent="0.25">
      <c r="A3130" s="74" t="s">
        <v>2482</v>
      </c>
      <c r="B3130" s="183" t="s">
        <v>4010</v>
      </c>
      <c r="C3130" s="78">
        <v>150.15988000000002</v>
      </c>
      <c r="D3130" s="184"/>
      <c r="E3130" s="76">
        <v>74.883470000000003</v>
      </c>
      <c r="F3130" s="76">
        <v>58.296709999999997</v>
      </c>
      <c r="G3130" s="73"/>
      <c r="H3130" s="76">
        <v>169.31246999999999</v>
      </c>
      <c r="I3130" s="72"/>
      <c r="J3130" s="185">
        <v>0</v>
      </c>
      <c r="K3130" s="242"/>
      <c r="L3130" s="242"/>
      <c r="M3130" s="173"/>
      <c r="N3130" s="173"/>
      <c r="O3130" s="173"/>
      <c r="P3130" s="173"/>
    </row>
    <row r="3131" spans="1:16" x14ac:dyDescent="0.25">
      <c r="A3131" s="74" t="s">
        <v>2488</v>
      </c>
      <c r="B3131" s="183" t="s">
        <v>4010</v>
      </c>
      <c r="C3131" s="78">
        <v>223.53654</v>
      </c>
      <c r="D3131" s="184"/>
      <c r="E3131" s="76">
        <v>66.756299999999996</v>
      </c>
      <c r="F3131" s="76">
        <v>35.236400000000003</v>
      </c>
      <c r="G3131" s="73"/>
      <c r="H3131" s="76">
        <v>249.93333999999999</v>
      </c>
      <c r="I3131" s="72"/>
      <c r="J3131" s="185">
        <v>0</v>
      </c>
      <c r="K3131" s="242"/>
      <c r="L3131" s="242"/>
      <c r="M3131" s="173"/>
      <c r="N3131" s="174"/>
      <c r="O3131" s="173"/>
      <c r="P3131" s="173"/>
    </row>
    <row r="3132" spans="1:16" x14ac:dyDescent="0.25">
      <c r="A3132" s="74" t="s">
        <v>2629</v>
      </c>
      <c r="B3132" s="183" t="s">
        <v>4010</v>
      </c>
      <c r="C3132" s="78">
        <v>85.612250000000003</v>
      </c>
      <c r="D3132" s="184"/>
      <c r="E3132" s="76">
        <v>22.588799999999999</v>
      </c>
      <c r="F3132" s="76">
        <v>7.6467000000000001</v>
      </c>
      <c r="G3132" s="73"/>
      <c r="H3132" s="76">
        <v>100.55435</v>
      </c>
      <c r="I3132" s="72"/>
      <c r="J3132" s="185">
        <v>0</v>
      </c>
      <c r="K3132" s="242"/>
      <c r="L3132" s="242"/>
      <c r="M3132" s="173"/>
      <c r="N3132" s="174"/>
      <c r="O3132" s="173"/>
      <c r="P3132" s="173"/>
    </row>
    <row r="3133" spans="1:16" x14ac:dyDescent="0.25">
      <c r="A3133" s="74" t="s">
        <v>2599</v>
      </c>
      <c r="B3133" s="183" t="s">
        <v>4045</v>
      </c>
      <c r="C3133" s="78">
        <v>110.97194999999999</v>
      </c>
      <c r="D3133" s="184"/>
      <c r="E3133" s="76">
        <v>33.906599999999997</v>
      </c>
      <c r="F3133" s="76">
        <v>40.596299999999999</v>
      </c>
      <c r="G3133" s="73"/>
      <c r="H3133" s="76">
        <v>104.23705</v>
      </c>
      <c r="I3133" s="72"/>
      <c r="J3133" s="185">
        <v>0</v>
      </c>
      <c r="K3133" s="242"/>
      <c r="L3133" s="242"/>
      <c r="M3133" s="173"/>
      <c r="N3133" s="174"/>
      <c r="O3133" s="173"/>
      <c r="P3133" s="173"/>
    </row>
    <row r="3134" spans="1:16" x14ac:dyDescent="0.25">
      <c r="A3134" s="74" t="s">
        <v>2600</v>
      </c>
      <c r="B3134" s="183" t="s">
        <v>4045</v>
      </c>
      <c r="C3134" s="78">
        <v>40.210589999999996</v>
      </c>
      <c r="D3134" s="184"/>
      <c r="E3134" s="76">
        <v>29.359200000000001</v>
      </c>
      <c r="F3134" s="76">
        <v>21.044400000000003</v>
      </c>
      <c r="G3134" s="73"/>
      <c r="H3134" s="76">
        <v>48.525390000000002</v>
      </c>
      <c r="I3134" s="72"/>
      <c r="J3134" s="185">
        <v>0</v>
      </c>
      <c r="K3134" s="242"/>
      <c r="L3134" s="242"/>
      <c r="M3134" s="173"/>
      <c r="N3134" s="174"/>
      <c r="O3134" s="173"/>
      <c r="P3134" s="173"/>
    </row>
    <row r="3135" spans="1:16" x14ac:dyDescent="0.25">
      <c r="A3135" s="74" t="s">
        <v>2601</v>
      </c>
      <c r="B3135" s="183" t="s">
        <v>4045</v>
      </c>
      <c r="C3135" s="78">
        <v>128.17562000000001</v>
      </c>
      <c r="D3135" s="184"/>
      <c r="E3135" s="76">
        <v>36.691199999999995</v>
      </c>
      <c r="F3135" s="76">
        <v>11.141450000000001</v>
      </c>
      <c r="G3135" s="73"/>
      <c r="H3135" s="76">
        <v>153.72537</v>
      </c>
      <c r="I3135" s="72"/>
      <c r="J3135" s="185">
        <v>0</v>
      </c>
      <c r="K3135" s="242"/>
      <c r="L3135" s="242"/>
      <c r="M3135" s="173"/>
      <c r="N3135" s="174"/>
      <c r="O3135" s="173"/>
      <c r="P3135" s="173"/>
    </row>
    <row r="3136" spans="1:16" x14ac:dyDescent="0.25">
      <c r="A3136" s="74" t="s">
        <v>2602</v>
      </c>
      <c r="B3136" s="183" t="s">
        <v>4045</v>
      </c>
      <c r="C3136" s="78">
        <v>56.318199999999997</v>
      </c>
      <c r="D3136" s="184"/>
      <c r="E3136" s="76">
        <v>12.363</v>
      </c>
      <c r="F3136" s="76">
        <v>0</v>
      </c>
      <c r="G3136" s="73"/>
      <c r="H3136" s="76">
        <v>68.681200000000004</v>
      </c>
      <c r="I3136" s="72"/>
      <c r="J3136" s="185">
        <v>0</v>
      </c>
      <c r="K3136" s="242"/>
      <c r="L3136" s="242"/>
      <c r="M3136" s="173"/>
      <c r="N3136" s="175"/>
      <c r="O3136" s="176"/>
      <c r="P3136" s="173"/>
    </row>
    <row r="3137" spans="1:16" x14ac:dyDescent="0.25">
      <c r="A3137" s="74" t="s">
        <v>2603</v>
      </c>
      <c r="B3137" s="183" t="s">
        <v>4045</v>
      </c>
      <c r="C3137" s="78">
        <v>83.725750000000005</v>
      </c>
      <c r="D3137" s="184"/>
      <c r="E3137" s="76">
        <v>28.462199999999999</v>
      </c>
      <c r="F3137" s="76">
        <v>25.8994</v>
      </c>
      <c r="G3137" s="73"/>
      <c r="H3137" s="76">
        <v>86.288550000000001</v>
      </c>
      <c r="I3137" s="72"/>
      <c r="J3137" s="185">
        <v>0</v>
      </c>
      <c r="K3137" s="242"/>
      <c r="L3137" s="242"/>
      <c r="M3137" s="173"/>
      <c r="N3137" s="174"/>
      <c r="O3137" s="173"/>
      <c r="P3137" s="173"/>
    </row>
    <row r="3138" spans="1:16" x14ac:dyDescent="0.25">
      <c r="A3138" s="74" t="s">
        <v>2604</v>
      </c>
      <c r="B3138" s="183" t="s">
        <v>4045</v>
      </c>
      <c r="C3138" s="78">
        <v>102.95192</v>
      </c>
      <c r="D3138" s="184"/>
      <c r="E3138" s="76">
        <v>28.969200000000001</v>
      </c>
      <c r="F3138" s="76">
        <v>13.206899999999999</v>
      </c>
      <c r="G3138" s="73"/>
      <c r="H3138" s="76">
        <v>119.34782000000001</v>
      </c>
      <c r="I3138" s="72"/>
      <c r="J3138" s="185">
        <v>0</v>
      </c>
      <c r="K3138" s="242"/>
      <c r="L3138" s="242"/>
      <c r="M3138" s="173"/>
      <c r="N3138" s="174"/>
      <c r="O3138" s="173"/>
      <c r="P3138" s="173"/>
    </row>
    <row r="3139" spans="1:16" x14ac:dyDescent="0.25">
      <c r="A3139" s="74" t="s">
        <v>2605</v>
      </c>
      <c r="B3139" s="183" t="s">
        <v>4045</v>
      </c>
      <c r="C3139" s="78">
        <v>133.59784999999999</v>
      </c>
      <c r="D3139" s="184"/>
      <c r="E3139" s="76">
        <v>59.857199999999999</v>
      </c>
      <c r="F3139" s="76">
        <v>24.669599999999999</v>
      </c>
      <c r="G3139" s="73"/>
      <c r="H3139" s="76">
        <v>97.126649999999998</v>
      </c>
      <c r="I3139" s="72"/>
      <c r="J3139" s="185">
        <v>0</v>
      </c>
      <c r="K3139" s="242"/>
      <c r="L3139" s="242"/>
      <c r="M3139" s="173"/>
      <c r="N3139" s="174"/>
      <c r="O3139" s="173"/>
      <c r="P3139" s="173"/>
    </row>
    <row r="3140" spans="1:16" x14ac:dyDescent="0.25">
      <c r="A3140" s="74" t="s">
        <v>2606</v>
      </c>
      <c r="B3140" s="183" t="s">
        <v>4045</v>
      </c>
      <c r="C3140" s="78">
        <v>65.272599999999997</v>
      </c>
      <c r="D3140" s="184"/>
      <c r="E3140" s="76">
        <v>35.950199999999995</v>
      </c>
      <c r="F3140" s="76">
        <v>35.273800000000001</v>
      </c>
      <c r="G3140" s="73"/>
      <c r="H3140" s="76">
        <v>65.948999999999998</v>
      </c>
      <c r="I3140" s="72"/>
      <c r="J3140" s="185">
        <v>0</v>
      </c>
      <c r="K3140" s="242"/>
      <c r="L3140" s="242"/>
      <c r="M3140" s="173"/>
      <c r="N3140" s="174"/>
      <c r="O3140" s="173"/>
      <c r="P3140" s="173"/>
    </row>
    <row r="3141" spans="1:16" x14ac:dyDescent="0.25">
      <c r="A3141" s="74" t="s">
        <v>2607</v>
      </c>
      <c r="B3141" s="183" t="s">
        <v>4045</v>
      </c>
      <c r="C3141" s="78">
        <v>67.343050000000005</v>
      </c>
      <c r="D3141" s="184"/>
      <c r="E3141" s="76">
        <v>33.397649999999999</v>
      </c>
      <c r="F3141" s="76">
        <v>27.651949999999999</v>
      </c>
      <c r="G3141" s="73"/>
      <c r="H3141" s="76">
        <v>77.766499999999994</v>
      </c>
      <c r="I3141" s="72"/>
      <c r="J3141" s="185">
        <v>0</v>
      </c>
      <c r="K3141" s="242"/>
      <c r="L3141" s="242"/>
      <c r="M3141" s="173"/>
      <c r="N3141" s="173"/>
      <c r="O3141" s="173"/>
      <c r="P3141" s="173"/>
    </row>
    <row r="3142" spans="1:16" x14ac:dyDescent="0.25">
      <c r="A3142" s="74" t="s">
        <v>2608</v>
      </c>
      <c r="B3142" s="183" t="s">
        <v>4045</v>
      </c>
      <c r="C3142" s="78">
        <v>88.869100000000003</v>
      </c>
      <c r="D3142" s="184"/>
      <c r="E3142" s="76">
        <v>34.273199999999996</v>
      </c>
      <c r="F3142" s="76">
        <v>22.544400000000003</v>
      </c>
      <c r="G3142" s="73"/>
      <c r="H3142" s="76">
        <v>100.5979</v>
      </c>
      <c r="I3142" s="72"/>
      <c r="J3142" s="185">
        <v>0</v>
      </c>
      <c r="K3142" s="242"/>
      <c r="L3142" s="242"/>
      <c r="M3142" s="173"/>
      <c r="N3142" s="174"/>
      <c r="O3142" s="173"/>
      <c r="P3142" s="173"/>
    </row>
    <row r="3143" spans="1:16" x14ac:dyDescent="0.25">
      <c r="A3143" s="74" t="s">
        <v>2609</v>
      </c>
      <c r="B3143" s="183" t="s">
        <v>4045</v>
      </c>
      <c r="C3143" s="78">
        <v>24.296799999999998</v>
      </c>
      <c r="D3143" s="184"/>
      <c r="E3143" s="76">
        <v>31.075200000000002</v>
      </c>
      <c r="F3143" s="76">
        <v>38.924599999999998</v>
      </c>
      <c r="G3143" s="73"/>
      <c r="H3143" s="76">
        <v>16.447400000000002</v>
      </c>
      <c r="I3143" s="72"/>
      <c r="J3143" s="185">
        <v>0</v>
      </c>
      <c r="K3143" s="242"/>
      <c r="L3143" s="242"/>
      <c r="M3143" s="173"/>
      <c r="N3143" s="174"/>
      <c r="O3143" s="173"/>
      <c r="P3143" s="173"/>
    </row>
    <row r="3144" spans="1:16" x14ac:dyDescent="0.25">
      <c r="A3144" s="74" t="s">
        <v>3058</v>
      </c>
      <c r="B3144" s="183" t="s">
        <v>3178</v>
      </c>
      <c r="C3144" s="78">
        <v>234.5994</v>
      </c>
      <c r="D3144" s="184"/>
      <c r="E3144" s="76">
        <v>58.244999999999997</v>
      </c>
      <c r="F3144" s="76">
        <v>4.4249999999999998</v>
      </c>
      <c r="G3144" s="73"/>
      <c r="H3144" s="76">
        <v>288.4194</v>
      </c>
      <c r="I3144" s="72"/>
      <c r="J3144" s="185">
        <v>0</v>
      </c>
      <c r="K3144" s="242"/>
      <c r="L3144" s="242"/>
      <c r="M3144" s="173"/>
      <c r="N3144" s="175"/>
      <c r="O3144" s="173"/>
      <c r="P3144" s="173"/>
    </row>
    <row r="3145" spans="1:16" x14ac:dyDescent="0.25">
      <c r="A3145" s="74" t="s">
        <v>3059</v>
      </c>
      <c r="B3145" s="183" t="s">
        <v>3178</v>
      </c>
      <c r="C3145" s="78">
        <v>242.73301999999998</v>
      </c>
      <c r="D3145" s="184"/>
      <c r="E3145" s="76">
        <v>60.114599999999996</v>
      </c>
      <c r="F3145" s="76">
        <v>5.4021000000000008</v>
      </c>
      <c r="G3145" s="73"/>
      <c r="H3145" s="76">
        <v>297.44552000000004</v>
      </c>
      <c r="I3145" s="72"/>
      <c r="J3145" s="185">
        <v>0</v>
      </c>
      <c r="K3145" s="242"/>
      <c r="L3145" s="242"/>
      <c r="M3145" s="173"/>
      <c r="N3145" s="174"/>
      <c r="O3145" s="173"/>
      <c r="P3145" s="173"/>
    </row>
    <row r="3146" spans="1:16" x14ac:dyDescent="0.25">
      <c r="A3146" s="74" t="s">
        <v>3060</v>
      </c>
      <c r="B3146" s="183" t="s">
        <v>3178</v>
      </c>
      <c r="C3146" s="78">
        <v>225.68374</v>
      </c>
      <c r="D3146" s="184"/>
      <c r="E3146" s="76">
        <v>61.850879999999997</v>
      </c>
      <c r="F3146" s="76">
        <v>9.8439300000000003</v>
      </c>
      <c r="G3146" s="73"/>
      <c r="H3146" s="76">
        <v>277.69069000000002</v>
      </c>
      <c r="I3146" s="72"/>
      <c r="J3146" s="185">
        <v>0</v>
      </c>
      <c r="K3146" s="242"/>
      <c r="L3146" s="242"/>
      <c r="M3146" s="173"/>
      <c r="N3146" s="173"/>
      <c r="O3146" s="173"/>
      <c r="P3146" s="173"/>
    </row>
    <row r="3147" spans="1:16" x14ac:dyDescent="0.25">
      <c r="A3147" s="74" t="s">
        <v>3061</v>
      </c>
      <c r="B3147" s="183" t="s">
        <v>3178</v>
      </c>
      <c r="C3147" s="78">
        <v>264.77764000000002</v>
      </c>
      <c r="D3147" s="184"/>
      <c r="E3147" s="76">
        <v>57.450120000000005</v>
      </c>
      <c r="F3147" s="76">
        <v>24.680700000000002</v>
      </c>
      <c r="G3147" s="73"/>
      <c r="H3147" s="76">
        <v>297.54705999999999</v>
      </c>
      <c r="I3147" s="72"/>
      <c r="J3147" s="185">
        <v>0</v>
      </c>
      <c r="K3147" s="242"/>
      <c r="L3147" s="242"/>
      <c r="M3147" s="173"/>
      <c r="N3147" s="173"/>
      <c r="O3147" s="173"/>
      <c r="P3147" s="173"/>
    </row>
    <row r="3148" spans="1:16" x14ac:dyDescent="0.25">
      <c r="A3148" s="74" t="s">
        <v>3062</v>
      </c>
      <c r="B3148" s="183" t="s">
        <v>3178</v>
      </c>
      <c r="C3148" s="78">
        <v>278.70340999999996</v>
      </c>
      <c r="D3148" s="184"/>
      <c r="E3148" s="76">
        <v>64.049760000000006</v>
      </c>
      <c r="F3148" s="76">
        <v>8.2808500000000009</v>
      </c>
      <c r="G3148" s="73"/>
      <c r="H3148" s="76">
        <v>334.47232000000002</v>
      </c>
      <c r="I3148" s="72"/>
      <c r="J3148" s="185">
        <v>0</v>
      </c>
      <c r="K3148" s="242"/>
      <c r="L3148" s="242"/>
      <c r="M3148" s="173"/>
      <c r="N3148" s="173"/>
      <c r="O3148" s="173"/>
      <c r="P3148" s="173"/>
    </row>
    <row r="3149" spans="1:16" x14ac:dyDescent="0.25">
      <c r="A3149" s="74" t="s">
        <v>3063</v>
      </c>
      <c r="B3149" s="183" t="s">
        <v>3178</v>
      </c>
      <c r="C3149" s="78">
        <v>236.33454999999998</v>
      </c>
      <c r="D3149" s="184"/>
      <c r="E3149" s="76">
        <v>63.412050000000001</v>
      </c>
      <c r="F3149" s="76">
        <v>50.598800000000004</v>
      </c>
      <c r="G3149" s="73"/>
      <c r="H3149" s="76">
        <v>253.60254999999998</v>
      </c>
      <c r="I3149" s="72"/>
      <c r="J3149" s="185">
        <v>0</v>
      </c>
      <c r="K3149" s="242"/>
      <c r="L3149" s="242"/>
      <c r="M3149" s="173"/>
      <c r="N3149" s="173"/>
      <c r="O3149" s="173"/>
      <c r="P3149" s="173"/>
    </row>
    <row r="3150" spans="1:16" x14ac:dyDescent="0.25">
      <c r="A3150" s="74" t="s">
        <v>3064</v>
      </c>
      <c r="B3150" s="183" t="s">
        <v>3178</v>
      </c>
      <c r="C3150" s="78">
        <v>180.74074999999999</v>
      </c>
      <c r="D3150" s="184"/>
      <c r="E3150" s="76">
        <v>41.1372</v>
      </c>
      <c r="F3150" s="76">
        <v>3.5021999999999998</v>
      </c>
      <c r="G3150" s="73"/>
      <c r="H3150" s="76">
        <v>218.37575000000001</v>
      </c>
      <c r="I3150" s="72"/>
      <c r="J3150" s="185">
        <v>0</v>
      </c>
      <c r="K3150" s="242"/>
      <c r="L3150" s="242"/>
      <c r="M3150" s="173"/>
      <c r="N3150" s="174"/>
      <c r="O3150" s="173"/>
      <c r="P3150" s="173"/>
    </row>
    <row r="3151" spans="1:16" x14ac:dyDescent="0.25">
      <c r="A3151" s="74" t="s">
        <v>3065</v>
      </c>
      <c r="B3151" s="183" t="s">
        <v>3179</v>
      </c>
      <c r="C3151" s="78">
        <v>80.653259999999989</v>
      </c>
      <c r="D3151" s="184"/>
      <c r="E3151" s="76">
        <v>68.6036</v>
      </c>
      <c r="F3151" s="76">
        <v>84.795280000000005</v>
      </c>
      <c r="G3151" s="73"/>
      <c r="H3151" s="76">
        <v>65.340119999999999</v>
      </c>
      <c r="I3151" s="72"/>
      <c r="J3151" s="185">
        <v>0</v>
      </c>
      <c r="K3151" s="242"/>
      <c r="L3151" s="242"/>
      <c r="M3151" s="173"/>
      <c r="N3151" s="174"/>
      <c r="O3151" s="173"/>
      <c r="P3151" s="173"/>
    </row>
    <row r="3152" spans="1:16" x14ac:dyDescent="0.25">
      <c r="A3152" s="74" t="s">
        <v>3066</v>
      </c>
      <c r="B3152" s="183" t="s">
        <v>3179</v>
      </c>
      <c r="C3152" s="78">
        <v>153.1994</v>
      </c>
      <c r="D3152" s="184"/>
      <c r="E3152" s="76">
        <v>66.604199999999992</v>
      </c>
      <c r="F3152" s="76">
        <v>70.95732000000001</v>
      </c>
      <c r="G3152" s="73"/>
      <c r="H3152" s="76">
        <v>152.95948000000001</v>
      </c>
      <c r="I3152" s="72"/>
      <c r="J3152" s="185">
        <v>0</v>
      </c>
      <c r="K3152" s="242"/>
      <c r="L3152" s="242"/>
      <c r="M3152" s="173"/>
      <c r="N3152" s="174"/>
      <c r="O3152" s="173"/>
      <c r="P3152" s="173"/>
    </row>
    <row r="3153" spans="1:16" x14ac:dyDescent="0.25">
      <c r="A3153" s="74" t="s">
        <v>3067</v>
      </c>
      <c r="B3153" s="183" t="s">
        <v>3179</v>
      </c>
      <c r="C3153" s="78">
        <v>57.940150000000003</v>
      </c>
      <c r="D3153" s="184"/>
      <c r="E3153" s="76">
        <v>19.983599999999999</v>
      </c>
      <c r="F3153" s="76">
        <v>8.0873000000000008</v>
      </c>
      <c r="G3153" s="73"/>
      <c r="H3153" s="76">
        <v>69.836449999999999</v>
      </c>
      <c r="I3153" s="72"/>
      <c r="J3153" s="185">
        <v>0</v>
      </c>
      <c r="K3153" s="242"/>
      <c r="L3153" s="242"/>
      <c r="M3153" s="173"/>
      <c r="N3153" s="174"/>
      <c r="O3153" s="173"/>
      <c r="P3153" s="173"/>
    </row>
    <row r="3154" spans="1:16" x14ac:dyDescent="0.25">
      <c r="A3154" s="74" t="s">
        <v>3068</v>
      </c>
      <c r="B3154" s="183" t="s">
        <v>3179</v>
      </c>
      <c r="C3154" s="78">
        <v>119.91913000000001</v>
      </c>
      <c r="D3154" s="184"/>
      <c r="E3154" s="76">
        <v>45.993600000000001</v>
      </c>
      <c r="F3154" s="76">
        <v>36.658670000000001</v>
      </c>
      <c r="G3154" s="73"/>
      <c r="H3154" s="76">
        <v>129.25406000000001</v>
      </c>
      <c r="I3154" s="72"/>
      <c r="J3154" s="185">
        <v>0</v>
      </c>
      <c r="K3154" s="242"/>
      <c r="L3154" s="242"/>
      <c r="M3154" s="173"/>
      <c r="N3154" s="174"/>
      <c r="O3154" s="173"/>
      <c r="P3154" s="173"/>
    </row>
    <row r="3155" spans="1:16" x14ac:dyDescent="0.25">
      <c r="A3155" s="74" t="s">
        <v>3069</v>
      </c>
      <c r="B3155" s="183" t="s">
        <v>3179</v>
      </c>
      <c r="C3155" s="78">
        <v>9.243030000000001</v>
      </c>
      <c r="D3155" s="184"/>
      <c r="E3155" s="76">
        <v>26.028599999999997</v>
      </c>
      <c r="F3155" s="76">
        <v>24.4802</v>
      </c>
      <c r="G3155" s="73"/>
      <c r="H3155" s="76">
        <v>10.79143</v>
      </c>
      <c r="I3155" s="72"/>
      <c r="J3155" s="185">
        <v>0</v>
      </c>
      <c r="K3155" s="242"/>
      <c r="L3155" s="242"/>
      <c r="M3155" s="173"/>
      <c r="N3155" s="174"/>
      <c r="O3155" s="173"/>
      <c r="P3155" s="173"/>
    </row>
    <row r="3156" spans="1:16" x14ac:dyDescent="0.25">
      <c r="A3156" s="74" t="s">
        <v>3070</v>
      </c>
      <c r="B3156" s="183" t="s">
        <v>3179</v>
      </c>
      <c r="C3156" s="78">
        <v>128.08498</v>
      </c>
      <c r="D3156" s="184"/>
      <c r="E3156" s="76">
        <v>119.87039999999999</v>
      </c>
      <c r="F3156" s="76">
        <v>114.23768</v>
      </c>
      <c r="G3156" s="73"/>
      <c r="H3156" s="76">
        <v>133.71770000000001</v>
      </c>
      <c r="I3156" s="72"/>
      <c r="J3156" s="185">
        <v>0</v>
      </c>
      <c r="K3156" s="242"/>
      <c r="L3156" s="242"/>
      <c r="M3156" s="173"/>
      <c r="N3156" s="174"/>
      <c r="O3156" s="173"/>
      <c r="P3156" s="173"/>
    </row>
    <row r="3157" spans="1:16" x14ac:dyDescent="0.25">
      <c r="A3157" s="74" t="s">
        <v>3071</v>
      </c>
      <c r="B3157" s="183" t="s">
        <v>3179</v>
      </c>
      <c r="C3157" s="78">
        <v>271.26385999999997</v>
      </c>
      <c r="D3157" s="184"/>
      <c r="E3157" s="76">
        <v>137.96639999999999</v>
      </c>
      <c r="F3157" s="76">
        <v>143.76573999999999</v>
      </c>
      <c r="G3157" s="73"/>
      <c r="H3157" s="76">
        <v>265.46451999999999</v>
      </c>
      <c r="I3157" s="72"/>
      <c r="J3157" s="185">
        <v>0</v>
      </c>
      <c r="K3157" s="242"/>
      <c r="L3157" s="242"/>
      <c r="M3157" s="173"/>
      <c r="N3157" s="174"/>
      <c r="O3157" s="173"/>
      <c r="P3157" s="173"/>
    </row>
    <row r="3158" spans="1:16" x14ac:dyDescent="0.25">
      <c r="A3158" s="74" t="s">
        <v>3072</v>
      </c>
      <c r="B3158" s="183" t="s">
        <v>3179</v>
      </c>
      <c r="C3158" s="78">
        <v>170.22975</v>
      </c>
      <c r="D3158" s="184"/>
      <c r="E3158" s="76">
        <v>87.77422</v>
      </c>
      <c r="F3158" s="76">
        <v>76.561309999999992</v>
      </c>
      <c r="G3158" s="73"/>
      <c r="H3158" s="76">
        <v>178.52545999999998</v>
      </c>
      <c r="I3158" s="72"/>
      <c r="J3158" s="185">
        <v>0</v>
      </c>
      <c r="K3158" s="242"/>
      <c r="L3158" s="242"/>
      <c r="M3158" s="173"/>
      <c r="N3158" s="173"/>
      <c r="O3158" s="173"/>
      <c r="P3158" s="173"/>
    </row>
    <row r="3159" spans="1:16" x14ac:dyDescent="0.25">
      <c r="A3159" s="74" t="s">
        <v>568</v>
      </c>
      <c r="B3159" s="183" t="s">
        <v>3179</v>
      </c>
      <c r="C3159" s="78">
        <v>81.941000000000003</v>
      </c>
      <c r="D3159" s="184"/>
      <c r="E3159" s="76">
        <v>42.12</v>
      </c>
      <c r="F3159" s="76">
        <v>25.639099999999999</v>
      </c>
      <c r="G3159" s="73"/>
      <c r="H3159" s="76">
        <v>98.421899999999994</v>
      </c>
      <c r="I3159" s="72"/>
      <c r="J3159" s="185">
        <v>0</v>
      </c>
      <c r="K3159" s="242"/>
      <c r="L3159" s="242"/>
      <c r="M3159" s="173"/>
      <c r="N3159" s="175"/>
      <c r="O3159" s="173"/>
      <c r="P3159" s="173"/>
    </row>
    <row r="3160" spans="1:16" x14ac:dyDescent="0.25">
      <c r="A3160" s="74" t="s">
        <v>3073</v>
      </c>
      <c r="B3160" s="183" t="s">
        <v>3179</v>
      </c>
      <c r="C3160" s="78">
        <v>103.75767</v>
      </c>
      <c r="D3160" s="184"/>
      <c r="E3160" s="76">
        <v>42.204239999999999</v>
      </c>
      <c r="F3160" s="76">
        <v>43.316699999999997</v>
      </c>
      <c r="G3160" s="73"/>
      <c r="H3160" s="76">
        <v>102.64521000000001</v>
      </c>
      <c r="I3160" s="72"/>
      <c r="J3160" s="185">
        <v>0</v>
      </c>
      <c r="K3160" s="242"/>
      <c r="L3160" s="242"/>
      <c r="M3160" s="173"/>
      <c r="N3160" s="173"/>
      <c r="O3160" s="173"/>
      <c r="P3160" s="173"/>
    </row>
    <row r="3161" spans="1:16" x14ac:dyDescent="0.25">
      <c r="A3161" s="74" t="s">
        <v>3074</v>
      </c>
      <c r="B3161" s="183" t="s">
        <v>3179</v>
      </c>
      <c r="C3161" s="78">
        <v>103.40975</v>
      </c>
      <c r="D3161" s="184"/>
      <c r="E3161" s="76">
        <v>36.1218</v>
      </c>
      <c r="F3161" s="76">
        <v>17.890369999999997</v>
      </c>
      <c r="G3161" s="73"/>
      <c r="H3161" s="76">
        <v>121.64117999999999</v>
      </c>
      <c r="I3161" s="72"/>
      <c r="J3161" s="185">
        <v>0</v>
      </c>
      <c r="K3161" s="242"/>
      <c r="L3161" s="242"/>
      <c r="M3161" s="173"/>
      <c r="N3161" s="174"/>
      <c r="O3161" s="173"/>
      <c r="P3161" s="173"/>
    </row>
    <row r="3162" spans="1:16" x14ac:dyDescent="0.25">
      <c r="A3162" s="74" t="s">
        <v>3075</v>
      </c>
      <c r="B3162" s="183" t="s">
        <v>3179</v>
      </c>
      <c r="C3162" s="78">
        <v>40.651300000000006</v>
      </c>
      <c r="D3162" s="184"/>
      <c r="E3162" s="76">
        <v>25.069200000000002</v>
      </c>
      <c r="F3162" s="76">
        <v>29.086849999999998</v>
      </c>
      <c r="G3162" s="73"/>
      <c r="H3162" s="76">
        <v>36.633650000000003</v>
      </c>
      <c r="I3162" s="72"/>
      <c r="J3162" s="185">
        <v>0</v>
      </c>
      <c r="K3162" s="242"/>
      <c r="L3162" s="242"/>
      <c r="M3162" s="173"/>
      <c r="N3162" s="174"/>
      <c r="O3162" s="173"/>
      <c r="P3162" s="173"/>
    </row>
    <row r="3163" spans="1:16" x14ac:dyDescent="0.25">
      <c r="A3163" s="74" t="s">
        <v>3076</v>
      </c>
      <c r="B3163" s="183" t="s">
        <v>3179</v>
      </c>
      <c r="C3163" s="78">
        <v>68.348649999999992</v>
      </c>
      <c r="D3163" s="184"/>
      <c r="E3163" s="76">
        <v>20.1708</v>
      </c>
      <c r="F3163" s="76">
        <v>6.9325000000000001</v>
      </c>
      <c r="G3163" s="73"/>
      <c r="H3163" s="76">
        <v>81.586950000000002</v>
      </c>
      <c r="I3163" s="72"/>
      <c r="J3163" s="185">
        <v>0</v>
      </c>
      <c r="K3163" s="242"/>
      <c r="L3163" s="242"/>
      <c r="M3163" s="173"/>
      <c r="N3163" s="174"/>
      <c r="O3163" s="173"/>
      <c r="P3163" s="173"/>
    </row>
    <row r="3164" spans="1:16" x14ac:dyDescent="0.25">
      <c r="A3164" s="74" t="s">
        <v>3077</v>
      </c>
      <c r="B3164" s="183" t="s">
        <v>3179</v>
      </c>
      <c r="C3164" s="78">
        <v>99.32119999999999</v>
      </c>
      <c r="D3164" s="184"/>
      <c r="E3164" s="76">
        <v>30.9192</v>
      </c>
      <c r="F3164" s="76">
        <v>13.233000000000001</v>
      </c>
      <c r="G3164" s="73"/>
      <c r="H3164" s="76">
        <v>117.00739999999999</v>
      </c>
      <c r="I3164" s="72"/>
      <c r="J3164" s="185">
        <v>0</v>
      </c>
      <c r="K3164" s="242"/>
      <c r="L3164" s="242"/>
      <c r="M3164" s="173"/>
      <c r="N3164" s="174"/>
      <c r="O3164" s="173"/>
      <c r="P3164" s="173"/>
    </row>
    <row r="3165" spans="1:16" x14ac:dyDescent="0.25">
      <c r="A3165" s="74" t="s">
        <v>3078</v>
      </c>
      <c r="B3165" s="183" t="s">
        <v>3179</v>
      </c>
      <c r="C3165" s="78">
        <v>31.448599999999999</v>
      </c>
      <c r="D3165" s="184"/>
      <c r="E3165" s="76">
        <v>23.587199999999999</v>
      </c>
      <c r="F3165" s="76">
        <v>7.1324499999999995</v>
      </c>
      <c r="G3165" s="73"/>
      <c r="H3165" s="76">
        <v>47.903349999999996</v>
      </c>
      <c r="I3165" s="72"/>
      <c r="J3165" s="185">
        <v>0</v>
      </c>
      <c r="K3165" s="242"/>
      <c r="L3165" s="242"/>
      <c r="M3165" s="173"/>
      <c r="N3165" s="174"/>
      <c r="O3165" s="173"/>
      <c r="P3165" s="173"/>
    </row>
    <row r="3166" spans="1:16" x14ac:dyDescent="0.25">
      <c r="A3166" s="74" t="s">
        <v>3079</v>
      </c>
      <c r="B3166" s="183" t="s">
        <v>3179</v>
      </c>
      <c r="C3166" s="78">
        <v>81.730899999999991</v>
      </c>
      <c r="D3166" s="184"/>
      <c r="E3166" s="76">
        <v>24.140999999999998</v>
      </c>
      <c r="F3166" s="76">
        <v>4.6698500000000003</v>
      </c>
      <c r="G3166" s="73"/>
      <c r="H3166" s="76">
        <v>101.20205</v>
      </c>
      <c r="I3166" s="72"/>
      <c r="J3166" s="185">
        <v>0</v>
      </c>
      <c r="K3166" s="242"/>
      <c r="L3166" s="242"/>
      <c r="M3166" s="173"/>
      <c r="N3166" s="175"/>
      <c r="O3166" s="173"/>
      <c r="P3166" s="173"/>
    </row>
    <row r="3167" spans="1:16" x14ac:dyDescent="0.25">
      <c r="A3167" s="74" t="s">
        <v>3080</v>
      </c>
      <c r="B3167" s="183" t="s">
        <v>3179</v>
      </c>
      <c r="C3167" s="78">
        <v>40.637650000000001</v>
      </c>
      <c r="D3167" s="184"/>
      <c r="E3167" s="76">
        <v>23.8108</v>
      </c>
      <c r="F3167" s="76">
        <v>35.226949999999995</v>
      </c>
      <c r="G3167" s="73"/>
      <c r="H3167" s="76">
        <v>29.5015</v>
      </c>
      <c r="I3167" s="72"/>
      <c r="J3167" s="185">
        <v>0</v>
      </c>
      <c r="K3167" s="242"/>
      <c r="L3167" s="242"/>
      <c r="M3167" s="173"/>
      <c r="N3167" s="174"/>
      <c r="O3167" s="173"/>
      <c r="P3167" s="173"/>
    </row>
    <row r="3168" spans="1:16" x14ac:dyDescent="0.25">
      <c r="A3168" s="74" t="s">
        <v>3081</v>
      </c>
      <c r="B3168" s="183" t="s">
        <v>3179</v>
      </c>
      <c r="C3168" s="78">
        <v>68.201800000000006</v>
      </c>
      <c r="D3168" s="184"/>
      <c r="E3168" s="76">
        <v>23.259599999999999</v>
      </c>
      <c r="F3168" s="76">
        <v>10.670299999999999</v>
      </c>
      <c r="G3168" s="73"/>
      <c r="H3168" s="76">
        <v>80.7911</v>
      </c>
      <c r="I3168" s="72"/>
      <c r="J3168" s="185">
        <v>0</v>
      </c>
      <c r="K3168" s="242"/>
      <c r="L3168" s="242"/>
      <c r="M3168" s="173"/>
      <c r="N3168" s="174"/>
      <c r="O3168" s="173"/>
      <c r="P3168" s="173"/>
    </row>
    <row r="3169" spans="1:16" x14ac:dyDescent="0.25">
      <c r="A3169" s="74" t="s">
        <v>3082</v>
      </c>
      <c r="B3169" s="183" t="s">
        <v>3179</v>
      </c>
      <c r="C3169" s="78">
        <v>55.563540000000003</v>
      </c>
      <c r="D3169" s="184"/>
      <c r="E3169" s="76">
        <v>23.805599999999998</v>
      </c>
      <c r="F3169" s="76">
        <v>23.104099999999999</v>
      </c>
      <c r="G3169" s="73"/>
      <c r="H3169" s="76">
        <v>56.265039999999999</v>
      </c>
      <c r="I3169" s="72"/>
      <c r="J3169" s="185">
        <v>0</v>
      </c>
      <c r="K3169" s="242"/>
      <c r="L3169" s="242"/>
      <c r="M3169" s="173"/>
      <c r="N3169" s="174"/>
      <c r="O3169" s="173"/>
      <c r="P3169" s="173"/>
    </row>
    <row r="3170" spans="1:16" x14ac:dyDescent="0.25">
      <c r="A3170" s="74" t="s">
        <v>4011</v>
      </c>
      <c r="B3170" s="183" t="s">
        <v>3179</v>
      </c>
      <c r="C3170" s="78">
        <v>181.69519</v>
      </c>
      <c r="D3170" s="184"/>
      <c r="E3170" s="76">
        <v>82.948710000000005</v>
      </c>
      <c r="F3170" s="76">
        <v>96.130600000000001</v>
      </c>
      <c r="G3170" s="73"/>
      <c r="H3170" s="76">
        <v>168.94614999999999</v>
      </c>
      <c r="I3170" s="72"/>
      <c r="J3170" s="185">
        <v>0</v>
      </c>
      <c r="K3170" s="242"/>
      <c r="L3170" s="242"/>
      <c r="M3170" s="173"/>
      <c r="N3170" s="173"/>
      <c r="O3170" s="173"/>
      <c r="P3170" s="173"/>
    </row>
    <row r="3171" spans="1:16" x14ac:dyDescent="0.25">
      <c r="A3171" s="74" t="s">
        <v>3083</v>
      </c>
      <c r="B3171" s="183" t="s">
        <v>3179</v>
      </c>
      <c r="C3171" s="78">
        <v>177.96860000000001</v>
      </c>
      <c r="D3171" s="184"/>
      <c r="E3171" s="76">
        <v>56.717760000000006</v>
      </c>
      <c r="F3171" s="76">
        <v>23.435200000000002</v>
      </c>
      <c r="G3171" s="73"/>
      <c r="H3171" s="76">
        <v>211.25116</v>
      </c>
      <c r="I3171" s="72"/>
      <c r="J3171" s="185">
        <v>0</v>
      </c>
      <c r="K3171" s="242"/>
      <c r="L3171" s="242"/>
      <c r="M3171" s="173"/>
      <c r="N3171" s="173"/>
      <c r="O3171" s="173"/>
      <c r="P3171" s="173"/>
    </row>
    <row r="3172" spans="1:16" x14ac:dyDescent="0.25">
      <c r="A3172" s="74" t="s">
        <v>3084</v>
      </c>
      <c r="B3172" s="183" t="s">
        <v>3179</v>
      </c>
      <c r="C3172" s="78">
        <v>15.336729999999999</v>
      </c>
      <c r="D3172" s="184"/>
      <c r="E3172" s="76">
        <v>38.43515</v>
      </c>
      <c r="F3172" s="76">
        <v>50.791679999999999</v>
      </c>
      <c r="G3172" s="73"/>
      <c r="H3172" s="76">
        <v>3.5782500000000002</v>
      </c>
      <c r="I3172" s="72"/>
      <c r="J3172" s="185">
        <v>0</v>
      </c>
      <c r="K3172" s="242"/>
      <c r="L3172" s="242"/>
      <c r="M3172" s="173"/>
      <c r="N3172" s="173"/>
      <c r="O3172" s="173"/>
      <c r="P3172" s="173"/>
    </row>
    <row r="3173" spans="1:16" x14ac:dyDescent="0.25">
      <c r="A3173" s="74" t="s">
        <v>3085</v>
      </c>
      <c r="B3173" s="183" t="s">
        <v>3179</v>
      </c>
      <c r="C3173" s="78">
        <v>68.52964999999999</v>
      </c>
      <c r="D3173" s="184"/>
      <c r="E3173" s="76">
        <v>38.672400000000003</v>
      </c>
      <c r="F3173" s="76">
        <v>24.165400000000002</v>
      </c>
      <c r="G3173" s="73"/>
      <c r="H3173" s="76">
        <v>83.036649999999995</v>
      </c>
      <c r="I3173" s="72"/>
      <c r="J3173" s="185">
        <v>0</v>
      </c>
      <c r="K3173" s="242"/>
      <c r="L3173" s="242"/>
      <c r="M3173" s="173"/>
      <c r="N3173" s="174"/>
      <c r="O3173" s="173"/>
      <c r="P3173" s="173"/>
    </row>
    <row r="3174" spans="1:16" x14ac:dyDescent="0.25">
      <c r="A3174" s="74" t="s">
        <v>3086</v>
      </c>
      <c r="B3174" s="183" t="s">
        <v>3179</v>
      </c>
      <c r="C3174" s="78">
        <v>47.867350000000002</v>
      </c>
      <c r="D3174" s="184"/>
      <c r="E3174" s="76">
        <v>30.412200000000002</v>
      </c>
      <c r="F3174" s="76">
        <v>32.288550000000001</v>
      </c>
      <c r="G3174" s="73"/>
      <c r="H3174" s="76">
        <v>45.991</v>
      </c>
      <c r="I3174" s="72"/>
      <c r="J3174" s="185">
        <v>0</v>
      </c>
      <c r="K3174" s="242"/>
      <c r="L3174" s="242"/>
      <c r="M3174" s="173"/>
      <c r="N3174" s="174"/>
      <c r="O3174" s="173"/>
      <c r="P3174" s="173"/>
    </row>
    <row r="3175" spans="1:16" x14ac:dyDescent="0.25">
      <c r="A3175" s="74" t="s">
        <v>3087</v>
      </c>
      <c r="B3175" s="183" t="s">
        <v>3179</v>
      </c>
      <c r="C3175" s="78">
        <v>121.79625</v>
      </c>
      <c r="D3175" s="184"/>
      <c r="E3175" s="76">
        <v>29.079699999999999</v>
      </c>
      <c r="F3175" s="76">
        <v>6.6208</v>
      </c>
      <c r="G3175" s="73"/>
      <c r="H3175" s="76">
        <v>137.48265000000001</v>
      </c>
      <c r="I3175" s="72"/>
      <c r="J3175" s="185">
        <v>0</v>
      </c>
      <c r="K3175" s="242"/>
      <c r="L3175" s="242"/>
      <c r="M3175" s="173"/>
      <c r="N3175" s="174"/>
      <c r="O3175" s="173"/>
      <c r="P3175" s="173"/>
    </row>
    <row r="3176" spans="1:16" x14ac:dyDescent="0.25">
      <c r="A3176" s="74" t="s">
        <v>3088</v>
      </c>
      <c r="B3176" s="183" t="s">
        <v>3179</v>
      </c>
      <c r="C3176" s="78">
        <v>18.59515</v>
      </c>
      <c r="D3176" s="184"/>
      <c r="E3176" s="76">
        <v>34.944000000000003</v>
      </c>
      <c r="F3176" s="76">
        <v>31.812249999999999</v>
      </c>
      <c r="G3176" s="73"/>
      <c r="H3176" s="76">
        <v>21.726900000000001</v>
      </c>
      <c r="I3176" s="72"/>
      <c r="J3176" s="185">
        <v>0</v>
      </c>
      <c r="K3176" s="242"/>
      <c r="L3176" s="242"/>
      <c r="M3176" s="173"/>
      <c r="N3176" s="175"/>
      <c r="O3176" s="173"/>
      <c r="P3176" s="173"/>
    </row>
    <row r="3177" spans="1:16" x14ac:dyDescent="0.25">
      <c r="A3177" s="74" t="s">
        <v>1176</v>
      </c>
      <c r="B3177" s="183" t="s">
        <v>3179</v>
      </c>
      <c r="C3177" s="78">
        <v>134.67292999999998</v>
      </c>
      <c r="D3177" s="184"/>
      <c r="E3177" s="76">
        <v>91.080839999999995</v>
      </c>
      <c r="F3177" s="76">
        <v>100.40942999999999</v>
      </c>
      <c r="G3177" s="73"/>
      <c r="H3177" s="76">
        <v>127.02513999999999</v>
      </c>
      <c r="I3177" s="72"/>
      <c r="J3177" s="185">
        <v>0</v>
      </c>
      <c r="K3177" s="242"/>
      <c r="L3177" s="242"/>
      <c r="M3177" s="173"/>
      <c r="N3177" s="173"/>
      <c r="O3177" s="173"/>
      <c r="P3177" s="173"/>
    </row>
    <row r="3178" spans="1:16" x14ac:dyDescent="0.25">
      <c r="A3178" s="74" t="s">
        <v>3089</v>
      </c>
      <c r="B3178" s="183" t="s">
        <v>3179</v>
      </c>
      <c r="C3178" s="78">
        <v>77.448909999999998</v>
      </c>
      <c r="D3178" s="184"/>
      <c r="E3178" s="76">
        <v>33.515300000000003</v>
      </c>
      <c r="F3178" s="76">
        <v>66.380250000000004</v>
      </c>
      <c r="G3178" s="73"/>
      <c r="H3178" s="76">
        <v>40.112459999999999</v>
      </c>
      <c r="I3178" s="72"/>
      <c r="J3178" s="185">
        <v>0</v>
      </c>
      <c r="K3178" s="242"/>
      <c r="L3178" s="242"/>
      <c r="M3178" s="173"/>
      <c r="N3178" s="174"/>
      <c r="O3178" s="173"/>
      <c r="P3178" s="173"/>
    </row>
    <row r="3179" spans="1:16" x14ac:dyDescent="0.25">
      <c r="A3179" s="74" t="s">
        <v>3090</v>
      </c>
      <c r="B3179" s="183" t="s">
        <v>3179</v>
      </c>
      <c r="C3179" s="78">
        <v>117.26845</v>
      </c>
      <c r="D3179" s="184"/>
      <c r="E3179" s="76">
        <v>56.852899999999998</v>
      </c>
      <c r="F3179" s="76">
        <v>111.23791</v>
      </c>
      <c r="G3179" s="73"/>
      <c r="H3179" s="76">
        <v>92.249279999999999</v>
      </c>
      <c r="I3179" s="72"/>
      <c r="J3179" s="185">
        <v>0</v>
      </c>
      <c r="K3179" s="242"/>
      <c r="L3179" s="242"/>
      <c r="M3179" s="173"/>
      <c r="N3179" s="174"/>
      <c r="O3179" s="173"/>
      <c r="P3179" s="173"/>
    </row>
    <row r="3180" spans="1:16" x14ac:dyDescent="0.25">
      <c r="A3180" s="74" t="s">
        <v>3091</v>
      </c>
      <c r="B3180" s="183" t="s">
        <v>3179</v>
      </c>
      <c r="C3180" s="78">
        <v>75.293750000000003</v>
      </c>
      <c r="D3180" s="184"/>
      <c r="E3180" s="76">
        <v>58.6417</v>
      </c>
      <c r="F3180" s="76">
        <v>68.634679999999989</v>
      </c>
      <c r="G3180" s="73"/>
      <c r="H3180" s="76">
        <v>52.370220000000003</v>
      </c>
      <c r="I3180" s="72"/>
      <c r="J3180" s="185">
        <v>0</v>
      </c>
      <c r="K3180" s="242"/>
      <c r="L3180" s="242"/>
      <c r="M3180" s="173"/>
      <c r="N3180" s="174"/>
      <c r="O3180" s="173"/>
      <c r="P3180" s="173"/>
    </row>
    <row r="3181" spans="1:16" x14ac:dyDescent="0.25">
      <c r="A3181" s="74" t="s">
        <v>3092</v>
      </c>
      <c r="B3181" s="183" t="s">
        <v>3179</v>
      </c>
      <c r="C3181" s="78">
        <v>53.580599999999997</v>
      </c>
      <c r="D3181" s="184"/>
      <c r="E3181" s="76">
        <v>66.69</v>
      </c>
      <c r="F3181" s="76">
        <v>80.042050000000003</v>
      </c>
      <c r="G3181" s="73"/>
      <c r="H3181" s="76">
        <v>40.228550000000006</v>
      </c>
      <c r="I3181" s="72"/>
      <c r="J3181" s="185">
        <v>0</v>
      </c>
      <c r="K3181" s="242"/>
      <c r="L3181" s="242"/>
      <c r="M3181" s="173"/>
      <c r="N3181" s="175"/>
      <c r="O3181" s="173"/>
      <c r="P3181" s="173"/>
    </row>
    <row r="3182" spans="1:16" x14ac:dyDescent="0.25">
      <c r="A3182" s="74" t="s">
        <v>3093</v>
      </c>
      <c r="B3182" s="183" t="s">
        <v>3179</v>
      </c>
      <c r="C3182" s="78">
        <v>69.763990000000007</v>
      </c>
      <c r="D3182" s="184"/>
      <c r="E3182" s="76">
        <v>65.075400000000002</v>
      </c>
      <c r="F3182" s="76">
        <v>85.351249999999993</v>
      </c>
      <c r="G3182" s="73"/>
      <c r="H3182" s="76">
        <v>48.331739999999996</v>
      </c>
      <c r="I3182" s="72"/>
      <c r="J3182" s="185">
        <v>0</v>
      </c>
      <c r="K3182" s="242"/>
      <c r="L3182" s="242"/>
      <c r="M3182" s="173"/>
      <c r="N3182" s="174"/>
      <c r="O3182" s="173"/>
      <c r="P3182" s="173"/>
    </row>
    <row r="3183" spans="1:16" x14ac:dyDescent="0.25">
      <c r="A3183" s="74" t="s">
        <v>3094</v>
      </c>
      <c r="B3183" s="183" t="s">
        <v>3179</v>
      </c>
      <c r="C3183" s="78">
        <v>76.8369</v>
      </c>
      <c r="D3183" s="184"/>
      <c r="E3183" s="76">
        <v>68.569800000000001</v>
      </c>
      <c r="F3183" s="76">
        <v>63.646149999999999</v>
      </c>
      <c r="G3183" s="73"/>
      <c r="H3183" s="76">
        <v>81.760550000000009</v>
      </c>
      <c r="I3183" s="72"/>
      <c r="J3183" s="185">
        <v>0</v>
      </c>
      <c r="K3183" s="242"/>
      <c r="L3183" s="242"/>
      <c r="M3183" s="173"/>
      <c r="N3183" s="174"/>
      <c r="O3183" s="173"/>
      <c r="P3183" s="173"/>
    </row>
    <row r="3184" spans="1:16" x14ac:dyDescent="0.25">
      <c r="A3184" s="74" t="s">
        <v>3095</v>
      </c>
      <c r="B3184" s="183" t="s">
        <v>3179</v>
      </c>
      <c r="C3184" s="78">
        <v>136.40479999999999</v>
      </c>
      <c r="D3184" s="184"/>
      <c r="E3184" s="76">
        <v>66.331199999999995</v>
      </c>
      <c r="F3184" s="76">
        <v>52.572499999999998</v>
      </c>
      <c r="G3184" s="73"/>
      <c r="H3184" s="76">
        <v>150.1635</v>
      </c>
      <c r="I3184" s="72"/>
      <c r="J3184" s="185">
        <v>0</v>
      </c>
      <c r="K3184" s="242"/>
      <c r="L3184" s="242"/>
      <c r="M3184" s="173"/>
      <c r="N3184" s="174"/>
      <c r="O3184" s="173"/>
      <c r="P3184" s="173"/>
    </row>
    <row r="3185" spans="1:16" x14ac:dyDescent="0.25">
      <c r="A3185" s="74" t="s">
        <v>3096</v>
      </c>
      <c r="B3185" s="183" t="s">
        <v>3179</v>
      </c>
      <c r="C3185" s="78">
        <v>99.91297999999999</v>
      </c>
      <c r="D3185" s="184"/>
      <c r="E3185" s="76">
        <v>72.58296</v>
      </c>
      <c r="F3185" s="76">
        <v>78.791710000000009</v>
      </c>
      <c r="G3185" s="73"/>
      <c r="H3185" s="76">
        <v>93.704229999999995</v>
      </c>
      <c r="I3185" s="72"/>
      <c r="J3185" s="185">
        <v>0</v>
      </c>
      <c r="K3185" s="242"/>
      <c r="L3185" s="242"/>
      <c r="M3185" s="173"/>
      <c r="N3185" s="173"/>
      <c r="O3185" s="173"/>
      <c r="P3185" s="173"/>
    </row>
    <row r="3186" spans="1:16" x14ac:dyDescent="0.25">
      <c r="A3186" s="74" t="s">
        <v>3097</v>
      </c>
      <c r="B3186" s="183" t="s">
        <v>3179</v>
      </c>
      <c r="C3186" s="78">
        <v>81.485950000000003</v>
      </c>
      <c r="D3186" s="184"/>
      <c r="E3186" s="76">
        <v>27.970800000000001</v>
      </c>
      <c r="F3186" s="76">
        <v>10.9686</v>
      </c>
      <c r="G3186" s="73"/>
      <c r="H3186" s="76">
        <v>98.48814999999999</v>
      </c>
      <c r="I3186" s="72"/>
      <c r="J3186" s="185">
        <v>0</v>
      </c>
      <c r="K3186" s="242"/>
      <c r="L3186" s="242"/>
      <c r="M3186" s="173"/>
      <c r="N3186" s="174"/>
      <c r="O3186" s="173"/>
      <c r="P3186" s="173"/>
    </row>
    <row r="3187" spans="1:16" x14ac:dyDescent="0.25">
      <c r="A3187" s="74" t="s">
        <v>3098</v>
      </c>
      <c r="B3187" s="183" t="s">
        <v>3179</v>
      </c>
      <c r="C3187" s="78">
        <v>93.784649999999999</v>
      </c>
      <c r="D3187" s="184"/>
      <c r="E3187" s="76">
        <v>90.737399999999994</v>
      </c>
      <c r="F3187" s="76">
        <v>72.206869999999995</v>
      </c>
      <c r="G3187" s="73"/>
      <c r="H3187" s="76">
        <v>112.31518</v>
      </c>
      <c r="I3187" s="72"/>
      <c r="J3187" s="185">
        <v>0</v>
      </c>
      <c r="K3187" s="242"/>
      <c r="L3187" s="242"/>
      <c r="M3187" s="173"/>
      <c r="N3187" s="174"/>
      <c r="O3187" s="173"/>
      <c r="P3187" s="173"/>
    </row>
    <row r="3188" spans="1:16" x14ac:dyDescent="0.25">
      <c r="A3188" s="74" t="s">
        <v>3099</v>
      </c>
      <c r="B3188" s="183" t="s">
        <v>3179</v>
      </c>
      <c r="C3188" s="78">
        <v>157.90275</v>
      </c>
      <c r="D3188" s="184"/>
      <c r="E3188" s="76">
        <v>90.542400000000001</v>
      </c>
      <c r="F3188" s="76">
        <v>88.344800000000006</v>
      </c>
      <c r="G3188" s="73"/>
      <c r="H3188" s="76">
        <v>160.10034999999999</v>
      </c>
      <c r="I3188" s="72"/>
      <c r="J3188" s="185">
        <v>0</v>
      </c>
      <c r="K3188" s="242"/>
      <c r="L3188" s="242"/>
      <c r="M3188" s="173"/>
      <c r="N3188" s="174"/>
      <c r="O3188" s="173"/>
      <c r="P3188" s="173"/>
    </row>
    <row r="3189" spans="1:16" x14ac:dyDescent="0.25">
      <c r="A3189" s="74" t="s">
        <v>3100</v>
      </c>
      <c r="B3189" s="183" t="s">
        <v>3179</v>
      </c>
      <c r="C3189" s="78">
        <v>73.039529999999999</v>
      </c>
      <c r="D3189" s="184"/>
      <c r="E3189" s="76">
        <v>50.062800000000003</v>
      </c>
      <c r="F3189" s="76">
        <v>51.541050000000006</v>
      </c>
      <c r="G3189" s="73"/>
      <c r="H3189" s="76">
        <v>63.77628</v>
      </c>
      <c r="I3189" s="72"/>
      <c r="J3189" s="185">
        <v>0</v>
      </c>
      <c r="K3189" s="242"/>
      <c r="L3189" s="242"/>
      <c r="M3189" s="173"/>
      <c r="N3189" s="174"/>
      <c r="O3189" s="173"/>
      <c r="P3189" s="173"/>
    </row>
    <row r="3190" spans="1:16" x14ac:dyDescent="0.25">
      <c r="A3190" s="74" t="s">
        <v>3101</v>
      </c>
      <c r="B3190" s="183" t="s">
        <v>3179</v>
      </c>
      <c r="C3190" s="78">
        <v>114.53531</v>
      </c>
      <c r="D3190" s="184"/>
      <c r="E3190" s="76">
        <v>59.705880000000001</v>
      </c>
      <c r="F3190" s="76">
        <v>58.532160000000005</v>
      </c>
      <c r="G3190" s="73"/>
      <c r="H3190" s="76">
        <v>115.70903</v>
      </c>
      <c r="I3190" s="72"/>
      <c r="J3190" s="185">
        <v>0</v>
      </c>
      <c r="K3190" s="242"/>
      <c r="L3190" s="242"/>
      <c r="M3190" s="173"/>
      <c r="N3190" s="173"/>
      <c r="O3190" s="173"/>
      <c r="P3190" s="173"/>
    </row>
    <row r="3191" spans="1:16" x14ac:dyDescent="0.25">
      <c r="A3191" s="74" t="s">
        <v>3103</v>
      </c>
      <c r="B3191" s="183" t="s">
        <v>3181</v>
      </c>
      <c r="C3191" s="78">
        <v>275.80765000000002</v>
      </c>
      <c r="D3191" s="184"/>
      <c r="E3191" s="76">
        <v>83.155799999999999</v>
      </c>
      <c r="F3191" s="76">
        <v>44.25224</v>
      </c>
      <c r="G3191" s="73"/>
      <c r="H3191" s="76">
        <v>314.71120999999999</v>
      </c>
      <c r="I3191" s="72"/>
      <c r="J3191" s="185">
        <v>0</v>
      </c>
      <c r="K3191" s="242"/>
      <c r="L3191" s="242"/>
      <c r="M3191" s="173"/>
      <c r="N3191" s="174"/>
      <c r="O3191" s="173"/>
      <c r="P3191" s="173"/>
    </row>
    <row r="3192" spans="1:16" x14ac:dyDescent="0.25">
      <c r="A3192" s="74" t="s">
        <v>3104</v>
      </c>
      <c r="B3192" s="183" t="s">
        <v>3181</v>
      </c>
      <c r="C3192" s="78">
        <v>235.83179999999999</v>
      </c>
      <c r="D3192" s="184"/>
      <c r="E3192" s="76">
        <v>79.17</v>
      </c>
      <c r="F3192" s="76">
        <v>49.478550000000006</v>
      </c>
      <c r="G3192" s="73"/>
      <c r="H3192" s="76">
        <v>265.52325000000002</v>
      </c>
      <c r="I3192" s="72"/>
      <c r="J3192" s="185">
        <v>0</v>
      </c>
      <c r="K3192" s="242"/>
      <c r="L3192" s="242"/>
      <c r="M3192" s="173"/>
      <c r="N3192" s="175"/>
      <c r="O3192" s="173"/>
      <c r="P3192" s="173"/>
    </row>
    <row r="3193" spans="1:16" x14ac:dyDescent="0.25">
      <c r="A3193" s="74" t="s">
        <v>3105</v>
      </c>
      <c r="B3193" s="183" t="s">
        <v>3181</v>
      </c>
      <c r="C3193" s="78">
        <v>142.90935999999999</v>
      </c>
      <c r="D3193" s="184"/>
      <c r="E3193" s="76">
        <v>72.091560000000001</v>
      </c>
      <c r="F3193" s="76">
        <v>72.488380000000006</v>
      </c>
      <c r="G3193" s="73"/>
      <c r="H3193" s="76">
        <v>142.42154000000002</v>
      </c>
      <c r="I3193" s="72"/>
      <c r="J3193" s="185">
        <v>0</v>
      </c>
      <c r="K3193" s="242"/>
      <c r="L3193" s="242"/>
      <c r="M3193" s="173"/>
      <c r="N3193" s="173"/>
      <c r="O3193" s="173"/>
      <c r="P3193" s="173"/>
    </row>
    <row r="3194" spans="1:16" x14ac:dyDescent="0.25">
      <c r="A3194" s="74" t="s">
        <v>3106</v>
      </c>
      <c r="B3194" s="183" t="s">
        <v>3181</v>
      </c>
      <c r="C3194" s="78">
        <v>135.50675000000001</v>
      </c>
      <c r="D3194" s="184"/>
      <c r="E3194" s="76">
        <v>43.625399999999999</v>
      </c>
      <c r="F3194" s="76">
        <v>34.714750000000002</v>
      </c>
      <c r="G3194" s="73"/>
      <c r="H3194" s="76">
        <v>144.41739999999999</v>
      </c>
      <c r="I3194" s="72"/>
      <c r="J3194" s="185">
        <v>0</v>
      </c>
      <c r="K3194" s="242"/>
      <c r="L3194" s="242"/>
      <c r="M3194" s="173"/>
      <c r="N3194" s="174"/>
      <c r="O3194" s="173"/>
      <c r="P3194" s="173"/>
    </row>
    <row r="3195" spans="1:16" x14ac:dyDescent="0.25">
      <c r="A3195" s="74" t="s">
        <v>1072</v>
      </c>
      <c r="B3195" s="183" t="s">
        <v>3181</v>
      </c>
      <c r="C3195" s="78">
        <v>116.4019</v>
      </c>
      <c r="D3195" s="184"/>
      <c r="E3195" s="76">
        <v>68.604900000000001</v>
      </c>
      <c r="F3195" s="76">
        <v>93.385300000000001</v>
      </c>
      <c r="G3195" s="73"/>
      <c r="H3195" s="76">
        <v>88.771799999999999</v>
      </c>
      <c r="I3195" s="72"/>
      <c r="J3195" s="185">
        <v>0</v>
      </c>
      <c r="K3195" s="242"/>
      <c r="L3195" s="242"/>
      <c r="M3195" s="173"/>
      <c r="N3195" s="174"/>
      <c r="O3195" s="173"/>
      <c r="P3195" s="173"/>
    </row>
    <row r="3196" spans="1:16" x14ac:dyDescent="0.25">
      <c r="A3196" s="74" t="s">
        <v>3107</v>
      </c>
      <c r="B3196" s="183" t="s">
        <v>3181</v>
      </c>
      <c r="C3196" s="78">
        <v>232.3776</v>
      </c>
      <c r="D3196" s="184"/>
      <c r="E3196" s="76">
        <v>71.80680000000001</v>
      </c>
      <c r="F3196" s="76">
        <v>26.686049999999998</v>
      </c>
      <c r="G3196" s="73"/>
      <c r="H3196" s="76">
        <v>277.49834999999996</v>
      </c>
      <c r="I3196" s="72"/>
      <c r="J3196" s="185">
        <v>0</v>
      </c>
      <c r="K3196" s="242"/>
      <c r="L3196" s="242"/>
      <c r="M3196" s="173"/>
      <c r="N3196" s="174"/>
      <c r="O3196" s="173"/>
      <c r="P3196" s="173"/>
    </row>
    <row r="3197" spans="1:16" x14ac:dyDescent="0.25">
      <c r="A3197" s="74" t="s">
        <v>3108</v>
      </c>
      <c r="B3197" s="183" t="s">
        <v>3181</v>
      </c>
      <c r="C3197" s="78">
        <v>308.42379999999997</v>
      </c>
      <c r="D3197" s="184"/>
      <c r="E3197" s="76">
        <v>68.078399999999988</v>
      </c>
      <c r="F3197" s="76">
        <v>16.565249999999999</v>
      </c>
      <c r="G3197" s="73"/>
      <c r="H3197" s="76">
        <v>359.93695000000002</v>
      </c>
      <c r="I3197" s="72"/>
      <c r="J3197" s="185">
        <v>0</v>
      </c>
      <c r="K3197" s="242"/>
      <c r="L3197" s="242"/>
      <c r="M3197" s="173"/>
      <c r="N3197" s="174"/>
      <c r="O3197" s="173"/>
      <c r="P3197" s="173"/>
    </row>
    <row r="3198" spans="1:16" x14ac:dyDescent="0.25">
      <c r="A3198" s="74" t="s">
        <v>3109</v>
      </c>
      <c r="B3198" s="183" t="s">
        <v>3181</v>
      </c>
      <c r="C3198" s="78">
        <v>285.26625000000001</v>
      </c>
      <c r="D3198" s="184"/>
      <c r="E3198" s="76">
        <v>71.18065</v>
      </c>
      <c r="F3198" s="76">
        <v>32.391349999999996</v>
      </c>
      <c r="G3198" s="73"/>
      <c r="H3198" s="76">
        <v>309.86869999999999</v>
      </c>
      <c r="I3198" s="72"/>
      <c r="J3198" s="185">
        <v>0</v>
      </c>
      <c r="K3198" s="242"/>
      <c r="L3198" s="242"/>
      <c r="M3198" s="173"/>
      <c r="N3198" s="173"/>
      <c r="O3198" s="173"/>
      <c r="P3198" s="173"/>
    </row>
    <row r="3199" spans="1:16" x14ac:dyDescent="0.25">
      <c r="A3199" s="74" t="s">
        <v>3110</v>
      </c>
      <c r="B3199" s="183" t="s">
        <v>3181</v>
      </c>
      <c r="C3199" s="78">
        <v>198.03805</v>
      </c>
      <c r="D3199" s="184"/>
      <c r="E3199" s="76">
        <v>74.51339999999999</v>
      </c>
      <c r="F3199" s="76">
        <v>61.652809999999995</v>
      </c>
      <c r="G3199" s="73"/>
      <c r="H3199" s="76">
        <v>210.89864</v>
      </c>
      <c r="I3199" s="72"/>
      <c r="J3199" s="185">
        <v>0</v>
      </c>
      <c r="K3199" s="242"/>
      <c r="L3199" s="242"/>
      <c r="M3199" s="173"/>
      <c r="N3199" s="174"/>
      <c r="O3199" s="173"/>
      <c r="P3199" s="173"/>
    </row>
    <row r="3200" spans="1:16" x14ac:dyDescent="0.25">
      <c r="A3200" s="74" t="s">
        <v>3111</v>
      </c>
      <c r="B3200" s="183" t="s">
        <v>3181</v>
      </c>
      <c r="C3200" s="78">
        <v>248.75670000000002</v>
      </c>
      <c r="D3200" s="184"/>
      <c r="E3200" s="76">
        <v>70.309850000000012</v>
      </c>
      <c r="F3200" s="76">
        <v>31.240200000000002</v>
      </c>
      <c r="G3200" s="73"/>
      <c r="H3200" s="76">
        <v>284.69630000000001</v>
      </c>
      <c r="I3200" s="72"/>
      <c r="J3200" s="185">
        <v>0</v>
      </c>
      <c r="K3200" s="242"/>
      <c r="L3200" s="242"/>
      <c r="M3200" s="173"/>
      <c r="N3200" s="173"/>
      <c r="O3200" s="173"/>
      <c r="P3200" s="173"/>
    </row>
    <row r="3201" spans="1:16" x14ac:dyDescent="0.25">
      <c r="A3201" s="74" t="s">
        <v>3112</v>
      </c>
      <c r="B3201" s="183" t="s">
        <v>3181</v>
      </c>
      <c r="C3201" s="78">
        <v>180.26839999999999</v>
      </c>
      <c r="D3201" s="184"/>
      <c r="E3201" s="76">
        <v>70.478200000000001</v>
      </c>
      <c r="F3201" s="76">
        <v>57.701250000000002</v>
      </c>
      <c r="G3201" s="73"/>
      <c r="H3201" s="76">
        <v>193.04535000000001</v>
      </c>
      <c r="I3201" s="72"/>
      <c r="J3201" s="185">
        <v>0</v>
      </c>
      <c r="K3201" s="242"/>
      <c r="L3201" s="242"/>
      <c r="M3201" s="173"/>
      <c r="N3201" s="174"/>
      <c r="O3201" s="173"/>
      <c r="P3201" s="173"/>
    </row>
    <row r="3202" spans="1:16" x14ac:dyDescent="0.25">
      <c r="A3202" s="74" t="s">
        <v>3113</v>
      </c>
      <c r="B3202" s="183" t="s">
        <v>3181</v>
      </c>
      <c r="C3202" s="78">
        <v>262.71290000000005</v>
      </c>
      <c r="D3202" s="184"/>
      <c r="E3202" s="76">
        <v>63.081300000000006</v>
      </c>
      <c r="F3202" s="76">
        <v>47.386470000000003</v>
      </c>
      <c r="G3202" s="73"/>
      <c r="H3202" s="76">
        <v>278.50130999999999</v>
      </c>
      <c r="I3202" s="72"/>
      <c r="J3202" s="185">
        <v>0</v>
      </c>
      <c r="K3202" s="242"/>
      <c r="L3202" s="242"/>
      <c r="M3202" s="173"/>
      <c r="N3202" s="174"/>
      <c r="O3202" s="173"/>
      <c r="P3202" s="173"/>
    </row>
    <row r="3203" spans="1:16" x14ac:dyDescent="0.25">
      <c r="A3203" s="74" t="s">
        <v>3114</v>
      </c>
      <c r="B3203" s="183" t="s">
        <v>3181</v>
      </c>
      <c r="C3203" s="78">
        <v>192.99881999999999</v>
      </c>
      <c r="D3203" s="184"/>
      <c r="E3203" s="76">
        <v>62.763220000000004</v>
      </c>
      <c r="F3203" s="76">
        <v>52.235320000000002</v>
      </c>
      <c r="G3203" s="73"/>
      <c r="H3203" s="76">
        <v>203.54349999999999</v>
      </c>
      <c r="I3203" s="72"/>
      <c r="J3203" s="185">
        <v>0</v>
      </c>
      <c r="K3203" s="242"/>
      <c r="L3203" s="242"/>
      <c r="M3203" s="173"/>
      <c r="N3203" s="173"/>
      <c r="O3203" s="173"/>
      <c r="P3203" s="173"/>
    </row>
    <row r="3204" spans="1:16" x14ac:dyDescent="0.25">
      <c r="A3204" s="74" t="s">
        <v>3115</v>
      </c>
      <c r="B3204" s="183" t="s">
        <v>3181</v>
      </c>
      <c r="C3204" s="78">
        <v>270.63165000000004</v>
      </c>
      <c r="D3204" s="184"/>
      <c r="E3204" s="76">
        <v>62.797800000000002</v>
      </c>
      <c r="F3204" s="76">
        <v>19.2744</v>
      </c>
      <c r="G3204" s="73"/>
      <c r="H3204" s="76">
        <v>314.15504999999996</v>
      </c>
      <c r="I3204" s="72"/>
      <c r="J3204" s="185">
        <v>0</v>
      </c>
      <c r="K3204" s="242"/>
      <c r="L3204" s="242"/>
      <c r="M3204" s="173"/>
      <c r="N3204" s="174"/>
      <c r="O3204" s="173"/>
      <c r="P3204" s="173"/>
    </row>
    <row r="3205" spans="1:16" x14ac:dyDescent="0.25">
      <c r="A3205" s="74" t="s">
        <v>3116</v>
      </c>
      <c r="B3205" s="183" t="s">
        <v>3181</v>
      </c>
      <c r="C3205" s="78">
        <v>205.10925</v>
      </c>
      <c r="D3205" s="184"/>
      <c r="E3205" s="76">
        <v>63.1098</v>
      </c>
      <c r="F3205" s="76">
        <v>30.2501</v>
      </c>
      <c r="G3205" s="73"/>
      <c r="H3205" s="76">
        <v>237.96895000000001</v>
      </c>
      <c r="I3205" s="72"/>
      <c r="J3205" s="185">
        <v>0</v>
      </c>
      <c r="K3205" s="242"/>
      <c r="L3205" s="242"/>
      <c r="M3205" s="173"/>
      <c r="N3205" s="174"/>
      <c r="O3205" s="173"/>
      <c r="P3205" s="173"/>
    </row>
    <row r="3206" spans="1:16" x14ac:dyDescent="0.25">
      <c r="A3206" s="74" t="s">
        <v>3117</v>
      </c>
      <c r="B3206" s="183" t="s">
        <v>3181</v>
      </c>
      <c r="C3206" s="78">
        <v>241.36275000000001</v>
      </c>
      <c r="D3206" s="184"/>
      <c r="E3206" s="76">
        <v>71.994</v>
      </c>
      <c r="F3206" s="76">
        <v>32.507550000000002</v>
      </c>
      <c r="G3206" s="73"/>
      <c r="H3206" s="76">
        <v>280.8492</v>
      </c>
      <c r="I3206" s="72"/>
      <c r="J3206" s="185">
        <v>0</v>
      </c>
      <c r="K3206" s="242"/>
      <c r="L3206" s="242"/>
      <c r="M3206" s="173"/>
      <c r="N3206" s="175"/>
      <c r="O3206" s="173"/>
      <c r="P3206" s="173"/>
    </row>
    <row r="3207" spans="1:16" x14ac:dyDescent="0.25">
      <c r="A3207" s="74" t="s">
        <v>3118</v>
      </c>
      <c r="B3207" s="183" t="s">
        <v>3181</v>
      </c>
      <c r="C3207" s="78">
        <v>185.7577</v>
      </c>
      <c r="D3207" s="184"/>
      <c r="E3207" s="76">
        <v>64.763400000000004</v>
      </c>
      <c r="F3207" s="76">
        <v>49.704999999999998</v>
      </c>
      <c r="G3207" s="73"/>
      <c r="H3207" s="76">
        <v>203.87270000000001</v>
      </c>
      <c r="I3207" s="72"/>
      <c r="J3207" s="185">
        <v>0</v>
      </c>
      <c r="K3207" s="242"/>
      <c r="L3207" s="242"/>
      <c r="M3207" s="173"/>
      <c r="N3207" s="174"/>
      <c r="O3207" s="173"/>
      <c r="P3207" s="173"/>
    </row>
    <row r="3208" spans="1:16" x14ac:dyDescent="0.25">
      <c r="A3208" s="74" t="s">
        <v>3119</v>
      </c>
      <c r="B3208" s="183" t="s">
        <v>3181</v>
      </c>
      <c r="C3208" s="78">
        <v>78.731049999999996</v>
      </c>
      <c r="D3208" s="184"/>
      <c r="E3208" s="76">
        <v>27.2454</v>
      </c>
      <c r="F3208" s="76">
        <v>12.49545</v>
      </c>
      <c r="G3208" s="73"/>
      <c r="H3208" s="76">
        <v>93.480999999999995</v>
      </c>
      <c r="I3208" s="72"/>
      <c r="J3208" s="185">
        <v>0</v>
      </c>
      <c r="K3208" s="242"/>
      <c r="L3208" s="242"/>
      <c r="M3208" s="173"/>
      <c r="N3208" s="174"/>
      <c r="O3208" s="173"/>
      <c r="P3208" s="173"/>
    </row>
    <row r="3209" spans="1:16" x14ac:dyDescent="0.25">
      <c r="A3209" s="74" t="s">
        <v>2582</v>
      </c>
      <c r="B3209" s="183" t="s">
        <v>3134</v>
      </c>
      <c r="C3209" s="78">
        <v>59.351999999999997</v>
      </c>
      <c r="D3209" s="184"/>
      <c r="E3209" s="76">
        <v>12.4566</v>
      </c>
      <c r="F3209" s="76">
        <v>0</v>
      </c>
      <c r="G3209" s="73"/>
      <c r="H3209" s="76">
        <v>71.808600000000013</v>
      </c>
      <c r="I3209" s="72"/>
      <c r="J3209" s="185">
        <v>0</v>
      </c>
      <c r="K3209" s="242"/>
      <c r="L3209" s="242"/>
      <c r="M3209" s="173"/>
      <c r="N3209" s="174"/>
      <c r="O3209" s="176"/>
      <c r="P3209" s="173"/>
    </row>
    <row r="3210" spans="1:16" x14ac:dyDescent="0.25">
      <c r="A3210" s="74" t="s">
        <v>2583</v>
      </c>
      <c r="B3210" s="183" t="s">
        <v>3134</v>
      </c>
      <c r="C3210" s="78">
        <v>53.129300000000001</v>
      </c>
      <c r="D3210" s="184"/>
      <c r="E3210" s="76">
        <v>11.637600000000001</v>
      </c>
      <c r="F3210" s="76">
        <v>0.99579999999999991</v>
      </c>
      <c r="G3210" s="73"/>
      <c r="H3210" s="76">
        <v>63.771099999999997</v>
      </c>
      <c r="I3210" s="72"/>
      <c r="J3210" s="185">
        <v>0</v>
      </c>
      <c r="K3210" s="242"/>
      <c r="L3210" s="242"/>
      <c r="M3210" s="173"/>
      <c r="N3210" s="174"/>
      <c r="O3210" s="177"/>
      <c r="P3210" s="173"/>
    </row>
    <row r="3211" spans="1:16" x14ac:dyDescent="0.25">
      <c r="A3211" s="74" t="s">
        <v>2612</v>
      </c>
      <c r="B3211" s="183" t="s">
        <v>3141</v>
      </c>
      <c r="C3211" s="78">
        <v>87.858050000000006</v>
      </c>
      <c r="D3211" s="184"/>
      <c r="E3211" s="76">
        <v>22.690200000000001</v>
      </c>
      <c r="F3211" s="76">
        <v>0</v>
      </c>
      <c r="G3211" s="73"/>
      <c r="H3211" s="76">
        <v>110.54825</v>
      </c>
      <c r="I3211" s="72"/>
      <c r="J3211" s="185">
        <v>0</v>
      </c>
      <c r="K3211" s="242"/>
      <c r="L3211" s="242"/>
      <c r="M3211" s="173"/>
      <c r="N3211" s="174"/>
      <c r="O3211" s="176"/>
      <c r="P3211" s="173"/>
    </row>
    <row r="3212" spans="1:16" x14ac:dyDescent="0.25">
      <c r="A3212" s="74" t="s">
        <v>2725</v>
      </c>
      <c r="B3212" s="183" t="s">
        <v>3141</v>
      </c>
      <c r="C3212" s="78">
        <v>116.5368</v>
      </c>
      <c r="D3212" s="184"/>
      <c r="E3212" s="76">
        <v>61.354800000000004</v>
      </c>
      <c r="F3212" s="76">
        <v>45.785599999999995</v>
      </c>
      <c r="G3212" s="73"/>
      <c r="H3212" s="76">
        <v>132.10599999999999</v>
      </c>
      <c r="I3212" s="72"/>
      <c r="J3212" s="185">
        <v>0</v>
      </c>
      <c r="K3212" s="242"/>
      <c r="L3212" s="242"/>
      <c r="M3212" s="173"/>
      <c r="N3212" s="174"/>
      <c r="O3212" s="173"/>
      <c r="P3212" s="173"/>
    </row>
    <row r="3213" spans="1:16" x14ac:dyDescent="0.25">
      <c r="A3213" s="74" t="s">
        <v>2726</v>
      </c>
      <c r="B3213" s="183" t="s">
        <v>3141</v>
      </c>
      <c r="C3213" s="78">
        <v>239.70195000000001</v>
      </c>
      <c r="D3213" s="184"/>
      <c r="E3213" s="76">
        <v>52.969800000000006</v>
      </c>
      <c r="F3213" s="76">
        <v>0</v>
      </c>
      <c r="G3213" s="73"/>
      <c r="H3213" s="76">
        <v>292.67174999999997</v>
      </c>
      <c r="I3213" s="72"/>
      <c r="J3213" s="185">
        <v>0</v>
      </c>
      <c r="K3213" s="242"/>
      <c r="L3213" s="242"/>
      <c r="M3213" s="173"/>
      <c r="N3213" s="174"/>
      <c r="O3213" s="176"/>
      <c r="P3213" s="173"/>
    </row>
    <row r="3214" spans="1:16" x14ac:dyDescent="0.25">
      <c r="A3214" s="74" t="s">
        <v>2727</v>
      </c>
      <c r="B3214" s="183" t="s">
        <v>3141</v>
      </c>
      <c r="C3214" s="78">
        <v>175.7765</v>
      </c>
      <c r="D3214" s="184"/>
      <c r="E3214" s="76">
        <v>66.136200000000002</v>
      </c>
      <c r="F3214" s="76">
        <v>40.966860000000004</v>
      </c>
      <c r="G3214" s="73"/>
      <c r="H3214" s="76">
        <v>200.68244000000001</v>
      </c>
      <c r="I3214" s="72"/>
      <c r="J3214" s="185">
        <v>0</v>
      </c>
      <c r="K3214" s="242"/>
      <c r="L3214" s="242"/>
      <c r="M3214" s="173"/>
      <c r="N3214" s="174"/>
      <c r="O3214" s="173"/>
      <c r="P3214" s="173"/>
    </row>
    <row r="3215" spans="1:16" x14ac:dyDescent="0.25">
      <c r="A3215" s="74" t="s">
        <v>2728</v>
      </c>
      <c r="B3215" s="183" t="s">
        <v>3141</v>
      </c>
      <c r="C3215" s="78">
        <v>280.87799999999999</v>
      </c>
      <c r="D3215" s="184"/>
      <c r="E3215" s="76">
        <v>66.060020000000009</v>
      </c>
      <c r="F3215" s="76">
        <v>156.96268000000001</v>
      </c>
      <c r="G3215" s="73"/>
      <c r="H3215" s="76">
        <v>142.09873000000002</v>
      </c>
      <c r="I3215" s="72"/>
      <c r="J3215" s="185">
        <v>0</v>
      </c>
      <c r="K3215" s="242"/>
      <c r="L3215" s="242"/>
      <c r="M3215" s="173"/>
      <c r="N3215" s="173"/>
      <c r="O3215" s="173"/>
      <c r="P3215" s="173"/>
    </row>
    <row r="3216" spans="1:16" x14ac:dyDescent="0.25">
      <c r="A3216" s="74" t="s">
        <v>2613</v>
      </c>
      <c r="B3216" s="183" t="s">
        <v>3141</v>
      </c>
      <c r="C3216" s="78">
        <v>36.845649999999999</v>
      </c>
      <c r="D3216" s="184"/>
      <c r="E3216" s="76">
        <v>30.131400000000003</v>
      </c>
      <c r="F3216" s="76">
        <v>16.683599999999998</v>
      </c>
      <c r="G3216" s="73"/>
      <c r="H3216" s="76">
        <v>50.29345</v>
      </c>
      <c r="I3216" s="72"/>
      <c r="J3216" s="185">
        <v>0</v>
      </c>
      <c r="K3216" s="242"/>
      <c r="L3216" s="242"/>
      <c r="M3216" s="173"/>
      <c r="N3216" s="174"/>
      <c r="O3216" s="173"/>
      <c r="P3216" s="173"/>
    </row>
    <row r="3217" spans="1:16" x14ac:dyDescent="0.25">
      <c r="A3217" s="74" t="s">
        <v>2569</v>
      </c>
      <c r="B3217" s="183" t="s">
        <v>3141</v>
      </c>
      <c r="C3217" s="78">
        <v>94.297749999999994</v>
      </c>
      <c r="D3217" s="184"/>
      <c r="E3217" s="76">
        <v>30.638400000000001</v>
      </c>
      <c r="F3217" s="76">
        <v>11.900600000000001</v>
      </c>
      <c r="G3217" s="73"/>
      <c r="H3217" s="76">
        <v>113.03555</v>
      </c>
      <c r="I3217" s="72"/>
      <c r="J3217" s="185">
        <v>0</v>
      </c>
      <c r="K3217" s="242"/>
      <c r="L3217" s="242"/>
      <c r="M3217" s="173"/>
      <c r="N3217" s="174"/>
      <c r="O3217" s="173"/>
      <c r="P3217" s="173"/>
    </row>
    <row r="3218" spans="1:16" x14ac:dyDescent="0.25">
      <c r="A3218" s="74" t="s">
        <v>2729</v>
      </c>
      <c r="B3218" s="183" t="s">
        <v>3141</v>
      </c>
      <c r="C3218" s="78">
        <v>87.080699999999993</v>
      </c>
      <c r="D3218" s="184"/>
      <c r="E3218" s="76">
        <v>26.223599999999998</v>
      </c>
      <c r="F3218" s="76">
        <v>9.1549999999999994</v>
      </c>
      <c r="G3218" s="73"/>
      <c r="H3218" s="76">
        <v>104.1493</v>
      </c>
      <c r="I3218" s="72"/>
      <c r="J3218" s="185">
        <v>0</v>
      </c>
      <c r="K3218" s="242"/>
      <c r="L3218" s="242"/>
      <c r="M3218" s="173"/>
      <c r="N3218" s="174"/>
      <c r="O3218" s="173"/>
      <c r="P3218" s="173"/>
    </row>
    <row r="3219" spans="1:16" x14ac:dyDescent="0.25">
      <c r="A3219" s="74" t="s">
        <v>2669</v>
      </c>
      <c r="B3219" s="183" t="s">
        <v>3141</v>
      </c>
      <c r="C3219" s="78">
        <v>91.70635</v>
      </c>
      <c r="D3219" s="184"/>
      <c r="E3219" s="76">
        <v>27.963000000000001</v>
      </c>
      <c r="F3219" s="76">
        <v>4.04535</v>
      </c>
      <c r="G3219" s="73"/>
      <c r="H3219" s="76">
        <v>115.624</v>
      </c>
      <c r="I3219" s="72"/>
      <c r="J3219" s="185">
        <v>0</v>
      </c>
      <c r="K3219" s="242"/>
      <c r="L3219" s="242"/>
      <c r="M3219" s="173"/>
      <c r="N3219" s="175"/>
      <c r="O3219" s="173"/>
      <c r="P3219" s="173"/>
    </row>
    <row r="3220" spans="1:16" x14ac:dyDescent="0.25">
      <c r="A3220" s="74" t="s">
        <v>2671</v>
      </c>
      <c r="B3220" s="183" t="s">
        <v>3141</v>
      </c>
      <c r="C3220" s="78">
        <v>121.5933</v>
      </c>
      <c r="D3220" s="184"/>
      <c r="E3220" s="76">
        <v>29.335799999999999</v>
      </c>
      <c r="F3220" s="76">
        <v>4.7465000000000002</v>
      </c>
      <c r="G3220" s="73"/>
      <c r="H3220" s="76">
        <v>146.18260000000001</v>
      </c>
      <c r="I3220" s="72"/>
      <c r="J3220" s="185">
        <v>0</v>
      </c>
      <c r="K3220" s="242"/>
      <c r="L3220" s="242"/>
      <c r="M3220" s="173"/>
      <c r="N3220" s="174"/>
      <c r="O3220" s="173"/>
      <c r="P3220" s="173"/>
    </row>
    <row r="3221" spans="1:16" x14ac:dyDescent="0.25">
      <c r="A3221" s="74" t="s">
        <v>2730</v>
      </c>
      <c r="B3221" s="183" t="s">
        <v>3141</v>
      </c>
      <c r="C3221" s="78">
        <v>69.263499999999993</v>
      </c>
      <c r="D3221" s="184"/>
      <c r="E3221" s="76">
        <v>23.142599999999998</v>
      </c>
      <c r="F3221" s="76">
        <v>26.527450000000002</v>
      </c>
      <c r="G3221" s="73"/>
      <c r="H3221" s="76">
        <v>65.878649999999993</v>
      </c>
      <c r="I3221" s="72"/>
      <c r="J3221" s="185">
        <v>0</v>
      </c>
      <c r="K3221" s="242"/>
      <c r="L3221" s="242"/>
      <c r="M3221" s="173"/>
      <c r="N3221" s="174"/>
      <c r="O3221" s="173"/>
      <c r="P3221" s="173"/>
    </row>
    <row r="3222" spans="1:16" x14ac:dyDescent="0.25">
      <c r="A3222" s="74" t="s">
        <v>2731</v>
      </c>
      <c r="B3222" s="183" t="s">
        <v>3141</v>
      </c>
      <c r="C3222" s="78">
        <v>117.5985</v>
      </c>
      <c r="D3222" s="184"/>
      <c r="E3222" s="76">
        <v>31.6524</v>
      </c>
      <c r="F3222" s="76">
        <v>30.763099999999998</v>
      </c>
      <c r="G3222" s="73"/>
      <c r="H3222" s="76">
        <v>118.48780000000001</v>
      </c>
      <c r="I3222" s="72"/>
      <c r="J3222" s="185">
        <v>0</v>
      </c>
      <c r="K3222" s="242"/>
      <c r="L3222" s="242"/>
      <c r="M3222" s="173"/>
      <c r="N3222" s="174"/>
      <c r="O3222" s="173"/>
      <c r="P3222" s="173"/>
    </row>
    <row r="3223" spans="1:16" x14ac:dyDescent="0.25">
      <c r="A3223" s="74" t="s">
        <v>2732</v>
      </c>
      <c r="B3223" s="183" t="s">
        <v>3141</v>
      </c>
      <c r="C3223" s="78">
        <v>79.740600000000001</v>
      </c>
      <c r="D3223" s="184"/>
      <c r="E3223" s="76">
        <v>27.3078</v>
      </c>
      <c r="F3223" s="76">
        <v>10.7166</v>
      </c>
      <c r="G3223" s="73"/>
      <c r="H3223" s="76">
        <v>96.331800000000001</v>
      </c>
      <c r="I3223" s="72"/>
      <c r="J3223" s="185">
        <v>0</v>
      </c>
      <c r="K3223" s="242"/>
      <c r="L3223" s="242"/>
      <c r="M3223" s="173"/>
      <c r="N3223" s="174"/>
      <c r="O3223" s="173"/>
      <c r="P3223" s="173"/>
    </row>
    <row r="3224" spans="1:16" x14ac:dyDescent="0.25">
      <c r="A3224" s="74" t="s">
        <v>2733</v>
      </c>
      <c r="B3224" s="183" t="s">
        <v>3141</v>
      </c>
      <c r="C3224" s="78">
        <v>68.198850000000007</v>
      </c>
      <c r="D3224" s="184"/>
      <c r="E3224" s="76">
        <v>24.6493</v>
      </c>
      <c r="F3224" s="76">
        <v>10.096399999999999</v>
      </c>
      <c r="G3224" s="73"/>
      <c r="H3224" s="76">
        <v>81.369649999999993</v>
      </c>
      <c r="I3224" s="72"/>
      <c r="J3224" s="185">
        <v>0</v>
      </c>
      <c r="K3224" s="242"/>
      <c r="L3224" s="242"/>
      <c r="M3224" s="173"/>
      <c r="N3224" s="174"/>
      <c r="O3224" s="173"/>
      <c r="P3224" s="173"/>
    </row>
    <row r="3225" spans="1:16" x14ac:dyDescent="0.25">
      <c r="A3225" s="74" t="s">
        <v>2734</v>
      </c>
      <c r="B3225" s="183" t="s">
        <v>3141</v>
      </c>
      <c r="C3225" s="78">
        <v>138.95054000000002</v>
      </c>
      <c r="D3225" s="184"/>
      <c r="E3225" s="76">
        <v>48.770150000000001</v>
      </c>
      <c r="F3225" s="76">
        <v>43.979800000000004</v>
      </c>
      <c r="G3225" s="73"/>
      <c r="H3225" s="76">
        <v>143.78154000000001</v>
      </c>
      <c r="I3225" s="72"/>
      <c r="J3225" s="185">
        <v>0</v>
      </c>
      <c r="K3225" s="242"/>
      <c r="L3225" s="242"/>
      <c r="M3225" s="173"/>
      <c r="N3225" s="173"/>
      <c r="O3225" s="173"/>
      <c r="P3225" s="173"/>
    </row>
    <row r="3226" spans="1:16" x14ac:dyDescent="0.25">
      <c r="A3226" s="74" t="s">
        <v>2735</v>
      </c>
      <c r="B3226" s="183" t="s">
        <v>3141</v>
      </c>
      <c r="C3226" s="78">
        <v>162.2235</v>
      </c>
      <c r="D3226" s="184"/>
      <c r="E3226" s="76">
        <v>49.754249999999999</v>
      </c>
      <c r="F3226" s="76">
        <v>25.970700000000001</v>
      </c>
      <c r="G3226" s="73"/>
      <c r="H3226" s="76">
        <v>193.446</v>
      </c>
      <c r="I3226" s="72"/>
      <c r="J3226" s="185">
        <v>0</v>
      </c>
      <c r="K3226" s="242"/>
      <c r="L3226" s="242"/>
      <c r="M3226" s="173"/>
      <c r="N3226" s="173"/>
      <c r="O3226" s="173"/>
      <c r="P3226" s="173"/>
    </row>
    <row r="3227" spans="1:16" x14ac:dyDescent="0.25">
      <c r="A3227" s="74" t="s">
        <v>2736</v>
      </c>
      <c r="B3227" s="183" t="s">
        <v>3141</v>
      </c>
      <c r="C3227" s="78">
        <v>428.51033000000001</v>
      </c>
      <c r="D3227" s="184"/>
      <c r="E3227" s="76">
        <v>140.93039999999999</v>
      </c>
      <c r="F3227" s="76">
        <v>79.490429999999989</v>
      </c>
      <c r="G3227" s="73"/>
      <c r="H3227" s="76">
        <v>489.95029999999997</v>
      </c>
      <c r="I3227" s="72"/>
      <c r="J3227" s="185">
        <v>0</v>
      </c>
      <c r="K3227" s="242"/>
      <c r="L3227" s="242"/>
      <c r="M3227" s="173"/>
      <c r="N3227" s="174"/>
      <c r="O3227" s="173"/>
      <c r="P3227" s="173"/>
    </row>
    <row r="3228" spans="1:16" x14ac:dyDescent="0.25">
      <c r="A3228" s="74" t="s">
        <v>2737</v>
      </c>
      <c r="B3228" s="183" t="s">
        <v>3141</v>
      </c>
      <c r="C3228" s="78">
        <v>88.602800000000002</v>
      </c>
      <c r="D3228" s="184"/>
      <c r="E3228" s="76">
        <v>21.8322</v>
      </c>
      <c r="F3228" s="76">
        <v>0.318</v>
      </c>
      <c r="G3228" s="73"/>
      <c r="H3228" s="76">
        <v>110.117</v>
      </c>
      <c r="I3228" s="72"/>
      <c r="J3228" s="185">
        <v>0</v>
      </c>
      <c r="K3228" s="242"/>
      <c r="L3228" s="242"/>
      <c r="M3228" s="173"/>
      <c r="N3228" s="174"/>
      <c r="O3228" s="177"/>
      <c r="P3228" s="173"/>
    </row>
    <row r="3229" spans="1:16" x14ac:dyDescent="0.25">
      <c r="A3229" s="74" t="s">
        <v>2738</v>
      </c>
      <c r="B3229" s="183" t="s">
        <v>3141</v>
      </c>
      <c r="C3229" s="78">
        <v>18.024830000000001</v>
      </c>
      <c r="D3229" s="184"/>
      <c r="E3229" s="76">
        <v>28.922400000000003</v>
      </c>
      <c r="F3229" s="76">
        <v>23.859599999999997</v>
      </c>
      <c r="G3229" s="73"/>
      <c r="H3229" s="76">
        <v>23.087630000000001</v>
      </c>
      <c r="I3229" s="72"/>
      <c r="J3229" s="185">
        <v>0</v>
      </c>
      <c r="K3229" s="242"/>
      <c r="L3229" s="242"/>
      <c r="M3229" s="173"/>
      <c r="N3229" s="174"/>
      <c r="O3229" s="173"/>
      <c r="P3229" s="173"/>
    </row>
    <row r="3230" spans="1:16" x14ac:dyDescent="0.25">
      <c r="A3230" s="74" t="s">
        <v>2739</v>
      </c>
      <c r="B3230" s="183" t="s">
        <v>3141</v>
      </c>
      <c r="C3230" s="78">
        <v>157.2885</v>
      </c>
      <c r="D3230" s="184"/>
      <c r="E3230" s="76">
        <v>58.554600000000001</v>
      </c>
      <c r="F3230" s="76">
        <v>41.211930000000002</v>
      </c>
      <c r="G3230" s="73"/>
      <c r="H3230" s="76">
        <v>174.63117000000003</v>
      </c>
      <c r="I3230" s="72"/>
      <c r="J3230" s="185">
        <v>0</v>
      </c>
      <c r="K3230" s="242"/>
      <c r="L3230" s="242"/>
      <c r="M3230" s="173"/>
      <c r="N3230" s="174"/>
      <c r="O3230" s="173"/>
      <c r="P3230" s="173"/>
    </row>
    <row r="3231" spans="1:16" x14ac:dyDescent="0.25">
      <c r="A3231" s="74" t="s">
        <v>2740</v>
      </c>
      <c r="B3231" s="183" t="s">
        <v>3141</v>
      </c>
      <c r="C3231" s="78">
        <v>91.989449999999991</v>
      </c>
      <c r="D3231" s="184"/>
      <c r="E3231" s="76">
        <v>68.3904</v>
      </c>
      <c r="F3231" s="76">
        <v>56.027650000000001</v>
      </c>
      <c r="G3231" s="73"/>
      <c r="H3231" s="76">
        <v>104.3522</v>
      </c>
      <c r="I3231" s="72"/>
      <c r="J3231" s="185">
        <v>0</v>
      </c>
      <c r="K3231" s="242"/>
      <c r="L3231" s="242"/>
      <c r="M3231" s="173"/>
      <c r="N3231" s="174"/>
      <c r="O3231" s="173"/>
      <c r="P3231" s="173"/>
    </row>
    <row r="3232" spans="1:16" x14ac:dyDescent="0.25">
      <c r="A3232" s="74" t="s">
        <v>2346</v>
      </c>
      <c r="B3232" s="183" t="s">
        <v>3141</v>
      </c>
      <c r="C3232" s="78">
        <v>121.94905</v>
      </c>
      <c r="D3232" s="184"/>
      <c r="E3232" s="76">
        <v>57.688800000000001</v>
      </c>
      <c r="F3232" s="76">
        <v>88.466700000000003</v>
      </c>
      <c r="G3232" s="73"/>
      <c r="H3232" s="76">
        <v>91.171149999999997</v>
      </c>
      <c r="I3232" s="72"/>
      <c r="J3232" s="185">
        <v>0</v>
      </c>
      <c r="K3232" s="242"/>
      <c r="L3232" s="242"/>
      <c r="M3232" s="173"/>
      <c r="N3232" s="174"/>
      <c r="O3232" s="173"/>
      <c r="P3232" s="173"/>
    </row>
    <row r="3233" spans="1:16" x14ac:dyDescent="0.25">
      <c r="A3233" s="74" t="s">
        <v>2348</v>
      </c>
      <c r="B3233" s="183" t="s">
        <v>3141</v>
      </c>
      <c r="C3233" s="78">
        <v>138.21317999999999</v>
      </c>
      <c r="D3233" s="184"/>
      <c r="E3233" s="76">
        <v>74.770800000000008</v>
      </c>
      <c r="F3233" s="76">
        <v>59.636699999999998</v>
      </c>
      <c r="G3233" s="73"/>
      <c r="H3233" s="76">
        <v>151.87870000000001</v>
      </c>
      <c r="I3233" s="72"/>
      <c r="J3233" s="185">
        <v>0</v>
      </c>
      <c r="K3233" s="242"/>
      <c r="L3233" s="242"/>
      <c r="M3233" s="173"/>
      <c r="N3233" s="174"/>
      <c r="O3233" s="173"/>
      <c r="P3233" s="173"/>
    </row>
    <row r="3234" spans="1:16" x14ac:dyDescent="0.25">
      <c r="A3234" s="74" t="s">
        <v>2741</v>
      </c>
      <c r="B3234" s="183" t="s">
        <v>3141</v>
      </c>
      <c r="C3234" s="78">
        <v>301.44970000000001</v>
      </c>
      <c r="D3234" s="184"/>
      <c r="E3234" s="76">
        <v>79.076399999999992</v>
      </c>
      <c r="F3234" s="76">
        <v>29.029700000000002</v>
      </c>
      <c r="G3234" s="73"/>
      <c r="H3234" s="76">
        <v>351.49640000000005</v>
      </c>
      <c r="I3234" s="72"/>
      <c r="J3234" s="185">
        <v>0</v>
      </c>
      <c r="K3234" s="242"/>
      <c r="L3234" s="242"/>
      <c r="M3234" s="173"/>
      <c r="N3234" s="174"/>
      <c r="O3234" s="173"/>
      <c r="P3234" s="173"/>
    </row>
    <row r="3235" spans="1:16" x14ac:dyDescent="0.25">
      <c r="A3235" s="74" t="s">
        <v>2742</v>
      </c>
      <c r="B3235" s="183" t="s">
        <v>3141</v>
      </c>
      <c r="C3235" s="78">
        <v>140.387</v>
      </c>
      <c r="D3235" s="184"/>
      <c r="E3235" s="76">
        <v>46.4724</v>
      </c>
      <c r="F3235" s="76">
        <v>10.350250000000001</v>
      </c>
      <c r="G3235" s="73"/>
      <c r="H3235" s="76">
        <v>176.50915000000001</v>
      </c>
      <c r="I3235" s="72"/>
      <c r="J3235" s="185">
        <v>0</v>
      </c>
      <c r="K3235" s="242"/>
      <c r="L3235" s="242"/>
      <c r="M3235" s="173"/>
      <c r="N3235" s="174"/>
      <c r="O3235" s="173"/>
      <c r="P3235" s="173"/>
    </row>
    <row r="3236" spans="1:16" x14ac:dyDescent="0.25">
      <c r="A3236" s="74" t="s">
        <v>2743</v>
      </c>
      <c r="B3236" s="183" t="s">
        <v>3141</v>
      </c>
      <c r="C3236" s="78">
        <v>173.04374999999999</v>
      </c>
      <c r="D3236" s="184"/>
      <c r="E3236" s="76">
        <v>53.000999999999998</v>
      </c>
      <c r="F3236" s="76">
        <v>21.496449999999999</v>
      </c>
      <c r="G3236" s="73"/>
      <c r="H3236" s="76">
        <v>204.54829999999998</v>
      </c>
      <c r="I3236" s="72"/>
      <c r="J3236" s="185">
        <v>0</v>
      </c>
      <c r="K3236" s="242"/>
      <c r="L3236" s="242"/>
      <c r="M3236" s="173"/>
      <c r="N3236" s="175"/>
      <c r="O3236" s="173"/>
      <c r="P3236" s="173"/>
    </row>
    <row r="3237" spans="1:16" x14ac:dyDescent="0.25">
      <c r="A3237" s="74" t="s">
        <v>2744</v>
      </c>
      <c r="B3237" s="183" t="s">
        <v>3141</v>
      </c>
      <c r="C3237" s="78">
        <v>294.52834999999999</v>
      </c>
      <c r="D3237" s="184"/>
      <c r="E3237" s="76">
        <v>73.967399999999998</v>
      </c>
      <c r="F3237" s="76">
        <v>26.277650000000001</v>
      </c>
      <c r="G3237" s="73"/>
      <c r="H3237" s="76">
        <v>342.21809999999999</v>
      </c>
      <c r="I3237" s="72"/>
      <c r="J3237" s="185">
        <v>0</v>
      </c>
      <c r="K3237" s="242"/>
      <c r="L3237" s="242"/>
      <c r="M3237" s="173"/>
      <c r="N3237" s="174"/>
      <c r="O3237" s="173"/>
      <c r="P3237" s="173"/>
    </row>
    <row r="3238" spans="1:16" x14ac:dyDescent="0.25">
      <c r="A3238" s="74" t="s">
        <v>2745</v>
      </c>
      <c r="B3238" s="183" t="s">
        <v>3141</v>
      </c>
      <c r="C3238" s="78">
        <v>167.14721</v>
      </c>
      <c r="D3238" s="184"/>
      <c r="E3238" s="76">
        <v>69.505800000000008</v>
      </c>
      <c r="F3238" s="76">
        <v>44.996690000000001</v>
      </c>
      <c r="G3238" s="73"/>
      <c r="H3238" s="76">
        <v>191.65631999999999</v>
      </c>
      <c r="I3238" s="72"/>
      <c r="J3238" s="185">
        <v>0</v>
      </c>
      <c r="K3238" s="242"/>
      <c r="L3238" s="242"/>
      <c r="M3238" s="173"/>
      <c r="N3238" s="174"/>
      <c r="O3238" s="173"/>
      <c r="P3238" s="173"/>
    </row>
    <row r="3239" spans="1:16" x14ac:dyDescent="0.25">
      <c r="A3239" s="74" t="s">
        <v>4012</v>
      </c>
      <c r="B3239" s="183" t="s">
        <v>3141</v>
      </c>
      <c r="C3239" s="78">
        <v>205.66052999999999</v>
      </c>
      <c r="D3239" s="184"/>
      <c r="E3239" s="76">
        <v>71.697600000000008</v>
      </c>
      <c r="F3239" s="76">
        <v>31.780900000000003</v>
      </c>
      <c r="G3239" s="73"/>
      <c r="H3239" s="76">
        <v>245.57723000000001</v>
      </c>
      <c r="I3239" s="72"/>
      <c r="J3239" s="185">
        <v>0</v>
      </c>
      <c r="K3239" s="242"/>
      <c r="L3239" s="242"/>
      <c r="M3239" s="173"/>
      <c r="N3239" s="174"/>
      <c r="O3239" s="173"/>
      <c r="P3239" s="173"/>
    </row>
    <row r="3240" spans="1:16" x14ac:dyDescent="0.25">
      <c r="A3240" s="74" t="s">
        <v>2746</v>
      </c>
      <c r="B3240" s="183" t="s">
        <v>3141</v>
      </c>
      <c r="C3240" s="78">
        <v>219.33814999999998</v>
      </c>
      <c r="D3240" s="184"/>
      <c r="E3240" s="76">
        <v>75.535200000000003</v>
      </c>
      <c r="F3240" s="76">
        <v>31.562200000000001</v>
      </c>
      <c r="G3240" s="73"/>
      <c r="H3240" s="76">
        <v>263.31115</v>
      </c>
      <c r="I3240" s="72"/>
      <c r="J3240" s="185">
        <v>0</v>
      </c>
      <c r="K3240" s="242"/>
      <c r="L3240" s="242"/>
      <c r="M3240" s="173"/>
      <c r="N3240" s="174"/>
      <c r="O3240" s="173"/>
      <c r="P3240" s="173"/>
    </row>
    <row r="3241" spans="1:16" x14ac:dyDescent="0.25">
      <c r="A3241" s="74" t="s">
        <v>2747</v>
      </c>
      <c r="B3241" s="183" t="s">
        <v>3141</v>
      </c>
      <c r="C3241" s="78">
        <v>138.53719000000001</v>
      </c>
      <c r="D3241" s="184"/>
      <c r="E3241" s="76">
        <v>103.38185</v>
      </c>
      <c r="F3241" s="76">
        <v>84.600830000000002</v>
      </c>
      <c r="G3241" s="73"/>
      <c r="H3241" s="76">
        <v>158.53476000000001</v>
      </c>
      <c r="I3241" s="72"/>
      <c r="J3241" s="185">
        <v>0</v>
      </c>
      <c r="K3241" s="242"/>
      <c r="L3241" s="242"/>
      <c r="M3241" s="173"/>
      <c r="N3241" s="173"/>
      <c r="O3241" s="173"/>
      <c r="P3241" s="173"/>
    </row>
    <row r="3242" spans="1:16" x14ac:dyDescent="0.25">
      <c r="A3242" s="74" t="s">
        <v>2748</v>
      </c>
      <c r="B3242" s="183" t="s">
        <v>3141</v>
      </c>
      <c r="C3242" s="78">
        <v>129.91830000000002</v>
      </c>
      <c r="D3242" s="184"/>
      <c r="E3242" s="76">
        <v>49.686</v>
      </c>
      <c r="F3242" s="76">
        <v>46.822650000000003</v>
      </c>
      <c r="G3242" s="73"/>
      <c r="H3242" s="76">
        <v>132.78164999999998</v>
      </c>
      <c r="I3242" s="72"/>
      <c r="J3242" s="185">
        <v>0</v>
      </c>
      <c r="K3242" s="242"/>
      <c r="L3242" s="242"/>
      <c r="M3242" s="173"/>
      <c r="N3242" s="175"/>
      <c r="O3242" s="173"/>
      <c r="P3242" s="173"/>
    </row>
    <row r="3243" spans="1:16" x14ac:dyDescent="0.25">
      <c r="A3243" s="74" t="s">
        <v>4013</v>
      </c>
      <c r="B3243" s="183" t="s">
        <v>3141</v>
      </c>
      <c r="C3243" s="78">
        <v>172.358</v>
      </c>
      <c r="D3243" s="184"/>
      <c r="E3243" s="76">
        <v>97.617000000000004</v>
      </c>
      <c r="F3243" s="76">
        <v>65.388829999999999</v>
      </c>
      <c r="G3243" s="73"/>
      <c r="H3243" s="76">
        <v>204.58617000000001</v>
      </c>
      <c r="I3243" s="72"/>
      <c r="J3243" s="185">
        <v>0</v>
      </c>
      <c r="K3243" s="242"/>
      <c r="L3243" s="242"/>
      <c r="M3243" s="173"/>
      <c r="N3243" s="175"/>
      <c r="O3243" s="173"/>
      <c r="P3243" s="173"/>
    </row>
    <row r="3244" spans="1:16" x14ac:dyDescent="0.25">
      <c r="A3244" s="74" t="s">
        <v>1620</v>
      </c>
      <c r="B3244" s="183" t="s">
        <v>3141</v>
      </c>
      <c r="C3244" s="78">
        <v>86.495850000000004</v>
      </c>
      <c r="D3244" s="184"/>
      <c r="E3244" s="76">
        <v>30.7866</v>
      </c>
      <c r="F3244" s="76">
        <v>16.717849999999999</v>
      </c>
      <c r="G3244" s="73"/>
      <c r="H3244" s="76">
        <v>100.56460000000001</v>
      </c>
      <c r="I3244" s="72"/>
      <c r="J3244" s="185">
        <v>0</v>
      </c>
      <c r="K3244" s="242"/>
      <c r="L3244" s="242"/>
      <c r="M3244" s="173"/>
      <c r="N3244" s="174"/>
      <c r="O3244" s="173"/>
      <c r="P3244" s="173"/>
    </row>
    <row r="3245" spans="1:16" x14ac:dyDescent="0.25">
      <c r="A3245" s="74" t="s">
        <v>2749</v>
      </c>
      <c r="B3245" s="183" t="s">
        <v>3141</v>
      </c>
      <c r="C3245" s="78">
        <v>99.027249999999995</v>
      </c>
      <c r="D3245" s="184"/>
      <c r="E3245" s="76">
        <v>25.069200000000002</v>
      </c>
      <c r="F3245" s="76">
        <v>10.7</v>
      </c>
      <c r="G3245" s="73"/>
      <c r="H3245" s="76">
        <v>113.39645</v>
      </c>
      <c r="I3245" s="72"/>
      <c r="J3245" s="185">
        <v>0</v>
      </c>
      <c r="K3245" s="242"/>
      <c r="L3245" s="242"/>
      <c r="M3245" s="173"/>
      <c r="N3245" s="174"/>
      <c r="O3245" s="173"/>
      <c r="P3245" s="173"/>
    </row>
    <row r="3246" spans="1:16" x14ac:dyDescent="0.25">
      <c r="A3246" s="74" t="s">
        <v>2750</v>
      </c>
      <c r="B3246" s="183" t="s">
        <v>3141</v>
      </c>
      <c r="C3246" s="78">
        <v>53.347349999999999</v>
      </c>
      <c r="D3246" s="184"/>
      <c r="E3246" s="76">
        <v>19.071000000000002</v>
      </c>
      <c r="F3246" s="76">
        <v>9.3257999999999992</v>
      </c>
      <c r="G3246" s="73"/>
      <c r="H3246" s="76">
        <v>63.092550000000003</v>
      </c>
      <c r="I3246" s="72"/>
      <c r="J3246" s="185">
        <v>0</v>
      </c>
      <c r="K3246" s="242"/>
      <c r="L3246" s="242"/>
      <c r="M3246" s="173"/>
      <c r="N3246" s="175"/>
      <c r="O3246" s="173"/>
      <c r="P3246" s="173"/>
    </row>
    <row r="3247" spans="1:16" x14ac:dyDescent="0.25">
      <c r="A3247" s="74" t="s">
        <v>2751</v>
      </c>
      <c r="B3247" s="183" t="s">
        <v>3141</v>
      </c>
      <c r="C3247" s="78">
        <v>97.461449999999999</v>
      </c>
      <c r="D3247" s="184"/>
      <c r="E3247" s="76">
        <v>25.763400000000001</v>
      </c>
      <c r="F3247" s="76">
        <v>24.297000000000001</v>
      </c>
      <c r="G3247" s="73"/>
      <c r="H3247" s="76">
        <v>98.927850000000007</v>
      </c>
      <c r="I3247" s="72"/>
      <c r="J3247" s="185">
        <v>0</v>
      </c>
      <c r="K3247" s="242"/>
      <c r="L3247" s="242"/>
      <c r="M3247" s="173"/>
      <c r="N3247" s="174"/>
      <c r="O3247" s="173"/>
      <c r="P3247" s="173"/>
    </row>
    <row r="3248" spans="1:16" x14ac:dyDescent="0.25">
      <c r="A3248" s="74" t="s">
        <v>2752</v>
      </c>
      <c r="B3248" s="183" t="s">
        <v>3141</v>
      </c>
      <c r="C3248" s="78">
        <v>54.299779999999998</v>
      </c>
      <c r="D3248" s="184"/>
      <c r="E3248" s="76">
        <v>26.13</v>
      </c>
      <c r="F3248" s="76">
        <v>13.206899999999999</v>
      </c>
      <c r="G3248" s="73"/>
      <c r="H3248" s="76">
        <v>67.222880000000004</v>
      </c>
      <c r="I3248" s="72"/>
      <c r="J3248" s="185">
        <v>0</v>
      </c>
      <c r="K3248" s="242"/>
      <c r="L3248" s="242"/>
      <c r="M3248" s="173"/>
      <c r="N3248" s="175"/>
      <c r="O3248" s="173"/>
      <c r="P3248" s="173"/>
    </row>
    <row r="3249" spans="1:16" x14ac:dyDescent="0.25">
      <c r="A3249" s="74" t="s">
        <v>684</v>
      </c>
      <c r="B3249" s="183" t="s">
        <v>3141</v>
      </c>
      <c r="C3249" s="78">
        <v>94.181200000000004</v>
      </c>
      <c r="D3249" s="184"/>
      <c r="E3249" s="76">
        <v>19.991400000000002</v>
      </c>
      <c r="F3249" s="76">
        <v>0</v>
      </c>
      <c r="G3249" s="73"/>
      <c r="H3249" s="76">
        <v>114.1726</v>
      </c>
      <c r="I3249" s="72"/>
      <c r="J3249" s="185">
        <v>0</v>
      </c>
      <c r="K3249" s="242"/>
      <c r="L3249" s="242"/>
      <c r="M3249" s="173"/>
      <c r="N3249" s="174"/>
      <c r="O3249" s="176"/>
      <c r="P3249" s="173"/>
    </row>
    <row r="3250" spans="1:16" x14ac:dyDescent="0.25">
      <c r="A3250" s="74" t="s">
        <v>2753</v>
      </c>
      <c r="B3250" s="183" t="s">
        <v>3141</v>
      </c>
      <c r="C3250" s="78">
        <v>66.8566</v>
      </c>
      <c r="D3250" s="184"/>
      <c r="E3250" s="76">
        <v>14.0946</v>
      </c>
      <c r="F3250" s="76">
        <v>0.50960000000000005</v>
      </c>
      <c r="G3250" s="73"/>
      <c r="H3250" s="76">
        <v>80.441600000000008</v>
      </c>
      <c r="I3250" s="72"/>
      <c r="J3250" s="185">
        <v>0</v>
      </c>
      <c r="K3250" s="242"/>
      <c r="L3250" s="242"/>
      <c r="M3250" s="173"/>
      <c r="N3250" s="174"/>
      <c r="O3250" s="177"/>
      <c r="P3250" s="173"/>
    </row>
    <row r="3251" spans="1:16" x14ac:dyDescent="0.25">
      <c r="A3251" s="74" t="s">
        <v>2754</v>
      </c>
      <c r="B3251" s="183" t="s">
        <v>3141</v>
      </c>
      <c r="C3251" s="78">
        <v>93.613749999999996</v>
      </c>
      <c r="D3251" s="184"/>
      <c r="E3251" s="76">
        <v>22.035</v>
      </c>
      <c r="F3251" s="76">
        <v>6.8326000000000002</v>
      </c>
      <c r="G3251" s="73"/>
      <c r="H3251" s="76">
        <v>108.81614999999999</v>
      </c>
      <c r="I3251" s="72"/>
      <c r="J3251" s="185">
        <v>0</v>
      </c>
      <c r="K3251" s="242"/>
      <c r="L3251" s="242"/>
      <c r="M3251" s="173"/>
      <c r="N3251" s="175"/>
      <c r="O3251" s="173"/>
      <c r="P3251" s="173"/>
    </row>
    <row r="3252" spans="1:16" x14ac:dyDescent="0.25">
      <c r="A3252" s="74" t="s">
        <v>2755</v>
      </c>
      <c r="B3252" s="183" t="s">
        <v>3141</v>
      </c>
      <c r="C3252" s="78">
        <v>65.790800000000004</v>
      </c>
      <c r="D3252" s="184"/>
      <c r="E3252" s="76">
        <v>20.935200000000002</v>
      </c>
      <c r="F3252" s="76">
        <v>9.9873999999999992</v>
      </c>
      <c r="G3252" s="73"/>
      <c r="H3252" s="76">
        <v>76.738600000000005</v>
      </c>
      <c r="I3252" s="72"/>
      <c r="J3252" s="185">
        <v>0</v>
      </c>
      <c r="K3252" s="242"/>
      <c r="L3252" s="242"/>
      <c r="M3252" s="173"/>
      <c r="N3252" s="174"/>
      <c r="O3252" s="173"/>
      <c r="P3252" s="173"/>
    </row>
    <row r="3253" spans="1:16" x14ac:dyDescent="0.25">
      <c r="A3253" s="74" t="s">
        <v>2756</v>
      </c>
      <c r="B3253" s="183" t="s">
        <v>3141</v>
      </c>
      <c r="C3253" s="78">
        <v>98.076499999999996</v>
      </c>
      <c r="D3253" s="184"/>
      <c r="E3253" s="76">
        <v>27.611999999999998</v>
      </c>
      <c r="F3253" s="76">
        <v>6.5648999999999997</v>
      </c>
      <c r="G3253" s="73"/>
      <c r="H3253" s="76">
        <v>119.12360000000001</v>
      </c>
      <c r="I3253" s="72"/>
      <c r="J3253" s="185">
        <v>0</v>
      </c>
      <c r="K3253" s="242"/>
      <c r="L3253" s="242"/>
      <c r="M3253" s="173"/>
      <c r="N3253" s="175"/>
      <c r="O3253" s="173"/>
      <c r="P3253" s="173"/>
    </row>
    <row r="3254" spans="1:16" x14ac:dyDescent="0.25">
      <c r="A3254" s="74" t="s">
        <v>2757</v>
      </c>
      <c r="B3254" s="183" t="s">
        <v>3141</v>
      </c>
      <c r="C3254" s="78">
        <v>69.8215</v>
      </c>
      <c r="D3254" s="184"/>
      <c r="E3254" s="76">
        <v>22.62</v>
      </c>
      <c r="F3254" s="76">
        <v>24.73715</v>
      </c>
      <c r="G3254" s="73"/>
      <c r="H3254" s="76">
        <v>67.704350000000005</v>
      </c>
      <c r="I3254" s="72"/>
      <c r="J3254" s="185">
        <v>0</v>
      </c>
      <c r="K3254" s="242"/>
      <c r="L3254" s="242"/>
      <c r="M3254" s="173"/>
      <c r="N3254" s="175"/>
      <c r="O3254" s="173"/>
      <c r="P3254" s="173"/>
    </row>
    <row r="3255" spans="1:16" x14ac:dyDescent="0.25">
      <c r="A3255" s="74" t="s">
        <v>2758</v>
      </c>
      <c r="B3255" s="183" t="s">
        <v>3142</v>
      </c>
      <c r="C3255" s="78">
        <v>437.45821999999998</v>
      </c>
      <c r="D3255" s="184"/>
      <c r="E3255" s="76">
        <v>201.21504000000002</v>
      </c>
      <c r="F3255" s="76">
        <v>161.00697</v>
      </c>
      <c r="G3255" s="73"/>
      <c r="H3255" s="76">
        <v>477.66629</v>
      </c>
      <c r="I3255" s="72"/>
      <c r="J3255" s="185">
        <v>0</v>
      </c>
      <c r="K3255" s="242"/>
      <c r="L3255" s="242"/>
      <c r="M3255" s="173"/>
      <c r="N3255" s="173"/>
      <c r="O3255" s="173"/>
      <c r="P3255" s="173"/>
    </row>
    <row r="3256" spans="1:16" x14ac:dyDescent="0.25">
      <c r="A3256" s="74" t="s">
        <v>2759</v>
      </c>
      <c r="B3256" s="183" t="s">
        <v>3142</v>
      </c>
      <c r="C3256" s="78">
        <v>240.09831</v>
      </c>
      <c r="D3256" s="184"/>
      <c r="E3256" s="76">
        <v>158.79239999999999</v>
      </c>
      <c r="F3256" s="76">
        <v>152.31461999999999</v>
      </c>
      <c r="G3256" s="73"/>
      <c r="H3256" s="76">
        <v>246.57608999999999</v>
      </c>
      <c r="I3256" s="72"/>
      <c r="J3256" s="185">
        <v>0</v>
      </c>
      <c r="K3256" s="242"/>
      <c r="L3256" s="242"/>
      <c r="M3256" s="173"/>
      <c r="N3256" s="174"/>
      <c r="O3256" s="173"/>
      <c r="P3256" s="173"/>
    </row>
    <row r="3257" spans="1:16" x14ac:dyDescent="0.25">
      <c r="A3257" s="74" t="s">
        <v>2760</v>
      </c>
      <c r="B3257" s="183" t="s">
        <v>3142</v>
      </c>
      <c r="C3257" s="78">
        <v>288.68740000000003</v>
      </c>
      <c r="D3257" s="184"/>
      <c r="E3257" s="76">
        <v>104.2158</v>
      </c>
      <c r="F3257" s="76">
        <v>80.452250000000006</v>
      </c>
      <c r="G3257" s="73"/>
      <c r="H3257" s="76">
        <v>312.45095000000003</v>
      </c>
      <c r="I3257" s="72"/>
      <c r="J3257" s="185">
        <v>0</v>
      </c>
      <c r="K3257" s="242"/>
      <c r="L3257" s="242"/>
      <c r="M3257" s="173"/>
      <c r="N3257" s="174"/>
      <c r="O3257" s="173"/>
      <c r="P3257" s="173"/>
    </row>
    <row r="3258" spans="1:16" x14ac:dyDescent="0.25">
      <c r="A3258" s="74" t="s">
        <v>2761</v>
      </c>
      <c r="B3258" s="183" t="s">
        <v>3142</v>
      </c>
      <c r="C3258" s="78">
        <v>442.25812999999999</v>
      </c>
      <c r="D3258" s="184"/>
      <c r="E3258" s="76">
        <v>307.7568</v>
      </c>
      <c r="F3258" s="76">
        <v>283.73021</v>
      </c>
      <c r="G3258" s="73"/>
      <c r="H3258" s="76">
        <v>466.72391999999996</v>
      </c>
      <c r="I3258" s="72"/>
      <c r="J3258" s="185">
        <v>0</v>
      </c>
      <c r="K3258" s="242"/>
      <c r="L3258" s="242"/>
      <c r="M3258" s="173"/>
      <c r="N3258" s="174"/>
      <c r="O3258" s="173"/>
      <c r="P3258" s="173"/>
    </row>
    <row r="3259" spans="1:16" x14ac:dyDescent="0.25">
      <c r="A3259" s="74" t="s">
        <v>2762</v>
      </c>
      <c r="B3259" s="183" t="s">
        <v>3142</v>
      </c>
      <c r="C3259" s="78">
        <v>1431.05718</v>
      </c>
      <c r="D3259" s="184"/>
      <c r="E3259" s="76">
        <v>632.50966000000005</v>
      </c>
      <c r="F3259" s="76">
        <v>386.67779999999999</v>
      </c>
      <c r="G3259" s="73"/>
      <c r="H3259" s="76">
        <v>1675.0191399999999</v>
      </c>
      <c r="I3259" s="72"/>
      <c r="J3259" s="185">
        <v>0</v>
      </c>
      <c r="K3259" s="242"/>
      <c r="L3259" s="242"/>
      <c r="M3259" s="173"/>
      <c r="N3259" s="173"/>
      <c r="O3259" s="173"/>
      <c r="P3259" s="173"/>
    </row>
    <row r="3260" spans="1:16" x14ac:dyDescent="0.25">
      <c r="A3260" s="74" t="s">
        <v>2698</v>
      </c>
      <c r="B3260" s="183" t="s">
        <v>3142</v>
      </c>
      <c r="C3260" s="78">
        <v>906.51331999999991</v>
      </c>
      <c r="D3260" s="184"/>
      <c r="E3260" s="76">
        <v>407.36779999999999</v>
      </c>
      <c r="F3260" s="76">
        <v>269.02445</v>
      </c>
      <c r="G3260" s="73"/>
      <c r="H3260" s="76">
        <v>1023.89987</v>
      </c>
      <c r="I3260" s="72"/>
      <c r="J3260" s="185">
        <v>0</v>
      </c>
      <c r="K3260" s="242"/>
      <c r="L3260" s="242"/>
      <c r="M3260" s="173"/>
      <c r="N3260" s="174"/>
      <c r="O3260" s="173"/>
      <c r="P3260" s="173"/>
    </row>
    <row r="3261" spans="1:16" x14ac:dyDescent="0.25">
      <c r="A3261" s="74" t="s">
        <v>2763</v>
      </c>
      <c r="B3261" s="183" t="s">
        <v>3142</v>
      </c>
      <c r="C3261" s="78">
        <v>579.13969999999995</v>
      </c>
      <c r="D3261" s="184"/>
      <c r="E3261" s="76">
        <v>305.03784999999999</v>
      </c>
      <c r="F3261" s="76">
        <v>274.57434999999998</v>
      </c>
      <c r="G3261" s="73"/>
      <c r="H3261" s="76">
        <v>607.53975000000003</v>
      </c>
      <c r="I3261" s="72"/>
      <c r="J3261" s="185">
        <v>0</v>
      </c>
      <c r="K3261" s="242"/>
      <c r="L3261" s="242"/>
      <c r="M3261" s="173"/>
      <c r="N3261" s="173"/>
      <c r="O3261" s="173"/>
      <c r="P3261" s="173"/>
    </row>
    <row r="3262" spans="1:16" x14ac:dyDescent="0.25">
      <c r="A3262" s="74" t="s">
        <v>2349</v>
      </c>
      <c r="B3262" s="183" t="s">
        <v>3142</v>
      </c>
      <c r="C3262" s="78">
        <v>1149.22829</v>
      </c>
      <c r="D3262" s="184"/>
      <c r="E3262" s="76">
        <v>534.7056</v>
      </c>
      <c r="F3262" s="76">
        <v>399.89843999999999</v>
      </c>
      <c r="G3262" s="73"/>
      <c r="H3262" s="76">
        <v>1284.0354499999999</v>
      </c>
      <c r="I3262" s="72"/>
      <c r="J3262" s="185">
        <v>0</v>
      </c>
      <c r="K3262" s="242"/>
      <c r="L3262" s="242"/>
      <c r="M3262" s="173"/>
      <c r="N3262" s="174"/>
      <c r="O3262" s="173"/>
      <c r="P3262" s="173"/>
    </row>
    <row r="3263" spans="1:16" x14ac:dyDescent="0.25">
      <c r="A3263" s="74" t="s">
        <v>2764</v>
      </c>
      <c r="B3263" s="183" t="s">
        <v>3142</v>
      </c>
      <c r="C3263" s="78">
        <v>81.844449999999995</v>
      </c>
      <c r="D3263" s="184"/>
      <c r="E3263" s="76">
        <v>24.156599999999997</v>
      </c>
      <c r="F3263" s="76">
        <v>16.643099999999997</v>
      </c>
      <c r="G3263" s="73"/>
      <c r="H3263" s="76">
        <v>89.357950000000002</v>
      </c>
      <c r="I3263" s="72"/>
      <c r="J3263" s="185">
        <v>0</v>
      </c>
      <c r="K3263" s="242"/>
      <c r="L3263" s="242"/>
      <c r="M3263" s="173"/>
      <c r="N3263" s="174"/>
      <c r="O3263" s="173"/>
      <c r="P3263" s="173"/>
    </row>
    <row r="3264" spans="1:16" x14ac:dyDescent="0.25">
      <c r="A3264" s="74" t="s">
        <v>2765</v>
      </c>
      <c r="B3264" s="183" t="s">
        <v>3142</v>
      </c>
      <c r="C3264" s="78">
        <v>40.350300000000004</v>
      </c>
      <c r="D3264" s="184"/>
      <c r="E3264" s="76">
        <v>28.47</v>
      </c>
      <c r="F3264" s="76">
        <v>21.847849999999998</v>
      </c>
      <c r="G3264" s="73"/>
      <c r="H3264" s="76">
        <v>46.972449999999995</v>
      </c>
      <c r="I3264" s="72"/>
      <c r="J3264" s="185">
        <v>0</v>
      </c>
      <c r="K3264" s="242"/>
      <c r="L3264" s="242"/>
      <c r="M3264" s="173"/>
      <c r="N3264" s="175"/>
      <c r="O3264" s="173"/>
      <c r="P3264" s="173"/>
    </row>
    <row r="3265" spans="1:16" x14ac:dyDescent="0.25">
      <c r="A3265" s="74" t="s">
        <v>2766</v>
      </c>
      <c r="B3265" s="183" t="s">
        <v>3142</v>
      </c>
      <c r="C3265" s="78">
        <v>326.06117</v>
      </c>
      <c r="D3265" s="184"/>
      <c r="E3265" s="76">
        <v>141.86016000000001</v>
      </c>
      <c r="F3265" s="76">
        <v>115.87908</v>
      </c>
      <c r="G3265" s="73"/>
      <c r="H3265" s="76">
        <v>353.52904999999998</v>
      </c>
      <c r="I3265" s="72"/>
      <c r="J3265" s="185">
        <v>0</v>
      </c>
      <c r="K3265" s="242"/>
      <c r="L3265" s="242"/>
      <c r="M3265" s="173"/>
      <c r="N3265" s="173"/>
      <c r="O3265" s="173"/>
      <c r="P3265" s="173"/>
    </row>
    <row r="3266" spans="1:16" x14ac:dyDescent="0.25">
      <c r="A3266" s="74" t="s">
        <v>2767</v>
      </c>
      <c r="B3266" s="183" t="s">
        <v>3142</v>
      </c>
      <c r="C3266" s="78">
        <v>261.79455000000002</v>
      </c>
      <c r="D3266" s="184"/>
      <c r="E3266" s="76">
        <v>157.3845</v>
      </c>
      <c r="F3266" s="76">
        <v>128.23875000000001</v>
      </c>
      <c r="G3266" s="73"/>
      <c r="H3266" s="76">
        <v>261.80459999999999</v>
      </c>
      <c r="I3266" s="72"/>
      <c r="J3266" s="185">
        <v>0</v>
      </c>
      <c r="K3266" s="242"/>
      <c r="L3266" s="242"/>
      <c r="M3266" s="173"/>
      <c r="N3266" s="174"/>
      <c r="O3266" s="173"/>
      <c r="P3266" s="173"/>
    </row>
    <row r="3267" spans="1:16" x14ac:dyDescent="0.25">
      <c r="A3267" s="74" t="s">
        <v>2768</v>
      </c>
      <c r="B3267" s="183" t="s">
        <v>3142</v>
      </c>
      <c r="C3267" s="78">
        <v>472.84065999999996</v>
      </c>
      <c r="D3267" s="184"/>
      <c r="E3267" s="76">
        <v>149.37</v>
      </c>
      <c r="F3267" s="76">
        <v>103.92511999999999</v>
      </c>
      <c r="G3267" s="73"/>
      <c r="H3267" s="76">
        <v>518.28553999999997</v>
      </c>
      <c r="I3267" s="72"/>
      <c r="J3267" s="185">
        <v>0</v>
      </c>
      <c r="K3267" s="242"/>
      <c r="L3267" s="242"/>
      <c r="M3267" s="173"/>
      <c r="N3267" s="175"/>
      <c r="O3267" s="173"/>
      <c r="P3267" s="173"/>
    </row>
    <row r="3268" spans="1:16" x14ac:dyDescent="0.25">
      <c r="A3268" s="74" t="s">
        <v>2769</v>
      </c>
      <c r="B3268" s="183" t="s">
        <v>3142</v>
      </c>
      <c r="C3268" s="78">
        <v>53.746600000000001</v>
      </c>
      <c r="D3268" s="184"/>
      <c r="E3268" s="76">
        <v>32.931599999999996</v>
      </c>
      <c r="F3268" s="76">
        <v>27.221450000000001</v>
      </c>
      <c r="G3268" s="73"/>
      <c r="H3268" s="76">
        <v>59.45675</v>
      </c>
      <c r="I3268" s="72"/>
      <c r="J3268" s="185">
        <v>0</v>
      </c>
      <c r="K3268" s="242"/>
      <c r="L3268" s="242"/>
      <c r="M3268" s="173"/>
      <c r="N3268" s="174"/>
      <c r="O3268" s="173"/>
      <c r="P3268" s="173"/>
    </row>
    <row r="3269" spans="1:16" x14ac:dyDescent="0.25">
      <c r="A3269" s="74" t="s">
        <v>2770</v>
      </c>
      <c r="B3269" s="183" t="s">
        <v>3142</v>
      </c>
      <c r="C3269" s="78">
        <v>0.92</v>
      </c>
      <c r="D3269" s="184"/>
      <c r="E3269" s="76">
        <v>33.9846</v>
      </c>
      <c r="F3269" s="76">
        <v>30.389400000000002</v>
      </c>
      <c r="G3269" s="73"/>
      <c r="H3269" s="76">
        <v>4.5152000000000001</v>
      </c>
      <c r="I3269" s="72"/>
      <c r="J3269" s="185">
        <v>0</v>
      </c>
      <c r="K3269" s="242"/>
      <c r="L3269" s="242"/>
      <c r="M3269" s="177"/>
      <c r="N3269" s="174"/>
      <c r="O3269" s="173"/>
      <c r="P3269" s="173"/>
    </row>
    <row r="3270" spans="1:16" x14ac:dyDescent="0.25">
      <c r="A3270" s="74" t="s">
        <v>2771</v>
      </c>
      <c r="B3270" s="183" t="s">
        <v>3142</v>
      </c>
      <c r="C3270" s="78">
        <v>35.345309999999998</v>
      </c>
      <c r="D3270" s="184"/>
      <c r="E3270" s="76">
        <v>33.37236</v>
      </c>
      <c r="F3270" s="76">
        <v>36.129779999999997</v>
      </c>
      <c r="G3270" s="73"/>
      <c r="H3270" s="76">
        <v>32.587890000000002</v>
      </c>
      <c r="I3270" s="72"/>
      <c r="J3270" s="185">
        <v>0</v>
      </c>
      <c r="K3270" s="242"/>
      <c r="L3270" s="242"/>
      <c r="M3270" s="173"/>
      <c r="N3270" s="173"/>
      <c r="O3270" s="173"/>
      <c r="P3270" s="173"/>
    </row>
    <row r="3271" spans="1:16" x14ac:dyDescent="0.25">
      <c r="A3271" s="74" t="s">
        <v>2286</v>
      </c>
      <c r="B3271" s="183" t="s">
        <v>3142</v>
      </c>
      <c r="C3271" s="78">
        <v>124.4747</v>
      </c>
      <c r="D3271" s="184"/>
      <c r="E3271" s="76">
        <v>72.129000000000005</v>
      </c>
      <c r="F3271" s="76">
        <v>48.124250000000004</v>
      </c>
      <c r="G3271" s="73"/>
      <c r="H3271" s="76">
        <v>149.17704999999998</v>
      </c>
      <c r="I3271" s="72"/>
      <c r="J3271" s="185">
        <v>0</v>
      </c>
      <c r="K3271" s="242"/>
      <c r="L3271" s="242"/>
      <c r="M3271" s="173"/>
      <c r="N3271" s="175"/>
      <c r="O3271" s="173"/>
      <c r="P3271" s="173"/>
    </row>
    <row r="3272" spans="1:16" x14ac:dyDescent="0.25">
      <c r="A3272" s="74" t="s">
        <v>2772</v>
      </c>
      <c r="B3272" s="183" t="s">
        <v>3142</v>
      </c>
      <c r="C3272" s="78">
        <v>115.29300000000001</v>
      </c>
      <c r="D3272" s="184"/>
      <c r="E3272" s="76">
        <v>39.982800000000005</v>
      </c>
      <c r="F3272" s="76">
        <v>16.114650000000001</v>
      </c>
      <c r="G3272" s="73"/>
      <c r="H3272" s="76">
        <v>139.16114999999999</v>
      </c>
      <c r="I3272" s="72"/>
      <c r="J3272" s="185">
        <v>0</v>
      </c>
      <c r="K3272" s="242"/>
      <c r="L3272" s="242"/>
      <c r="M3272" s="173"/>
      <c r="N3272" s="174"/>
      <c r="O3272" s="173"/>
      <c r="P3272" s="173"/>
    </row>
    <row r="3273" spans="1:16" x14ac:dyDescent="0.25">
      <c r="A3273" s="74" t="s">
        <v>2774</v>
      </c>
      <c r="B3273" s="183" t="s">
        <v>3144</v>
      </c>
      <c r="C3273" s="78">
        <v>216.45498999999998</v>
      </c>
      <c r="D3273" s="184"/>
      <c r="E3273" s="76">
        <v>58.578000000000003</v>
      </c>
      <c r="F3273" s="76">
        <v>54.341650000000001</v>
      </c>
      <c r="G3273" s="73"/>
      <c r="H3273" s="76">
        <v>220.69134</v>
      </c>
      <c r="I3273" s="72"/>
      <c r="J3273" s="185">
        <v>0</v>
      </c>
      <c r="K3273" s="242"/>
      <c r="L3273" s="242"/>
      <c r="M3273" s="173"/>
      <c r="N3273" s="175"/>
      <c r="O3273" s="173"/>
      <c r="P3273" s="173"/>
    </row>
    <row r="3274" spans="1:16" x14ac:dyDescent="0.25">
      <c r="A3274" s="74" t="s">
        <v>2775</v>
      </c>
      <c r="B3274" s="183" t="s">
        <v>3144</v>
      </c>
      <c r="C3274" s="78">
        <v>101.0484</v>
      </c>
      <c r="D3274" s="184"/>
      <c r="E3274" s="76">
        <v>51.097799999999999</v>
      </c>
      <c r="F3274" s="76">
        <v>37.954250000000002</v>
      </c>
      <c r="G3274" s="73"/>
      <c r="H3274" s="76">
        <v>115.05695</v>
      </c>
      <c r="I3274" s="72"/>
      <c r="J3274" s="185">
        <v>0</v>
      </c>
      <c r="K3274" s="242"/>
      <c r="L3274" s="242"/>
      <c r="M3274" s="173"/>
      <c r="N3274" s="174"/>
      <c r="O3274" s="173"/>
      <c r="P3274" s="173"/>
    </row>
    <row r="3275" spans="1:16" x14ac:dyDescent="0.25">
      <c r="A3275" s="74" t="s">
        <v>2776</v>
      </c>
      <c r="B3275" s="183" t="s">
        <v>3144</v>
      </c>
      <c r="C3275" s="78">
        <v>199.7183</v>
      </c>
      <c r="D3275" s="184"/>
      <c r="E3275" s="76">
        <v>66.541800000000009</v>
      </c>
      <c r="F3275" s="76">
        <v>29.684950000000001</v>
      </c>
      <c r="G3275" s="73"/>
      <c r="H3275" s="76">
        <v>236.57515000000001</v>
      </c>
      <c r="I3275" s="72"/>
      <c r="J3275" s="185">
        <v>0</v>
      </c>
      <c r="K3275" s="242"/>
      <c r="L3275" s="242"/>
      <c r="M3275" s="173"/>
      <c r="N3275" s="174"/>
      <c r="O3275" s="173"/>
      <c r="P3275" s="173"/>
    </row>
    <row r="3276" spans="1:16" x14ac:dyDescent="0.25">
      <c r="A3276" s="74" t="s">
        <v>2777</v>
      </c>
      <c r="B3276" s="183" t="s">
        <v>3144</v>
      </c>
      <c r="C3276" s="78">
        <v>187.87860000000001</v>
      </c>
      <c r="D3276" s="184"/>
      <c r="E3276" s="76">
        <v>59.490600000000001</v>
      </c>
      <c r="F3276" s="76">
        <v>50.289199999999994</v>
      </c>
      <c r="G3276" s="73"/>
      <c r="H3276" s="76">
        <v>197.08</v>
      </c>
      <c r="I3276" s="72"/>
      <c r="J3276" s="185">
        <v>0</v>
      </c>
      <c r="K3276" s="242"/>
      <c r="L3276" s="242"/>
      <c r="M3276" s="173"/>
      <c r="N3276" s="174"/>
      <c r="O3276" s="173"/>
      <c r="P3276" s="173"/>
    </row>
    <row r="3277" spans="1:16" x14ac:dyDescent="0.25">
      <c r="A3277" s="74" t="s">
        <v>2494</v>
      </c>
      <c r="B3277" s="183" t="s">
        <v>3147</v>
      </c>
      <c r="C3277" s="78">
        <v>109.7176</v>
      </c>
      <c r="D3277" s="184"/>
      <c r="E3277" s="76">
        <v>28.922400000000003</v>
      </c>
      <c r="F3277" s="76">
        <v>8.9712999999999994</v>
      </c>
      <c r="G3277" s="73"/>
      <c r="H3277" s="76">
        <v>129.6687</v>
      </c>
      <c r="I3277" s="72"/>
      <c r="J3277" s="185">
        <v>0</v>
      </c>
      <c r="K3277" s="242"/>
      <c r="L3277" s="242"/>
      <c r="M3277" s="173"/>
      <c r="N3277" s="174"/>
      <c r="O3277" s="173"/>
      <c r="P3277" s="173"/>
    </row>
    <row r="3278" spans="1:16" x14ac:dyDescent="0.25">
      <c r="A3278" s="74" t="s">
        <v>2797</v>
      </c>
      <c r="B3278" s="183" t="s">
        <v>3149</v>
      </c>
      <c r="C3278" s="78">
        <v>122.37952</v>
      </c>
      <c r="D3278" s="184"/>
      <c r="E3278" s="76">
        <v>30.606480000000001</v>
      </c>
      <c r="F3278" s="76">
        <v>5.1479999999999997</v>
      </c>
      <c r="G3278" s="73"/>
      <c r="H3278" s="76">
        <v>147.83799999999999</v>
      </c>
      <c r="I3278" s="72"/>
      <c r="J3278" s="185">
        <v>0</v>
      </c>
      <c r="K3278" s="242"/>
      <c r="L3278" s="242"/>
      <c r="M3278" s="173"/>
      <c r="N3278" s="173"/>
      <c r="O3278" s="173"/>
      <c r="P3278" s="173"/>
    </row>
    <row r="3279" spans="1:16" x14ac:dyDescent="0.25">
      <c r="A3279" s="74" t="s">
        <v>2798</v>
      </c>
      <c r="B3279" s="183" t="s">
        <v>3149</v>
      </c>
      <c r="C3279" s="78">
        <v>122.95903</v>
      </c>
      <c r="D3279" s="184"/>
      <c r="E3279" s="76">
        <v>26.438279999999999</v>
      </c>
      <c r="F3279" s="76">
        <v>0</v>
      </c>
      <c r="G3279" s="73"/>
      <c r="H3279" s="76">
        <v>149.39731</v>
      </c>
      <c r="I3279" s="72"/>
      <c r="J3279" s="185">
        <v>0</v>
      </c>
      <c r="K3279" s="242"/>
      <c r="L3279" s="242"/>
      <c r="M3279" s="173"/>
      <c r="N3279" s="173"/>
      <c r="O3279" s="176"/>
      <c r="P3279" s="173"/>
    </row>
    <row r="3280" spans="1:16" x14ac:dyDescent="0.25">
      <c r="A3280" s="74" t="s">
        <v>2799</v>
      </c>
      <c r="B3280" s="183" t="s">
        <v>3149</v>
      </c>
      <c r="C3280" s="78">
        <v>111.56603999999999</v>
      </c>
      <c r="D3280" s="184"/>
      <c r="E3280" s="76">
        <v>25.66836</v>
      </c>
      <c r="F3280" s="76">
        <v>0</v>
      </c>
      <c r="G3280" s="73"/>
      <c r="H3280" s="76">
        <v>137.23439999999999</v>
      </c>
      <c r="I3280" s="72"/>
      <c r="J3280" s="185">
        <v>0</v>
      </c>
      <c r="K3280" s="242"/>
      <c r="L3280" s="242"/>
      <c r="M3280" s="173"/>
      <c r="N3280" s="173"/>
      <c r="O3280" s="176"/>
      <c r="P3280" s="173"/>
    </row>
    <row r="3281" spans="1:16" x14ac:dyDescent="0.25">
      <c r="A3281" s="74" t="s">
        <v>2805</v>
      </c>
      <c r="B3281" s="183" t="s">
        <v>3153</v>
      </c>
      <c r="C3281" s="78">
        <v>122.93719999999999</v>
      </c>
      <c r="D3281" s="184"/>
      <c r="E3281" s="76">
        <v>26.7852</v>
      </c>
      <c r="F3281" s="76">
        <v>0</v>
      </c>
      <c r="G3281" s="73"/>
      <c r="H3281" s="76">
        <v>149.72239999999999</v>
      </c>
      <c r="I3281" s="72"/>
      <c r="J3281" s="185">
        <v>0</v>
      </c>
      <c r="K3281" s="242"/>
      <c r="L3281" s="242"/>
      <c r="M3281" s="173"/>
      <c r="N3281" s="174"/>
      <c r="O3281" s="176"/>
      <c r="P3281" s="173"/>
    </row>
    <row r="3282" spans="1:16" x14ac:dyDescent="0.25">
      <c r="A3282" s="74" t="s">
        <v>2806</v>
      </c>
      <c r="B3282" s="183" t="s">
        <v>3153</v>
      </c>
      <c r="C3282" s="78">
        <v>149.42349999999999</v>
      </c>
      <c r="D3282" s="184"/>
      <c r="E3282" s="76">
        <v>60.337679999999999</v>
      </c>
      <c r="F3282" s="76">
        <v>25.806180000000001</v>
      </c>
      <c r="G3282" s="73"/>
      <c r="H3282" s="76">
        <v>184.7406</v>
      </c>
      <c r="I3282" s="72"/>
      <c r="J3282" s="185">
        <v>0</v>
      </c>
      <c r="K3282" s="242"/>
      <c r="L3282" s="242"/>
      <c r="M3282" s="173"/>
      <c r="N3282" s="173"/>
      <c r="O3282" s="173"/>
      <c r="P3282" s="173"/>
    </row>
    <row r="3283" spans="1:16" x14ac:dyDescent="0.25">
      <c r="A3283" s="74" t="s">
        <v>2807</v>
      </c>
      <c r="B3283" s="183" t="s">
        <v>3153</v>
      </c>
      <c r="C3283" s="78">
        <v>103.06065</v>
      </c>
      <c r="D3283" s="184"/>
      <c r="E3283" s="76">
        <v>25.061400000000003</v>
      </c>
      <c r="F3283" s="76">
        <v>24.855650000000001</v>
      </c>
      <c r="G3283" s="73"/>
      <c r="H3283" s="76">
        <v>103.86</v>
      </c>
      <c r="I3283" s="72"/>
      <c r="J3283" s="185">
        <v>0</v>
      </c>
      <c r="K3283" s="242"/>
      <c r="L3283" s="242"/>
      <c r="M3283" s="173"/>
      <c r="N3283" s="174"/>
      <c r="O3283" s="173"/>
      <c r="P3283" s="173"/>
    </row>
    <row r="3284" spans="1:16" x14ac:dyDescent="0.25">
      <c r="A3284" s="74" t="s">
        <v>2808</v>
      </c>
      <c r="B3284" s="183" t="s">
        <v>3153</v>
      </c>
      <c r="C3284" s="78">
        <v>50.382949999999994</v>
      </c>
      <c r="D3284" s="184"/>
      <c r="E3284" s="76">
        <v>21.177</v>
      </c>
      <c r="F3284" s="76">
        <v>2.806</v>
      </c>
      <c r="G3284" s="73"/>
      <c r="H3284" s="76">
        <v>68.753950000000003</v>
      </c>
      <c r="I3284" s="72"/>
      <c r="J3284" s="185">
        <v>0</v>
      </c>
      <c r="K3284" s="242"/>
      <c r="L3284" s="242"/>
      <c r="M3284" s="173"/>
      <c r="N3284" s="175"/>
      <c r="O3284" s="173"/>
      <c r="P3284" s="173"/>
    </row>
    <row r="3285" spans="1:16" x14ac:dyDescent="0.25">
      <c r="A3285" s="74" t="s">
        <v>2809</v>
      </c>
      <c r="B3285" s="183" t="s">
        <v>3153</v>
      </c>
      <c r="C3285" s="78">
        <v>93.417259999999999</v>
      </c>
      <c r="D3285" s="184"/>
      <c r="E3285" s="76">
        <v>21.668400000000002</v>
      </c>
      <c r="F3285" s="76">
        <v>0</v>
      </c>
      <c r="G3285" s="73"/>
      <c r="H3285" s="76">
        <v>115.08566</v>
      </c>
      <c r="I3285" s="72"/>
      <c r="J3285" s="185">
        <v>0</v>
      </c>
      <c r="K3285" s="242"/>
      <c r="L3285" s="242"/>
      <c r="M3285" s="173"/>
      <c r="N3285" s="174"/>
      <c r="O3285" s="176"/>
      <c r="P3285" s="173"/>
    </row>
    <row r="3286" spans="1:16" ht="15.75" customHeight="1" x14ac:dyDescent="0.25">
      <c r="A3286" s="74" t="s">
        <v>2810</v>
      </c>
      <c r="B3286" s="183" t="s">
        <v>3153</v>
      </c>
      <c r="C3286" s="78">
        <v>72.256399999999999</v>
      </c>
      <c r="D3286" s="184"/>
      <c r="E3286" s="76">
        <v>18.532799999999998</v>
      </c>
      <c r="F3286" s="76">
        <v>0</v>
      </c>
      <c r="G3286" s="73"/>
      <c r="H3286" s="76">
        <v>90.789199999999994</v>
      </c>
      <c r="I3286" s="72"/>
      <c r="J3286" s="185">
        <v>0</v>
      </c>
      <c r="K3286" s="242"/>
      <c r="L3286" s="242"/>
      <c r="M3286" s="173"/>
      <c r="N3286" s="174"/>
      <c r="O3286" s="176"/>
      <c r="P3286" s="173"/>
    </row>
    <row r="3287" spans="1:16" x14ac:dyDescent="0.25">
      <c r="A3287" s="74" t="s">
        <v>2811</v>
      </c>
      <c r="B3287" s="183" t="s">
        <v>3153</v>
      </c>
      <c r="C3287" s="78">
        <v>95.577199999999991</v>
      </c>
      <c r="D3287" s="184"/>
      <c r="E3287" s="76">
        <v>24.655799999999999</v>
      </c>
      <c r="F3287" s="76">
        <v>15.010399999999999</v>
      </c>
      <c r="G3287" s="73"/>
      <c r="H3287" s="76">
        <v>105.2226</v>
      </c>
      <c r="I3287" s="72"/>
      <c r="J3287" s="185">
        <v>0</v>
      </c>
      <c r="K3287" s="242"/>
      <c r="L3287" s="242"/>
      <c r="M3287" s="173"/>
      <c r="N3287" s="174"/>
      <c r="O3287" s="173"/>
      <c r="P3287" s="173"/>
    </row>
    <row r="3288" spans="1:16" x14ac:dyDescent="0.25">
      <c r="A3288" s="74" t="s">
        <v>2812</v>
      </c>
      <c r="B3288" s="183" t="s">
        <v>3153</v>
      </c>
      <c r="C3288" s="78"/>
      <c r="D3288" s="184">
        <v>-5.2988</v>
      </c>
      <c r="E3288" s="76">
        <v>4.056</v>
      </c>
      <c r="F3288" s="76">
        <v>0.33800000000000002</v>
      </c>
      <c r="G3288" s="73"/>
      <c r="H3288" s="76"/>
      <c r="I3288" s="187">
        <v>-1.5808</v>
      </c>
      <c r="J3288" s="185">
        <v>0</v>
      </c>
      <c r="K3288" s="242"/>
      <c r="L3288" s="242"/>
      <c r="M3288" s="173"/>
      <c r="N3288" s="175"/>
      <c r="O3288" s="177"/>
      <c r="P3288" s="173"/>
    </row>
    <row r="3289" spans="1:16" x14ac:dyDescent="0.25">
      <c r="A3289" s="74" t="s">
        <v>2813</v>
      </c>
      <c r="B3289" s="183" t="s">
        <v>3153</v>
      </c>
      <c r="C3289" s="78">
        <v>139.398</v>
      </c>
      <c r="D3289" s="184"/>
      <c r="E3289" s="76">
        <v>55.099199999999996</v>
      </c>
      <c r="F3289" s="76">
        <v>98.923699999999997</v>
      </c>
      <c r="G3289" s="73"/>
      <c r="H3289" s="76">
        <v>95.573499999999996</v>
      </c>
      <c r="I3289" s="72"/>
      <c r="J3289" s="185">
        <v>0</v>
      </c>
      <c r="K3289" s="242"/>
      <c r="L3289" s="242"/>
      <c r="M3289" s="173"/>
      <c r="N3289" s="174"/>
      <c r="O3289" s="173"/>
      <c r="P3289" s="173"/>
    </row>
    <row r="3290" spans="1:16" x14ac:dyDescent="0.25">
      <c r="A3290" s="74" t="s">
        <v>2814</v>
      </c>
      <c r="B3290" s="183" t="s">
        <v>3153</v>
      </c>
      <c r="C3290" s="78">
        <v>99.743700000000004</v>
      </c>
      <c r="D3290" s="184"/>
      <c r="E3290" s="76">
        <v>24.920999999999999</v>
      </c>
      <c r="F3290" s="76">
        <v>23.682500000000001</v>
      </c>
      <c r="G3290" s="73"/>
      <c r="H3290" s="76">
        <v>100.98219999999999</v>
      </c>
      <c r="I3290" s="72"/>
      <c r="J3290" s="185">
        <v>0</v>
      </c>
      <c r="K3290" s="242"/>
      <c r="L3290" s="242"/>
      <c r="M3290" s="173"/>
      <c r="N3290" s="175"/>
      <c r="O3290" s="173"/>
      <c r="P3290" s="173"/>
    </row>
    <row r="3291" spans="1:16" x14ac:dyDescent="0.25">
      <c r="A3291" s="74" t="s">
        <v>2815</v>
      </c>
      <c r="B3291" s="183" t="s">
        <v>3153</v>
      </c>
      <c r="C3291" s="78">
        <v>289.24033000000003</v>
      </c>
      <c r="D3291" s="184"/>
      <c r="E3291" s="76">
        <v>89.107199999999992</v>
      </c>
      <c r="F3291" s="76">
        <v>69.512950000000004</v>
      </c>
      <c r="G3291" s="73"/>
      <c r="H3291" s="76">
        <v>308.83458000000002</v>
      </c>
      <c r="I3291" s="72"/>
      <c r="J3291" s="185">
        <v>0</v>
      </c>
      <c r="K3291" s="242"/>
      <c r="L3291" s="242"/>
      <c r="M3291" s="173"/>
      <c r="N3291" s="174"/>
      <c r="O3291" s="173"/>
      <c r="P3291" s="173"/>
    </row>
    <row r="3292" spans="1:16" x14ac:dyDescent="0.25">
      <c r="A3292" s="74" t="s">
        <v>2816</v>
      </c>
      <c r="B3292" s="183" t="s">
        <v>3153</v>
      </c>
      <c r="C3292" s="78">
        <v>288.40355</v>
      </c>
      <c r="D3292" s="184"/>
      <c r="E3292" s="76">
        <v>91.884</v>
      </c>
      <c r="F3292" s="76">
        <v>54.171849999999999</v>
      </c>
      <c r="G3292" s="73"/>
      <c r="H3292" s="76">
        <v>326.1157</v>
      </c>
      <c r="I3292" s="72"/>
      <c r="J3292" s="185">
        <v>0</v>
      </c>
      <c r="K3292" s="242"/>
      <c r="L3292" s="242"/>
      <c r="M3292" s="173"/>
      <c r="N3292" s="175"/>
      <c r="O3292" s="173"/>
      <c r="P3292" s="173"/>
    </row>
    <row r="3293" spans="1:16" x14ac:dyDescent="0.25">
      <c r="A3293" s="74" t="s">
        <v>2817</v>
      </c>
      <c r="B3293" s="183" t="s">
        <v>3153</v>
      </c>
      <c r="C3293" s="78">
        <v>205.79074</v>
      </c>
      <c r="D3293" s="184"/>
      <c r="E3293" s="76">
        <v>69.365399999999994</v>
      </c>
      <c r="F3293" s="76">
        <v>43.924500000000002</v>
      </c>
      <c r="G3293" s="73"/>
      <c r="H3293" s="76">
        <v>231.23164000000003</v>
      </c>
      <c r="I3293" s="72"/>
      <c r="J3293" s="185">
        <v>0</v>
      </c>
      <c r="K3293" s="242"/>
      <c r="L3293" s="242"/>
      <c r="M3293" s="173"/>
      <c r="N3293" s="174"/>
      <c r="O3293" s="173"/>
      <c r="P3293" s="173"/>
    </row>
    <row r="3294" spans="1:16" x14ac:dyDescent="0.25">
      <c r="A3294" s="74" t="s">
        <v>2818</v>
      </c>
      <c r="B3294" s="183" t="s">
        <v>3153</v>
      </c>
      <c r="C3294" s="78">
        <v>188.53164999999998</v>
      </c>
      <c r="D3294" s="184"/>
      <c r="E3294" s="76">
        <v>41.815800000000003</v>
      </c>
      <c r="F3294" s="76">
        <v>4</v>
      </c>
      <c r="G3294" s="73"/>
      <c r="H3294" s="76">
        <v>226.34745000000001</v>
      </c>
      <c r="I3294" s="72"/>
      <c r="J3294" s="185">
        <v>0</v>
      </c>
      <c r="K3294" s="242"/>
      <c r="L3294" s="242"/>
      <c r="M3294" s="173"/>
      <c r="N3294" s="174"/>
      <c r="O3294" s="173"/>
      <c r="P3294" s="173"/>
    </row>
    <row r="3295" spans="1:16" x14ac:dyDescent="0.25">
      <c r="A3295" s="74" t="s">
        <v>454</v>
      </c>
      <c r="B3295" s="183" t="s">
        <v>3153</v>
      </c>
      <c r="C3295" s="78">
        <v>369.92778999999996</v>
      </c>
      <c r="D3295" s="184"/>
      <c r="E3295" s="76">
        <v>101.38056</v>
      </c>
      <c r="F3295" s="76">
        <v>78.749660000000006</v>
      </c>
      <c r="G3295" s="73"/>
      <c r="H3295" s="76">
        <v>392.55869000000001</v>
      </c>
      <c r="I3295" s="72"/>
      <c r="J3295" s="185">
        <v>0</v>
      </c>
      <c r="K3295" s="242"/>
      <c r="L3295" s="242"/>
      <c r="M3295" s="173"/>
      <c r="N3295" s="173"/>
      <c r="O3295" s="173"/>
      <c r="P3295" s="173"/>
    </row>
    <row r="3296" spans="1:16" x14ac:dyDescent="0.25">
      <c r="A3296" s="74" t="s">
        <v>2819</v>
      </c>
      <c r="B3296" s="183" t="s">
        <v>3153</v>
      </c>
      <c r="C3296" s="78">
        <v>391.63524999999998</v>
      </c>
      <c r="D3296" s="184"/>
      <c r="E3296" s="76">
        <v>101.98305000000001</v>
      </c>
      <c r="F3296" s="76">
        <v>57.312400000000004</v>
      </c>
      <c r="G3296" s="73"/>
      <c r="H3296" s="76">
        <v>436.42005</v>
      </c>
      <c r="I3296" s="72"/>
      <c r="J3296" s="185">
        <v>0</v>
      </c>
      <c r="K3296" s="242"/>
      <c r="L3296" s="242"/>
      <c r="M3296" s="173"/>
      <c r="N3296" s="173"/>
      <c r="O3296" s="173"/>
      <c r="P3296" s="173"/>
    </row>
    <row r="3297" spans="1:16" x14ac:dyDescent="0.25">
      <c r="A3297" s="74" t="s">
        <v>2820</v>
      </c>
      <c r="B3297" s="183" t="s">
        <v>3153</v>
      </c>
      <c r="C3297" s="78">
        <v>430.01350000000002</v>
      </c>
      <c r="D3297" s="184"/>
      <c r="E3297" s="76">
        <v>101.37660000000001</v>
      </c>
      <c r="F3297" s="76">
        <v>41.423099999999998</v>
      </c>
      <c r="G3297" s="73"/>
      <c r="H3297" s="76">
        <v>494.17959999999999</v>
      </c>
      <c r="I3297" s="72"/>
      <c r="J3297" s="185">
        <v>0</v>
      </c>
      <c r="K3297" s="242"/>
      <c r="L3297" s="242"/>
      <c r="M3297" s="173"/>
      <c r="N3297" s="174"/>
      <c r="O3297" s="173"/>
      <c r="P3297" s="173"/>
    </row>
    <row r="3298" spans="1:16" x14ac:dyDescent="0.25">
      <c r="A3298" s="74" t="s">
        <v>2821</v>
      </c>
      <c r="B3298" s="183" t="s">
        <v>3153</v>
      </c>
      <c r="C3298" s="78">
        <v>300.48278000000005</v>
      </c>
      <c r="D3298" s="184"/>
      <c r="E3298" s="76">
        <v>102.3126</v>
      </c>
      <c r="F3298" s="76">
        <v>96.240200000000002</v>
      </c>
      <c r="G3298" s="73"/>
      <c r="H3298" s="76">
        <v>306.55518000000001</v>
      </c>
      <c r="I3298" s="72"/>
      <c r="J3298" s="185">
        <v>0</v>
      </c>
      <c r="K3298" s="242"/>
      <c r="L3298" s="242"/>
      <c r="M3298" s="173"/>
      <c r="N3298" s="174"/>
      <c r="O3298" s="173"/>
      <c r="P3298" s="173"/>
    </row>
    <row r="3299" spans="1:16" x14ac:dyDescent="0.25">
      <c r="A3299" s="74" t="s">
        <v>2822</v>
      </c>
      <c r="B3299" s="183" t="s">
        <v>3153</v>
      </c>
      <c r="C3299" s="78">
        <v>16.432200000000002</v>
      </c>
      <c r="D3299" s="184"/>
      <c r="E3299" s="76">
        <v>3.5801999999999996</v>
      </c>
      <c r="F3299" s="76">
        <v>0</v>
      </c>
      <c r="G3299" s="73"/>
      <c r="H3299" s="76">
        <v>20.012400000000003</v>
      </c>
      <c r="I3299" s="72"/>
      <c r="J3299" s="185">
        <v>0</v>
      </c>
      <c r="K3299" s="242"/>
      <c r="L3299" s="242"/>
      <c r="M3299" s="173"/>
      <c r="N3299" s="174"/>
      <c r="O3299" s="176"/>
      <c r="P3299" s="173"/>
    </row>
    <row r="3300" spans="1:16" x14ac:dyDescent="0.25">
      <c r="A3300" s="74" t="s">
        <v>2823</v>
      </c>
      <c r="B3300" s="183" t="s">
        <v>3153</v>
      </c>
      <c r="C3300" s="78">
        <v>169.39010000000002</v>
      </c>
      <c r="D3300" s="184"/>
      <c r="E3300" s="76">
        <v>40.185600000000001</v>
      </c>
      <c r="F3300" s="76">
        <v>7.0146000000000006</v>
      </c>
      <c r="G3300" s="73"/>
      <c r="H3300" s="76">
        <v>202.56110000000001</v>
      </c>
      <c r="I3300" s="72"/>
      <c r="J3300" s="185">
        <v>0</v>
      </c>
      <c r="K3300" s="242"/>
      <c r="L3300" s="242"/>
      <c r="M3300" s="173"/>
      <c r="N3300" s="174"/>
      <c r="O3300" s="173"/>
      <c r="P3300" s="173"/>
    </row>
    <row r="3301" spans="1:16" x14ac:dyDescent="0.25">
      <c r="A3301" s="74" t="s">
        <v>2824</v>
      </c>
      <c r="B3301" s="183" t="s">
        <v>3153</v>
      </c>
      <c r="C3301" s="78">
        <v>200.74823999999998</v>
      </c>
      <c r="D3301" s="184"/>
      <c r="E3301" s="76">
        <v>49.77908</v>
      </c>
      <c r="F3301" s="76">
        <v>22.376349999999999</v>
      </c>
      <c r="G3301" s="73"/>
      <c r="H3301" s="76">
        <v>253.38336999999999</v>
      </c>
      <c r="I3301" s="72"/>
      <c r="J3301" s="185">
        <v>0</v>
      </c>
      <c r="K3301" s="242"/>
      <c r="L3301" s="242"/>
      <c r="M3301" s="173"/>
      <c r="N3301" s="173"/>
      <c r="O3301" s="173"/>
      <c r="P3301" s="173"/>
    </row>
    <row r="3302" spans="1:16" x14ac:dyDescent="0.25">
      <c r="A3302" s="74" t="s">
        <v>2825</v>
      </c>
      <c r="B3302" s="183" t="s">
        <v>3153</v>
      </c>
      <c r="C3302" s="78">
        <v>28.2254</v>
      </c>
      <c r="D3302" s="184"/>
      <c r="E3302" s="76">
        <v>13.345799999999999</v>
      </c>
      <c r="F3302" s="76">
        <v>0</v>
      </c>
      <c r="G3302" s="73"/>
      <c r="H3302" s="76">
        <v>41.571199999999997</v>
      </c>
      <c r="I3302" s="72"/>
      <c r="J3302" s="185">
        <v>0</v>
      </c>
      <c r="K3302" s="242"/>
      <c r="L3302" s="242"/>
      <c r="M3302" s="173"/>
      <c r="N3302" s="174"/>
      <c r="O3302" s="176"/>
      <c r="P3302" s="173"/>
    </row>
    <row r="3303" spans="1:16" x14ac:dyDescent="0.25">
      <c r="A3303" s="74" t="s">
        <v>2826</v>
      </c>
      <c r="B3303" s="183" t="s">
        <v>3153</v>
      </c>
      <c r="C3303" s="78">
        <v>64.648200000000003</v>
      </c>
      <c r="D3303" s="184"/>
      <c r="E3303" s="76">
        <v>24.8352</v>
      </c>
      <c r="F3303" s="76">
        <v>4.8033000000000001</v>
      </c>
      <c r="G3303" s="73"/>
      <c r="H3303" s="76">
        <v>84.68010000000001</v>
      </c>
      <c r="I3303" s="72"/>
      <c r="J3303" s="185">
        <v>0</v>
      </c>
      <c r="K3303" s="242"/>
      <c r="L3303" s="242"/>
      <c r="M3303" s="173"/>
      <c r="N3303" s="174"/>
      <c r="O3303" s="173"/>
      <c r="P3303" s="173"/>
    </row>
    <row r="3304" spans="1:16" x14ac:dyDescent="0.25">
      <c r="A3304" s="74" t="s">
        <v>2827</v>
      </c>
      <c r="B3304" s="183" t="s">
        <v>3153</v>
      </c>
      <c r="C3304" s="78">
        <v>49.9908</v>
      </c>
      <c r="D3304" s="184"/>
      <c r="E3304" s="76">
        <v>24.725999999999999</v>
      </c>
      <c r="F3304" s="76">
        <v>13.988950000000001</v>
      </c>
      <c r="G3304" s="73"/>
      <c r="H3304" s="76">
        <v>60.727849999999997</v>
      </c>
      <c r="I3304" s="72"/>
      <c r="J3304" s="185">
        <v>0</v>
      </c>
      <c r="K3304" s="242"/>
      <c r="L3304" s="242"/>
      <c r="M3304" s="173"/>
      <c r="N3304" s="175"/>
      <c r="O3304" s="173"/>
      <c r="P3304" s="173"/>
    </row>
    <row r="3305" spans="1:16" x14ac:dyDescent="0.25">
      <c r="A3305" s="74" t="s">
        <v>2828</v>
      </c>
      <c r="B3305" s="183" t="s">
        <v>3153</v>
      </c>
      <c r="C3305" s="78">
        <v>54.461599999999997</v>
      </c>
      <c r="D3305" s="184"/>
      <c r="E3305" s="76">
        <v>21.153599999999997</v>
      </c>
      <c r="F3305" s="76">
        <v>10.618450000000001</v>
      </c>
      <c r="G3305" s="73"/>
      <c r="H3305" s="76">
        <v>64.996750000000006</v>
      </c>
      <c r="I3305" s="72"/>
      <c r="J3305" s="185">
        <v>0</v>
      </c>
      <c r="K3305" s="242"/>
      <c r="L3305" s="242"/>
      <c r="M3305" s="173"/>
      <c r="N3305" s="174"/>
      <c r="O3305" s="173"/>
      <c r="P3305" s="173"/>
    </row>
    <row r="3306" spans="1:16" x14ac:dyDescent="0.25">
      <c r="A3306" s="74" t="s">
        <v>2829</v>
      </c>
      <c r="B3306" s="183" t="s">
        <v>3153</v>
      </c>
      <c r="C3306" s="78">
        <v>12.66</v>
      </c>
      <c r="D3306" s="184"/>
      <c r="E3306" s="76">
        <v>4.1340000000000003</v>
      </c>
      <c r="F3306" s="76">
        <v>0</v>
      </c>
      <c r="G3306" s="73"/>
      <c r="H3306" s="76">
        <v>16.794</v>
      </c>
      <c r="I3306" s="72"/>
      <c r="J3306" s="185">
        <v>0</v>
      </c>
      <c r="K3306" s="242"/>
      <c r="L3306" s="242"/>
      <c r="M3306" s="173"/>
      <c r="N3306" s="175"/>
      <c r="O3306" s="176"/>
      <c r="P3306" s="173"/>
    </row>
    <row r="3307" spans="1:16" x14ac:dyDescent="0.25">
      <c r="A3307" s="74" t="s">
        <v>2830</v>
      </c>
      <c r="B3307" s="183" t="s">
        <v>3153</v>
      </c>
      <c r="C3307" s="78">
        <v>184.13579999999999</v>
      </c>
      <c r="D3307" s="184"/>
      <c r="E3307" s="76">
        <v>72.25139999999999</v>
      </c>
      <c r="F3307" s="76">
        <v>56.733050000000006</v>
      </c>
      <c r="G3307" s="73"/>
      <c r="H3307" s="76">
        <v>199.65414999999999</v>
      </c>
      <c r="I3307" s="72"/>
      <c r="J3307" s="185">
        <v>0</v>
      </c>
      <c r="K3307" s="242"/>
      <c r="L3307" s="242"/>
      <c r="M3307" s="173"/>
      <c r="N3307" s="174"/>
      <c r="O3307" s="173"/>
      <c r="P3307" s="173"/>
    </row>
    <row r="3308" spans="1:16" x14ac:dyDescent="0.25">
      <c r="A3308" s="74" t="s">
        <v>2831</v>
      </c>
      <c r="B3308" s="183" t="s">
        <v>3153</v>
      </c>
      <c r="C3308" s="78">
        <v>398.64699999999999</v>
      </c>
      <c r="D3308" s="184"/>
      <c r="E3308" s="76">
        <v>110.3843</v>
      </c>
      <c r="F3308" s="76">
        <v>86.531800000000004</v>
      </c>
      <c r="G3308" s="73"/>
      <c r="H3308" s="76">
        <v>423.48879999999997</v>
      </c>
      <c r="I3308" s="72"/>
      <c r="J3308" s="185">
        <v>0</v>
      </c>
      <c r="K3308" s="242"/>
      <c r="L3308" s="242"/>
      <c r="M3308" s="173"/>
      <c r="N3308" s="174"/>
      <c r="O3308" s="173"/>
      <c r="P3308" s="173"/>
    </row>
    <row r="3309" spans="1:16" x14ac:dyDescent="0.25">
      <c r="A3309" s="74" t="s">
        <v>629</v>
      </c>
      <c r="B3309" s="183" t="s">
        <v>3153</v>
      </c>
      <c r="C3309" s="78">
        <v>168.94601</v>
      </c>
      <c r="D3309" s="184"/>
      <c r="E3309" s="76">
        <v>47.984999999999999</v>
      </c>
      <c r="F3309" s="76">
        <v>10.95656</v>
      </c>
      <c r="G3309" s="73"/>
      <c r="H3309" s="76">
        <v>205.97445000000002</v>
      </c>
      <c r="I3309" s="72"/>
      <c r="J3309" s="185">
        <v>0</v>
      </c>
      <c r="K3309" s="242"/>
      <c r="L3309" s="242"/>
      <c r="M3309" s="173"/>
      <c r="N3309" s="175"/>
      <c r="O3309" s="173"/>
      <c r="P3309" s="173"/>
    </row>
    <row r="3310" spans="1:16" x14ac:dyDescent="0.25">
      <c r="A3310" s="74" t="s">
        <v>2832</v>
      </c>
      <c r="B3310" s="183" t="s">
        <v>3153</v>
      </c>
      <c r="C3310" s="78">
        <v>221.10342</v>
      </c>
      <c r="D3310" s="184"/>
      <c r="E3310" s="76">
        <v>57.189599999999999</v>
      </c>
      <c r="F3310" s="76">
        <v>8.3888999999999996</v>
      </c>
      <c r="G3310" s="73"/>
      <c r="H3310" s="76">
        <v>269.90411999999998</v>
      </c>
      <c r="I3310" s="72"/>
      <c r="J3310" s="185">
        <v>0</v>
      </c>
      <c r="K3310" s="242"/>
      <c r="L3310" s="242"/>
      <c r="M3310" s="173"/>
      <c r="N3310" s="174"/>
      <c r="O3310" s="173"/>
      <c r="P3310" s="173"/>
    </row>
    <row r="3311" spans="1:16" x14ac:dyDescent="0.25">
      <c r="A3311" s="74" t="s">
        <v>2833</v>
      </c>
      <c r="B3311" s="183" t="s">
        <v>3153</v>
      </c>
      <c r="C3311" s="78">
        <v>231.53223</v>
      </c>
      <c r="D3311" s="184"/>
      <c r="E3311" s="76">
        <v>69.142440000000008</v>
      </c>
      <c r="F3311" s="76">
        <v>86.584620000000001</v>
      </c>
      <c r="G3311" s="73"/>
      <c r="H3311" s="76">
        <v>214.09004999999999</v>
      </c>
      <c r="I3311" s="72"/>
      <c r="J3311" s="185">
        <v>0</v>
      </c>
      <c r="K3311" s="242"/>
      <c r="L3311" s="242"/>
      <c r="M3311" s="173"/>
      <c r="N3311" s="173"/>
      <c r="O3311" s="173"/>
      <c r="P3311" s="173"/>
    </row>
    <row r="3312" spans="1:16" x14ac:dyDescent="0.25">
      <c r="A3312" s="74" t="s">
        <v>2834</v>
      </c>
      <c r="B3312" s="183" t="s">
        <v>3153</v>
      </c>
      <c r="C3312" s="78">
        <v>117.76961</v>
      </c>
      <c r="D3312" s="184"/>
      <c r="E3312" s="76">
        <v>73.77239999999999</v>
      </c>
      <c r="F3312" s="76">
        <v>48.4392</v>
      </c>
      <c r="G3312" s="73"/>
      <c r="H3312" s="76">
        <v>143.10281000000001</v>
      </c>
      <c r="I3312" s="72"/>
      <c r="J3312" s="185">
        <v>0</v>
      </c>
      <c r="K3312" s="242"/>
      <c r="L3312" s="242"/>
      <c r="M3312" s="173"/>
      <c r="N3312" s="174"/>
      <c r="O3312" s="173"/>
      <c r="P3312" s="173"/>
    </row>
    <row r="3313" spans="1:17" x14ac:dyDescent="0.25">
      <c r="A3313" s="74" t="s">
        <v>2835</v>
      </c>
      <c r="B3313" s="183" t="s">
        <v>3153</v>
      </c>
      <c r="C3313" s="78">
        <v>383.98354999999998</v>
      </c>
      <c r="D3313" s="184"/>
      <c r="E3313" s="76">
        <v>87.999600000000001</v>
      </c>
      <c r="F3313" s="76">
        <v>5.0576999999999996</v>
      </c>
      <c r="G3313" s="73"/>
      <c r="H3313" s="76">
        <v>466.92545000000001</v>
      </c>
      <c r="I3313" s="72"/>
      <c r="J3313" s="185">
        <v>0</v>
      </c>
      <c r="K3313" s="242"/>
      <c r="L3313" s="242"/>
      <c r="M3313" s="173"/>
      <c r="N3313" s="174"/>
      <c r="O3313" s="173"/>
      <c r="P3313" s="173"/>
    </row>
    <row r="3314" spans="1:17" x14ac:dyDescent="0.25">
      <c r="A3314" s="74" t="s">
        <v>2836</v>
      </c>
      <c r="B3314" s="183" t="s">
        <v>3153</v>
      </c>
      <c r="C3314" s="78">
        <v>375.02459999999996</v>
      </c>
      <c r="D3314" s="184"/>
      <c r="E3314" s="76">
        <v>90.277199999999993</v>
      </c>
      <c r="F3314" s="76">
        <v>11.52</v>
      </c>
      <c r="G3314" s="73"/>
      <c r="H3314" s="76">
        <v>453.78179999999998</v>
      </c>
      <c r="I3314" s="72"/>
      <c r="J3314" s="185">
        <v>0</v>
      </c>
      <c r="K3314" s="242"/>
      <c r="L3314" s="242"/>
      <c r="M3314" s="173"/>
      <c r="N3314" s="174"/>
      <c r="O3314" s="173"/>
      <c r="P3314" s="173"/>
    </row>
    <row r="3315" spans="1:17" x14ac:dyDescent="0.25">
      <c r="A3315" s="74" t="s">
        <v>2837</v>
      </c>
      <c r="B3315" s="183" t="s">
        <v>3153</v>
      </c>
      <c r="C3315" s="78">
        <v>115.498</v>
      </c>
      <c r="D3315" s="184"/>
      <c r="E3315" s="76">
        <v>24.648</v>
      </c>
      <c r="F3315" s="76">
        <v>0</v>
      </c>
      <c r="G3315" s="73"/>
      <c r="H3315" s="76">
        <v>140.14599999999999</v>
      </c>
      <c r="I3315" s="72"/>
      <c r="J3315" s="185">
        <v>0</v>
      </c>
      <c r="K3315" s="242"/>
      <c r="L3315" s="242"/>
      <c r="M3315" s="173"/>
      <c r="N3315" s="175"/>
      <c r="O3315" s="176"/>
      <c r="P3315" s="173"/>
    </row>
    <row r="3316" spans="1:17" x14ac:dyDescent="0.25">
      <c r="A3316" s="74" t="s">
        <v>632</v>
      </c>
      <c r="B3316" s="183" t="s">
        <v>3153</v>
      </c>
      <c r="C3316" s="78">
        <v>236.92722000000001</v>
      </c>
      <c r="D3316" s="184"/>
      <c r="E3316" s="76">
        <v>49.444319999999998</v>
      </c>
      <c r="F3316" s="76">
        <v>0</v>
      </c>
      <c r="G3316" s="73"/>
      <c r="H3316" s="76">
        <v>286.37153999999998</v>
      </c>
      <c r="I3316" s="72"/>
      <c r="J3316" s="185">
        <v>0</v>
      </c>
      <c r="K3316" s="242"/>
      <c r="L3316" s="242"/>
      <c r="M3316" s="173"/>
      <c r="N3316" s="173"/>
      <c r="O3316" s="176"/>
      <c r="P3316" s="173"/>
    </row>
    <row r="3317" spans="1:17" x14ac:dyDescent="0.25">
      <c r="A3317" s="74" t="s">
        <v>4014</v>
      </c>
      <c r="B3317" s="183" t="s">
        <v>3153</v>
      </c>
      <c r="C3317" s="78">
        <v>566.96331999999995</v>
      </c>
      <c r="D3317" s="184"/>
      <c r="E3317" s="76">
        <v>150.38220000000001</v>
      </c>
      <c r="F3317" s="76">
        <v>224.09001999999998</v>
      </c>
      <c r="G3317" s="73"/>
      <c r="H3317" s="76">
        <v>301.09181000000001</v>
      </c>
      <c r="I3317" s="72"/>
      <c r="J3317" s="185">
        <v>0</v>
      </c>
      <c r="K3317" s="242"/>
      <c r="L3317" s="242"/>
      <c r="M3317" s="173"/>
      <c r="N3317" s="174"/>
      <c r="O3317" s="173"/>
      <c r="P3317" s="173"/>
    </row>
    <row r="3318" spans="1:17" x14ac:dyDescent="0.25">
      <c r="A3318" s="74" t="s">
        <v>2838</v>
      </c>
      <c r="B3318" s="183" t="s">
        <v>3153</v>
      </c>
      <c r="C3318" s="78">
        <v>281.88206000000002</v>
      </c>
      <c r="D3318" s="184"/>
      <c r="E3318" s="76">
        <v>132.80670000000001</v>
      </c>
      <c r="F3318" s="76">
        <v>134.2936</v>
      </c>
      <c r="G3318" s="73"/>
      <c r="H3318" s="76">
        <v>280.39515999999998</v>
      </c>
      <c r="I3318" s="72"/>
      <c r="J3318" s="185">
        <v>0</v>
      </c>
      <c r="K3318" s="242"/>
      <c r="L3318" s="242"/>
      <c r="M3318" s="173"/>
      <c r="N3318" s="174"/>
      <c r="O3318" s="173"/>
      <c r="P3318" s="173"/>
    </row>
    <row r="3319" spans="1:17" x14ac:dyDescent="0.25">
      <c r="A3319" s="74" t="s">
        <v>2839</v>
      </c>
      <c r="B3319" s="183" t="s">
        <v>3153</v>
      </c>
      <c r="C3319" s="78">
        <v>286.34233</v>
      </c>
      <c r="D3319" s="184"/>
      <c r="E3319" s="76">
        <v>91.540800000000004</v>
      </c>
      <c r="F3319" s="76">
        <v>151.55054999999999</v>
      </c>
      <c r="G3319" s="73"/>
      <c r="H3319" s="76">
        <v>226.33257999999998</v>
      </c>
      <c r="I3319" s="72"/>
      <c r="J3319" s="185">
        <v>0</v>
      </c>
      <c r="K3319" s="242"/>
      <c r="L3319" s="242"/>
      <c r="M3319" s="173"/>
      <c r="N3319" s="174"/>
      <c r="O3319" s="173"/>
      <c r="P3319" s="173"/>
    </row>
    <row r="3320" spans="1:17" x14ac:dyDescent="0.25">
      <c r="A3320" s="74" t="s">
        <v>1194</v>
      </c>
      <c r="B3320" s="183" t="s">
        <v>3153</v>
      </c>
      <c r="C3320" s="78">
        <v>276.81461999999999</v>
      </c>
      <c r="D3320" s="184"/>
      <c r="E3320" s="76">
        <v>77.719200000000001</v>
      </c>
      <c r="F3320" s="76">
        <v>154.14108999999999</v>
      </c>
      <c r="G3320" s="73"/>
      <c r="H3320" s="76">
        <v>200.39273</v>
      </c>
      <c r="I3320" s="72"/>
      <c r="J3320" s="185">
        <v>0</v>
      </c>
      <c r="K3320" s="242"/>
      <c r="L3320" s="242"/>
      <c r="M3320" s="173"/>
      <c r="N3320" s="174"/>
      <c r="O3320" s="173"/>
      <c r="P3320" s="173"/>
    </row>
    <row r="3321" spans="1:17" x14ac:dyDescent="0.25">
      <c r="A3321" s="74" t="s">
        <v>2308</v>
      </c>
      <c r="B3321" s="183" t="s">
        <v>3153</v>
      </c>
      <c r="C3321" s="78">
        <v>146.92959999999999</v>
      </c>
      <c r="D3321" s="184"/>
      <c r="E3321" s="76">
        <v>69.552600000000012</v>
      </c>
      <c r="F3321" s="76">
        <v>57.938449999999996</v>
      </c>
      <c r="G3321" s="73"/>
      <c r="H3321" s="76">
        <v>158.54374999999999</v>
      </c>
      <c r="I3321" s="72"/>
      <c r="J3321" s="185">
        <v>0</v>
      </c>
      <c r="K3321" s="242"/>
      <c r="L3321" s="242"/>
      <c r="M3321" s="173"/>
      <c r="N3321" s="174"/>
      <c r="O3321" s="173"/>
      <c r="P3321" s="173"/>
    </row>
    <row r="3322" spans="1:17" x14ac:dyDescent="0.25">
      <c r="A3322" s="74" t="s">
        <v>2840</v>
      </c>
      <c r="B3322" s="183" t="s">
        <v>3153</v>
      </c>
      <c r="C3322" s="78">
        <v>202.28920000000002</v>
      </c>
      <c r="D3322" s="184"/>
      <c r="E3322" s="76">
        <v>71.376499999999993</v>
      </c>
      <c r="F3322" s="76">
        <v>83.149100000000004</v>
      </c>
      <c r="G3322" s="73"/>
      <c r="H3322" s="76">
        <v>189.9365</v>
      </c>
      <c r="I3322" s="72"/>
      <c r="J3322" s="185">
        <v>0</v>
      </c>
      <c r="K3322" s="242"/>
      <c r="L3322" s="242"/>
      <c r="M3322" s="173"/>
      <c r="N3322" s="174"/>
      <c r="O3322" s="173"/>
      <c r="P3322" s="173"/>
    </row>
    <row r="3323" spans="1:17" x14ac:dyDescent="0.25">
      <c r="A3323" s="74" t="s">
        <v>2841</v>
      </c>
      <c r="B3323" s="183" t="s">
        <v>3153</v>
      </c>
      <c r="C3323" s="78">
        <v>287.43215000000004</v>
      </c>
      <c r="D3323" s="184"/>
      <c r="E3323" s="76">
        <v>109.9007</v>
      </c>
      <c r="F3323" s="76">
        <v>78.03094999999999</v>
      </c>
      <c r="G3323" s="73"/>
      <c r="H3323" s="76">
        <v>292.87940000000003</v>
      </c>
      <c r="I3323" s="72"/>
      <c r="J3323" s="185">
        <v>0</v>
      </c>
      <c r="K3323" s="242"/>
      <c r="L3323" s="242"/>
      <c r="M3323" s="173"/>
      <c r="N3323" s="174"/>
      <c r="O3323" s="173"/>
      <c r="P3323" s="173"/>
      <c r="Q3323" s="172"/>
    </row>
    <row r="3324" spans="1:17" x14ac:dyDescent="0.25">
      <c r="A3324" s="74" t="s">
        <v>2842</v>
      </c>
      <c r="B3324" s="183" t="s">
        <v>3153</v>
      </c>
      <c r="C3324" s="78">
        <v>273.00488999999999</v>
      </c>
      <c r="D3324" s="184"/>
      <c r="E3324" s="76">
        <v>114.36360000000001</v>
      </c>
      <c r="F3324" s="76">
        <v>218.78921</v>
      </c>
      <c r="G3324" s="73"/>
      <c r="H3324" s="76">
        <v>168.5898</v>
      </c>
      <c r="I3324" s="72"/>
      <c r="J3324" s="185">
        <v>0</v>
      </c>
      <c r="K3324" s="242"/>
      <c r="L3324" s="242"/>
      <c r="M3324" s="173"/>
      <c r="N3324" s="174"/>
      <c r="O3324" s="173"/>
      <c r="P3324" s="173"/>
    </row>
    <row r="3325" spans="1:17" x14ac:dyDescent="0.25">
      <c r="A3325" s="74" t="s">
        <v>2843</v>
      </c>
      <c r="B3325" s="183" t="s">
        <v>3153</v>
      </c>
      <c r="C3325" s="78"/>
      <c r="D3325" s="184">
        <v>-1.4684600000000001</v>
      </c>
      <c r="E3325" s="76">
        <v>19.644299999999998</v>
      </c>
      <c r="F3325" s="76">
        <v>2.4463900000000001</v>
      </c>
      <c r="G3325" s="73"/>
      <c r="H3325" s="76">
        <v>9.4172999999999991</v>
      </c>
      <c r="I3325" s="72"/>
      <c r="J3325" s="185">
        <v>0</v>
      </c>
      <c r="K3325" s="242"/>
      <c r="L3325" s="242"/>
      <c r="M3325" s="173"/>
      <c r="N3325" s="174"/>
      <c r="O3325" s="173"/>
      <c r="P3325" s="173"/>
    </row>
    <row r="3326" spans="1:17" x14ac:dyDescent="0.25">
      <c r="A3326" s="74" t="s">
        <v>2921</v>
      </c>
      <c r="B3326" s="183" t="s">
        <v>3159</v>
      </c>
      <c r="C3326" s="78">
        <v>20.877500000000001</v>
      </c>
      <c r="D3326" s="184"/>
      <c r="E3326" s="76">
        <v>19.952400000000001</v>
      </c>
      <c r="F3326" s="76">
        <v>19.69106</v>
      </c>
      <c r="G3326" s="73"/>
      <c r="H3326" s="76">
        <v>21.138840000000002</v>
      </c>
      <c r="I3326" s="72"/>
      <c r="J3326" s="185">
        <v>0</v>
      </c>
      <c r="K3326" s="242"/>
      <c r="L3326" s="242"/>
      <c r="M3326" s="173"/>
      <c r="N3326" s="174"/>
      <c r="O3326" s="173"/>
      <c r="P3326" s="173"/>
    </row>
    <row r="3327" spans="1:17" x14ac:dyDescent="0.25">
      <c r="A3327" s="74" t="s">
        <v>2922</v>
      </c>
      <c r="B3327" s="183" t="s">
        <v>3159</v>
      </c>
      <c r="C3327" s="78">
        <v>101.69163999999999</v>
      </c>
      <c r="D3327" s="184"/>
      <c r="E3327" s="76">
        <v>67.945920000000001</v>
      </c>
      <c r="F3327" s="76">
        <v>61.482219999999998</v>
      </c>
      <c r="G3327" s="73"/>
      <c r="H3327" s="76">
        <v>104.34934</v>
      </c>
      <c r="I3327" s="72"/>
      <c r="J3327" s="185">
        <v>0</v>
      </c>
      <c r="K3327" s="242"/>
      <c r="L3327" s="242"/>
      <c r="M3327" s="173"/>
      <c r="N3327" s="173"/>
      <c r="O3327" s="173"/>
      <c r="P3327" s="173"/>
    </row>
    <row r="3328" spans="1:17" x14ac:dyDescent="0.25">
      <c r="A3328" s="74" t="s">
        <v>2923</v>
      </c>
      <c r="B3328" s="183" t="s">
        <v>3159</v>
      </c>
      <c r="C3328" s="78">
        <v>25.073400000000003</v>
      </c>
      <c r="D3328" s="184"/>
      <c r="E3328" s="76">
        <v>11.692200000000001</v>
      </c>
      <c r="F3328" s="76">
        <v>13.47025</v>
      </c>
      <c r="G3328" s="73"/>
      <c r="H3328" s="76">
        <v>23.295349999999999</v>
      </c>
      <c r="I3328" s="72"/>
      <c r="J3328" s="185">
        <v>0</v>
      </c>
      <c r="K3328" s="242"/>
      <c r="L3328" s="242"/>
      <c r="M3328" s="173"/>
      <c r="N3328" s="174"/>
      <c r="O3328" s="173"/>
      <c r="P3328" s="173"/>
    </row>
    <row r="3329" spans="1:17" x14ac:dyDescent="0.25">
      <c r="A3329" s="74" t="s">
        <v>2924</v>
      </c>
      <c r="B3329" s="183" t="s">
        <v>3159</v>
      </c>
      <c r="C3329" s="78">
        <v>179.1764</v>
      </c>
      <c r="D3329" s="184"/>
      <c r="E3329" s="76">
        <v>48.406800000000004</v>
      </c>
      <c r="F3329" s="76">
        <v>22.668200000000002</v>
      </c>
      <c r="G3329" s="73"/>
      <c r="H3329" s="76">
        <v>204.91499999999999</v>
      </c>
      <c r="I3329" s="72"/>
      <c r="J3329" s="185">
        <v>0</v>
      </c>
      <c r="K3329" s="242"/>
      <c r="L3329" s="242"/>
      <c r="M3329" s="173"/>
      <c r="N3329" s="174"/>
      <c r="O3329" s="173"/>
      <c r="P3329" s="173"/>
    </row>
    <row r="3330" spans="1:17" x14ac:dyDescent="0.25">
      <c r="A3330" s="74" t="s">
        <v>2925</v>
      </c>
      <c r="B3330" s="183" t="s">
        <v>3159</v>
      </c>
      <c r="C3330" s="78">
        <v>65.871300000000005</v>
      </c>
      <c r="D3330" s="184"/>
      <c r="E3330" s="76">
        <v>30.576000000000001</v>
      </c>
      <c r="F3330" s="76">
        <v>18.493650000000002</v>
      </c>
      <c r="G3330" s="73"/>
      <c r="H3330" s="76">
        <v>77.953649999999996</v>
      </c>
      <c r="I3330" s="72"/>
      <c r="J3330" s="185">
        <v>0</v>
      </c>
      <c r="K3330" s="242"/>
      <c r="L3330" s="242"/>
      <c r="M3330" s="173"/>
      <c r="N3330" s="175"/>
      <c r="O3330" s="173"/>
      <c r="P3330" s="173"/>
    </row>
    <row r="3331" spans="1:17" x14ac:dyDescent="0.25">
      <c r="A3331" s="74" t="s">
        <v>2926</v>
      </c>
      <c r="B3331" s="183" t="s">
        <v>3159</v>
      </c>
      <c r="C3331" s="78">
        <v>77.594100000000012</v>
      </c>
      <c r="D3331" s="184"/>
      <c r="E3331" s="76">
        <v>46.495800000000003</v>
      </c>
      <c r="F3331" s="76">
        <v>54.92445</v>
      </c>
      <c r="G3331" s="73"/>
      <c r="H3331" s="76">
        <v>69.165449999999993</v>
      </c>
      <c r="I3331" s="72"/>
      <c r="J3331" s="185">
        <v>0</v>
      </c>
      <c r="K3331" s="242"/>
      <c r="L3331" s="242"/>
      <c r="M3331" s="173"/>
      <c r="N3331" s="174"/>
      <c r="O3331" s="173"/>
      <c r="P3331" s="173"/>
    </row>
    <row r="3332" spans="1:17" x14ac:dyDescent="0.25">
      <c r="A3332" s="74" t="s">
        <v>2927</v>
      </c>
      <c r="B3332" s="183" t="s">
        <v>3159</v>
      </c>
      <c r="C3332" s="78">
        <v>59.030900000000003</v>
      </c>
      <c r="D3332" s="184"/>
      <c r="E3332" s="76">
        <v>65.964600000000004</v>
      </c>
      <c r="F3332" s="76">
        <v>73.110849999999999</v>
      </c>
      <c r="G3332" s="73"/>
      <c r="H3332" s="76">
        <v>51.884650000000001</v>
      </c>
      <c r="I3332" s="72"/>
      <c r="J3332" s="185">
        <v>0</v>
      </c>
      <c r="K3332" s="242"/>
      <c r="L3332" s="242"/>
      <c r="M3332" s="173"/>
      <c r="N3332" s="174"/>
      <c r="O3332" s="173"/>
      <c r="P3332" s="173"/>
    </row>
    <row r="3333" spans="1:17" x14ac:dyDescent="0.25">
      <c r="A3333" s="74" t="s">
        <v>2928</v>
      </c>
      <c r="B3333" s="183" t="s">
        <v>3159</v>
      </c>
      <c r="C3333" s="78">
        <v>198.21950000000001</v>
      </c>
      <c r="D3333" s="184"/>
      <c r="E3333" s="76">
        <v>77.844649999999987</v>
      </c>
      <c r="F3333" s="76">
        <v>62.248199999999997</v>
      </c>
      <c r="G3333" s="73"/>
      <c r="H3333" s="76">
        <v>213.32589999999999</v>
      </c>
      <c r="I3333" s="72"/>
      <c r="J3333" s="185">
        <v>0</v>
      </c>
      <c r="K3333" s="242"/>
      <c r="L3333" s="242"/>
      <c r="M3333" s="173"/>
      <c r="N3333" s="173"/>
      <c r="O3333" s="173"/>
      <c r="P3333" s="173"/>
    </row>
    <row r="3334" spans="1:17" x14ac:dyDescent="0.25">
      <c r="A3334" s="74" t="s">
        <v>2929</v>
      </c>
      <c r="B3334" s="183" t="s">
        <v>3159</v>
      </c>
      <c r="C3334" s="78">
        <v>47.078849999999996</v>
      </c>
      <c r="D3334" s="184"/>
      <c r="E3334" s="76">
        <v>68.741399999999999</v>
      </c>
      <c r="F3334" s="76">
        <v>63.128099999999996</v>
      </c>
      <c r="G3334" s="73"/>
      <c r="H3334" s="76">
        <v>52.692149999999998</v>
      </c>
      <c r="I3334" s="72"/>
      <c r="J3334" s="185">
        <v>0</v>
      </c>
      <c r="K3334" s="242"/>
      <c r="L3334" s="242"/>
      <c r="M3334" s="173"/>
      <c r="N3334" s="174"/>
      <c r="O3334" s="173"/>
      <c r="P3334" s="173"/>
    </row>
    <row r="3335" spans="1:17" x14ac:dyDescent="0.25">
      <c r="A3335" s="74" t="s">
        <v>2954</v>
      </c>
      <c r="B3335" s="183" t="s">
        <v>3161</v>
      </c>
      <c r="C3335" s="78">
        <v>191.9588</v>
      </c>
      <c r="D3335" s="184"/>
      <c r="E3335" s="76">
        <v>40.185600000000001</v>
      </c>
      <c r="F3335" s="76">
        <v>0</v>
      </c>
      <c r="G3335" s="73"/>
      <c r="H3335" s="76">
        <v>232.14439999999999</v>
      </c>
      <c r="I3335" s="72"/>
      <c r="J3335" s="185">
        <v>0</v>
      </c>
      <c r="K3335" s="242"/>
      <c r="L3335" s="242"/>
      <c r="M3335" s="173"/>
      <c r="N3335" s="174"/>
      <c r="O3335" s="176"/>
      <c r="P3335" s="173"/>
    </row>
    <row r="3336" spans="1:17" x14ac:dyDescent="0.25">
      <c r="A3336" s="74" t="s">
        <v>2955</v>
      </c>
      <c r="B3336" s="183" t="s">
        <v>3162</v>
      </c>
      <c r="C3336" s="78">
        <v>275.92023999999998</v>
      </c>
      <c r="D3336" s="184"/>
      <c r="E3336" s="76">
        <v>99.381240000000005</v>
      </c>
      <c r="F3336" s="76">
        <v>83.599119999999999</v>
      </c>
      <c r="G3336" s="73"/>
      <c r="H3336" s="76">
        <v>286.77186</v>
      </c>
      <c r="I3336" s="72"/>
      <c r="J3336" s="185">
        <v>0</v>
      </c>
      <c r="K3336" s="242"/>
      <c r="L3336" s="242"/>
      <c r="M3336" s="173"/>
      <c r="N3336" s="173"/>
      <c r="O3336" s="173"/>
      <c r="P3336" s="173"/>
    </row>
    <row r="3337" spans="1:17" x14ac:dyDescent="0.25">
      <c r="A3337" s="74" t="s">
        <v>2956</v>
      </c>
      <c r="B3337" s="183" t="s">
        <v>3162</v>
      </c>
      <c r="C3337" s="78">
        <v>187.79667000000001</v>
      </c>
      <c r="D3337" s="184"/>
      <c r="E3337" s="76">
        <v>114.0305</v>
      </c>
      <c r="F3337" s="76">
        <v>106.67453999999999</v>
      </c>
      <c r="G3337" s="73"/>
      <c r="H3337" s="76">
        <v>195.15263000000002</v>
      </c>
      <c r="I3337" s="72"/>
      <c r="J3337" s="185">
        <v>0</v>
      </c>
      <c r="K3337" s="242"/>
      <c r="L3337" s="242"/>
      <c r="M3337" s="173"/>
      <c r="N3337" s="174"/>
      <c r="O3337" s="173"/>
      <c r="P3337" s="173"/>
    </row>
    <row r="3338" spans="1:17" x14ac:dyDescent="0.25">
      <c r="A3338" s="74" t="s">
        <v>2957</v>
      </c>
      <c r="B3338" s="183" t="s">
        <v>3162</v>
      </c>
      <c r="C3338" s="78">
        <v>94.65355000000001</v>
      </c>
      <c r="D3338" s="184"/>
      <c r="E3338" s="76">
        <v>69.006600000000006</v>
      </c>
      <c r="F3338" s="76">
        <v>55.822300000000006</v>
      </c>
      <c r="G3338" s="73"/>
      <c r="H3338" s="76">
        <v>104.89685</v>
      </c>
      <c r="I3338" s="72"/>
      <c r="J3338" s="185">
        <v>0</v>
      </c>
      <c r="K3338" s="242"/>
      <c r="L3338" s="242"/>
      <c r="M3338" s="173"/>
      <c r="N3338" s="174"/>
      <c r="O3338" s="173"/>
      <c r="P3338" s="173"/>
      <c r="Q3338" s="172"/>
    </row>
    <row r="3339" spans="1:17" x14ac:dyDescent="0.25">
      <c r="A3339" s="74" t="s">
        <v>2958</v>
      </c>
      <c r="B3339" s="183" t="s">
        <v>3162</v>
      </c>
      <c r="C3339" s="78">
        <v>438.40272999999996</v>
      </c>
      <c r="D3339" s="184"/>
      <c r="E3339" s="76">
        <v>162.75251999999998</v>
      </c>
      <c r="F3339" s="76">
        <v>66.478719999999996</v>
      </c>
      <c r="G3339" s="73"/>
      <c r="H3339" s="76">
        <v>534.67653000000007</v>
      </c>
      <c r="I3339" s="72"/>
      <c r="J3339" s="185">
        <v>0</v>
      </c>
      <c r="K3339" s="242"/>
      <c r="L3339" s="242"/>
      <c r="M3339" s="173"/>
      <c r="N3339" s="173"/>
      <c r="O3339" s="173"/>
      <c r="P3339" s="173"/>
      <c r="Q3339" s="172"/>
    </row>
    <row r="3340" spans="1:17" x14ac:dyDescent="0.25">
      <c r="A3340" s="74" t="s">
        <v>2666</v>
      </c>
      <c r="B3340" s="183" t="s">
        <v>3162</v>
      </c>
      <c r="C3340" s="78">
        <v>118.38836000000001</v>
      </c>
      <c r="D3340" s="184"/>
      <c r="E3340" s="76">
        <v>43.08672</v>
      </c>
      <c r="F3340" s="76">
        <v>22.935040000000001</v>
      </c>
      <c r="G3340" s="73"/>
      <c r="H3340" s="76">
        <v>138.54004</v>
      </c>
      <c r="I3340" s="72"/>
      <c r="J3340" s="185">
        <v>0</v>
      </c>
      <c r="K3340" s="242"/>
      <c r="L3340" s="242"/>
      <c r="M3340" s="173"/>
      <c r="N3340" s="173"/>
      <c r="O3340" s="173"/>
      <c r="P3340" s="173"/>
    </row>
    <row r="3341" spans="1:17" x14ac:dyDescent="0.25">
      <c r="A3341" s="74" t="s">
        <v>2667</v>
      </c>
      <c r="B3341" s="183" t="s">
        <v>3162</v>
      </c>
      <c r="C3341" s="78">
        <v>61.107939999999999</v>
      </c>
      <c r="D3341" s="184"/>
      <c r="E3341" s="76">
        <v>19.014119999999998</v>
      </c>
      <c r="F3341" s="76">
        <v>5.2392599999999998</v>
      </c>
      <c r="G3341" s="73"/>
      <c r="H3341" s="76">
        <v>74.882800000000003</v>
      </c>
      <c r="I3341" s="72"/>
      <c r="J3341" s="185">
        <v>0</v>
      </c>
      <c r="K3341" s="242"/>
      <c r="L3341" s="242"/>
      <c r="M3341" s="173"/>
      <c r="N3341" s="173"/>
      <c r="O3341" s="173"/>
      <c r="P3341" s="173"/>
    </row>
    <row r="3342" spans="1:17" x14ac:dyDescent="0.25">
      <c r="A3342" s="74" t="s">
        <v>402</v>
      </c>
      <c r="B3342" s="183" t="s">
        <v>3162</v>
      </c>
      <c r="C3342" s="78">
        <v>61.392519999999998</v>
      </c>
      <c r="D3342" s="184"/>
      <c r="E3342" s="76">
        <v>19.2942</v>
      </c>
      <c r="F3342" s="76">
        <v>11.28891</v>
      </c>
      <c r="G3342" s="73"/>
      <c r="H3342" s="76">
        <v>69.397809999999993</v>
      </c>
      <c r="I3342" s="72"/>
      <c r="J3342" s="185">
        <v>0</v>
      </c>
      <c r="K3342" s="242"/>
      <c r="L3342" s="242"/>
      <c r="M3342" s="173"/>
      <c r="N3342" s="174"/>
      <c r="O3342" s="173"/>
      <c r="P3342" s="173"/>
    </row>
    <row r="3343" spans="1:17" x14ac:dyDescent="0.25">
      <c r="A3343" s="74" t="s">
        <v>404</v>
      </c>
      <c r="B3343" s="183" t="s">
        <v>3162</v>
      </c>
      <c r="C3343" s="78">
        <v>37.999519999999997</v>
      </c>
      <c r="D3343" s="184"/>
      <c r="E3343" s="76">
        <v>11.257999999999999</v>
      </c>
      <c r="F3343" s="76">
        <v>1.8460000000000001</v>
      </c>
      <c r="G3343" s="73"/>
      <c r="H3343" s="76">
        <v>8.8745200000000004</v>
      </c>
      <c r="I3343" s="72"/>
      <c r="J3343" s="185">
        <v>0</v>
      </c>
      <c r="K3343" s="242"/>
      <c r="L3343" s="242"/>
      <c r="M3343" s="173"/>
      <c r="N3343" s="175"/>
      <c r="O3343" s="173"/>
      <c r="P3343" s="173"/>
    </row>
    <row r="3344" spans="1:17" x14ac:dyDescent="0.25">
      <c r="A3344" s="74" t="s">
        <v>2614</v>
      </c>
      <c r="B3344" s="183" t="s">
        <v>3162</v>
      </c>
      <c r="C3344" s="78">
        <v>293.61045000000001</v>
      </c>
      <c r="D3344" s="184"/>
      <c r="E3344" s="76">
        <v>141.57345999999998</v>
      </c>
      <c r="F3344" s="76">
        <v>124.62811000000001</v>
      </c>
      <c r="G3344" s="73"/>
      <c r="H3344" s="76">
        <v>310.16379999999998</v>
      </c>
      <c r="I3344" s="72"/>
      <c r="J3344" s="185">
        <v>0</v>
      </c>
      <c r="K3344" s="242"/>
      <c r="L3344" s="242"/>
      <c r="M3344" s="173"/>
      <c r="N3344" s="173"/>
      <c r="O3344" s="173"/>
      <c r="P3344" s="173"/>
    </row>
    <row r="3345" spans="1:16" x14ac:dyDescent="0.25">
      <c r="A3345" s="74" t="s">
        <v>2718</v>
      </c>
      <c r="B3345" s="183" t="s">
        <v>3162</v>
      </c>
      <c r="C3345" s="78">
        <v>156.72311999999999</v>
      </c>
      <c r="D3345" s="184"/>
      <c r="E3345" s="76">
        <v>36.873239999999996</v>
      </c>
      <c r="F3345" s="76">
        <v>12.96524</v>
      </c>
      <c r="G3345" s="73"/>
      <c r="H3345" s="76">
        <v>180.63111999999998</v>
      </c>
      <c r="I3345" s="72"/>
      <c r="J3345" s="185">
        <v>0</v>
      </c>
      <c r="K3345" s="242"/>
      <c r="L3345" s="242"/>
      <c r="M3345" s="173"/>
      <c r="N3345" s="173"/>
      <c r="O3345" s="173"/>
      <c r="P3345" s="173"/>
    </row>
    <row r="3346" spans="1:16" x14ac:dyDescent="0.25">
      <c r="A3346" s="74" t="s">
        <v>2719</v>
      </c>
      <c r="B3346" s="183" t="s">
        <v>3162</v>
      </c>
      <c r="C3346" s="78">
        <v>571.99641000000008</v>
      </c>
      <c r="D3346" s="184"/>
      <c r="E3346" s="76">
        <v>243.22211999999999</v>
      </c>
      <c r="F3346" s="76">
        <v>136.57735</v>
      </c>
      <c r="G3346" s="73"/>
      <c r="H3346" s="76">
        <v>672.51318000000003</v>
      </c>
      <c r="I3346" s="72"/>
      <c r="J3346" s="185">
        <v>0</v>
      </c>
      <c r="K3346" s="242"/>
      <c r="L3346" s="242"/>
      <c r="M3346" s="173"/>
      <c r="N3346" s="173"/>
      <c r="O3346" s="173"/>
      <c r="P3346" s="173"/>
    </row>
    <row r="3347" spans="1:16" x14ac:dyDescent="0.25">
      <c r="A3347" s="74" t="s">
        <v>2685</v>
      </c>
      <c r="B3347" s="183" t="s">
        <v>3162</v>
      </c>
      <c r="C3347" s="78">
        <v>69.36318</v>
      </c>
      <c r="D3347" s="184"/>
      <c r="E3347" s="76">
        <v>20.343240000000002</v>
      </c>
      <c r="F3347" s="76">
        <v>17.923069999999999</v>
      </c>
      <c r="G3347" s="73"/>
      <c r="H3347" s="76">
        <v>71.783350000000013</v>
      </c>
      <c r="I3347" s="72"/>
      <c r="J3347" s="185">
        <v>0</v>
      </c>
      <c r="K3347" s="242"/>
      <c r="L3347" s="242"/>
      <c r="M3347" s="173"/>
      <c r="N3347" s="173"/>
      <c r="O3347" s="173"/>
      <c r="P3347" s="173"/>
    </row>
    <row r="3348" spans="1:16" x14ac:dyDescent="0.25">
      <c r="A3348" s="74" t="s">
        <v>2720</v>
      </c>
      <c r="B3348" s="183" t="s">
        <v>3162</v>
      </c>
      <c r="C3348" s="78">
        <v>604.97706000000005</v>
      </c>
      <c r="D3348" s="184"/>
      <c r="E3348" s="76">
        <v>159.01867999999999</v>
      </c>
      <c r="F3348" s="76">
        <v>30.609299999999998</v>
      </c>
      <c r="G3348" s="73"/>
      <c r="H3348" s="76">
        <v>725.16764000000001</v>
      </c>
      <c r="I3348" s="72"/>
      <c r="J3348" s="185">
        <v>0</v>
      </c>
      <c r="K3348" s="242"/>
      <c r="L3348" s="242"/>
      <c r="M3348" s="173"/>
      <c r="N3348" s="173"/>
      <c r="O3348" s="173"/>
      <c r="P3348" s="173"/>
    </row>
    <row r="3349" spans="1:16" x14ac:dyDescent="0.25">
      <c r="A3349" s="74" t="s">
        <v>2959</v>
      </c>
      <c r="B3349" s="183" t="s">
        <v>3162</v>
      </c>
      <c r="C3349" s="78">
        <v>357.13367</v>
      </c>
      <c r="D3349" s="184"/>
      <c r="E3349" s="76">
        <v>186.19612000000001</v>
      </c>
      <c r="F3349" s="76">
        <v>158.66882999999999</v>
      </c>
      <c r="G3349" s="73"/>
      <c r="H3349" s="76">
        <v>382.98488000000003</v>
      </c>
      <c r="I3349" s="72"/>
      <c r="J3349" s="185">
        <v>0</v>
      </c>
      <c r="K3349" s="242"/>
      <c r="L3349" s="242"/>
      <c r="M3349" s="173"/>
      <c r="N3349" s="173"/>
      <c r="O3349" s="173"/>
      <c r="P3349" s="173"/>
    </row>
    <row r="3350" spans="1:16" x14ac:dyDescent="0.25">
      <c r="A3350" s="74" t="s">
        <v>2686</v>
      </c>
      <c r="B3350" s="183" t="s">
        <v>3162</v>
      </c>
      <c r="C3350" s="78">
        <v>33.507989999999999</v>
      </c>
      <c r="D3350" s="184"/>
      <c r="E3350" s="76">
        <v>19.785599999999999</v>
      </c>
      <c r="F3350" s="76">
        <v>18.260330000000003</v>
      </c>
      <c r="G3350" s="73"/>
      <c r="H3350" s="76">
        <v>35.033259999999999</v>
      </c>
      <c r="I3350" s="72"/>
      <c r="J3350" s="185">
        <v>0</v>
      </c>
      <c r="K3350" s="242"/>
      <c r="L3350" s="242"/>
      <c r="M3350" s="173"/>
      <c r="N3350" s="174"/>
      <c r="O3350" s="173"/>
      <c r="P3350" s="173"/>
    </row>
    <row r="3351" spans="1:16" x14ac:dyDescent="0.25">
      <c r="A3351" s="74" t="s">
        <v>2960</v>
      </c>
      <c r="B3351" s="183" t="s">
        <v>3162</v>
      </c>
      <c r="C3351" s="78">
        <v>31.11346</v>
      </c>
      <c r="D3351" s="184"/>
      <c r="E3351" s="76">
        <v>35.271599999999999</v>
      </c>
      <c r="F3351" s="76">
        <v>30.605250000000002</v>
      </c>
      <c r="G3351" s="73"/>
      <c r="H3351" s="76">
        <v>35.779809999999998</v>
      </c>
      <c r="I3351" s="72"/>
      <c r="J3351" s="185">
        <v>0</v>
      </c>
      <c r="K3351" s="242"/>
      <c r="L3351" s="242"/>
      <c r="M3351" s="173"/>
      <c r="N3351" s="174"/>
      <c r="O3351" s="173"/>
      <c r="P3351" s="173"/>
    </row>
    <row r="3352" spans="1:16" x14ac:dyDescent="0.25">
      <c r="A3352" s="74" t="s">
        <v>2961</v>
      </c>
      <c r="B3352" s="183" t="s">
        <v>3162</v>
      </c>
      <c r="C3352" s="78">
        <v>52.153300000000002</v>
      </c>
      <c r="D3352" s="184"/>
      <c r="E3352" s="76">
        <v>35.302800000000005</v>
      </c>
      <c r="F3352" s="76">
        <v>22.520949999999999</v>
      </c>
      <c r="G3352" s="73"/>
      <c r="H3352" s="76">
        <v>64.935150000000007</v>
      </c>
      <c r="I3352" s="72"/>
      <c r="J3352" s="185">
        <v>0</v>
      </c>
      <c r="K3352" s="242"/>
      <c r="L3352" s="242"/>
      <c r="M3352" s="173"/>
      <c r="N3352" s="174"/>
      <c r="O3352" s="173"/>
      <c r="P3352" s="173"/>
    </row>
    <row r="3353" spans="1:16" x14ac:dyDescent="0.25">
      <c r="A3353" s="74" t="s">
        <v>2962</v>
      </c>
      <c r="B3353" s="183" t="s">
        <v>3162</v>
      </c>
      <c r="C3353" s="78">
        <v>376.92998</v>
      </c>
      <c r="D3353" s="184"/>
      <c r="E3353" s="76">
        <v>131.63201999999998</v>
      </c>
      <c r="F3353" s="76">
        <v>65.430999999999997</v>
      </c>
      <c r="G3353" s="73"/>
      <c r="H3353" s="76">
        <v>422.33506</v>
      </c>
      <c r="I3353" s="72"/>
      <c r="J3353" s="185">
        <v>0</v>
      </c>
      <c r="K3353" s="242"/>
      <c r="L3353" s="242"/>
      <c r="M3353" s="173"/>
      <c r="N3353" s="173"/>
      <c r="O3353" s="173"/>
      <c r="P3353" s="173"/>
    </row>
    <row r="3354" spans="1:16" x14ac:dyDescent="0.25">
      <c r="A3354" s="74" t="s">
        <v>2388</v>
      </c>
      <c r="B3354" s="183" t="s">
        <v>3162</v>
      </c>
      <c r="C3354" s="78">
        <v>450.10273000000001</v>
      </c>
      <c r="D3354" s="184"/>
      <c r="E3354" s="76">
        <v>143.93148000000002</v>
      </c>
      <c r="F3354" s="76">
        <v>65.363870000000006</v>
      </c>
      <c r="G3354" s="73"/>
      <c r="H3354" s="76">
        <v>528.67034000000001</v>
      </c>
      <c r="I3354" s="72"/>
      <c r="J3354" s="185">
        <v>0</v>
      </c>
      <c r="K3354" s="242"/>
      <c r="L3354" s="242"/>
      <c r="M3354" s="173"/>
      <c r="N3354" s="173"/>
      <c r="O3354" s="173"/>
      <c r="P3354" s="173"/>
    </row>
    <row r="3355" spans="1:16" x14ac:dyDescent="0.25">
      <c r="A3355" s="74" t="s">
        <v>2963</v>
      </c>
      <c r="B3355" s="183" t="s">
        <v>3162</v>
      </c>
      <c r="C3355" s="78">
        <v>263.39853999999997</v>
      </c>
      <c r="D3355" s="184"/>
      <c r="E3355" s="76">
        <v>144.88115999999999</v>
      </c>
      <c r="F3355" s="76">
        <v>99.931690000000003</v>
      </c>
      <c r="G3355" s="73"/>
      <c r="H3355" s="76">
        <v>308.34800999999999</v>
      </c>
      <c r="I3355" s="72"/>
      <c r="J3355" s="185">
        <v>0</v>
      </c>
      <c r="K3355" s="242"/>
      <c r="L3355" s="242"/>
      <c r="M3355" s="173"/>
      <c r="N3355" s="173"/>
      <c r="O3355" s="173"/>
      <c r="P3355" s="173"/>
    </row>
    <row r="3356" spans="1:16" x14ac:dyDescent="0.25">
      <c r="A3356" s="74" t="s">
        <v>2964</v>
      </c>
      <c r="B3356" s="183" t="s">
        <v>3162</v>
      </c>
      <c r="C3356" s="78">
        <v>1287.3979299999999</v>
      </c>
      <c r="D3356" s="184"/>
      <c r="E3356" s="76">
        <v>485.81482</v>
      </c>
      <c r="F3356" s="76">
        <v>326.41078000000005</v>
      </c>
      <c r="G3356" s="73"/>
      <c r="H3356" s="76">
        <v>1446.85871</v>
      </c>
      <c r="I3356" s="72"/>
      <c r="J3356" s="185">
        <v>0</v>
      </c>
      <c r="K3356" s="242"/>
      <c r="L3356" s="242"/>
      <c r="M3356" s="173"/>
      <c r="N3356" s="173"/>
      <c r="O3356" s="173"/>
      <c r="P3356" s="173"/>
    </row>
    <row r="3357" spans="1:16" x14ac:dyDescent="0.25">
      <c r="A3357" s="74" t="s">
        <v>3044</v>
      </c>
      <c r="B3357" s="183" t="s">
        <v>3175</v>
      </c>
      <c r="C3357" s="78">
        <v>121.33489999999999</v>
      </c>
      <c r="D3357" s="184"/>
      <c r="E3357" s="76">
        <v>31.621200000000002</v>
      </c>
      <c r="F3357" s="76">
        <v>6.9946999999999999</v>
      </c>
      <c r="G3357" s="73"/>
      <c r="H3357" s="76">
        <v>145.9614</v>
      </c>
      <c r="I3357" s="72"/>
      <c r="J3357" s="185">
        <v>0</v>
      </c>
      <c r="K3357" s="242"/>
      <c r="L3357" s="242"/>
      <c r="M3357" s="173"/>
      <c r="N3357" s="174"/>
      <c r="O3357" s="173"/>
      <c r="P3357" s="173"/>
    </row>
    <row r="3358" spans="1:16" x14ac:dyDescent="0.25">
      <c r="A3358" s="74" t="s">
        <v>3045</v>
      </c>
      <c r="B3358" s="183" t="s">
        <v>3175</v>
      </c>
      <c r="C3358" s="78">
        <v>361.69290000000001</v>
      </c>
      <c r="D3358" s="184"/>
      <c r="E3358" s="76">
        <v>76.315850000000012</v>
      </c>
      <c r="F3358" s="76">
        <v>4.0091999999999999</v>
      </c>
      <c r="G3358" s="73"/>
      <c r="H3358" s="76">
        <v>224.48089999999999</v>
      </c>
      <c r="I3358" s="72"/>
      <c r="J3358" s="185">
        <v>0</v>
      </c>
      <c r="K3358" s="242"/>
      <c r="L3358" s="242"/>
      <c r="M3358" s="173"/>
      <c r="N3358" s="173"/>
      <c r="O3358" s="173"/>
      <c r="P3358" s="173"/>
    </row>
    <row r="3359" spans="1:16" x14ac:dyDescent="0.25">
      <c r="A3359" s="74" t="s">
        <v>2997</v>
      </c>
      <c r="B3359" s="183" t="s">
        <v>3170</v>
      </c>
      <c r="C3359" s="78"/>
      <c r="D3359" s="184"/>
      <c r="E3359" s="76">
        <v>3.2681999999999998</v>
      </c>
      <c r="F3359" s="76">
        <v>2.9958499999999999</v>
      </c>
      <c r="G3359" s="73"/>
      <c r="H3359" s="76">
        <v>0.27235000000000004</v>
      </c>
      <c r="I3359" s="72"/>
      <c r="J3359" s="185">
        <v>0</v>
      </c>
      <c r="K3359" s="242"/>
      <c r="L3359" s="242"/>
      <c r="M3359" s="178"/>
      <c r="N3359" s="174"/>
      <c r="O3359" s="173"/>
      <c r="P3359" s="177"/>
    </row>
    <row r="3360" spans="1:16" x14ac:dyDescent="0.25">
      <c r="A3360" s="74" t="s">
        <v>2475</v>
      </c>
      <c r="B3360" s="183" t="s">
        <v>66</v>
      </c>
      <c r="C3360" s="78">
        <v>317.79679999999996</v>
      </c>
      <c r="D3360" s="184"/>
      <c r="E3360" s="76">
        <v>68.016000000000005</v>
      </c>
      <c r="F3360" s="76">
        <v>0</v>
      </c>
      <c r="G3360" s="73"/>
      <c r="H3360" s="76">
        <v>385.81279999999998</v>
      </c>
      <c r="I3360" s="72"/>
      <c r="J3360" s="185">
        <v>0</v>
      </c>
      <c r="K3360" s="242"/>
      <c r="L3360" s="242"/>
      <c r="M3360" s="173"/>
      <c r="N3360" s="175"/>
      <c r="O3360" s="176"/>
      <c r="P3360" s="173"/>
    </row>
    <row r="3361" spans="1:19" x14ac:dyDescent="0.25">
      <c r="A3361" s="74" t="s">
        <v>2476</v>
      </c>
      <c r="B3361" s="183" t="s">
        <v>66</v>
      </c>
      <c r="C3361" s="78">
        <v>283.34219999999999</v>
      </c>
      <c r="D3361" s="184"/>
      <c r="E3361" s="76">
        <v>61.085000000000001</v>
      </c>
      <c r="F3361" s="76">
        <v>12.903649999999999</v>
      </c>
      <c r="G3361" s="73"/>
      <c r="H3361" s="76">
        <v>330.28454999999997</v>
      </c>
      <c r="I3361" s="72"/>
      <c r="J3361" s="185">
        <v>0</v>
      </c>
      <c r="K3361" s="242"/>
      <c r="L3361" s="242"/>
      <c r="M3361" s="173"/>
      <c r="N3361" s="175"/>
      <c r="O3361" s="173"/>
      <c r="P3361" s="173"/>
    </row>
    <row r="3362" spans="1:19" x14ac:dyDescent="0.25">
      <c r="A3362" s="74" t="s">
        <v>2477</v>
      </c>
      <c r="B3362" s="183" t="s">
        <v>66</v>
      </c>
      <c r="C3362" s="78">
        <v>311.60937000000001</v>
      </c>
      <c r="D3362" s="184"/>
      <c r="E3362" s="76">
        <v>68.399500000000003</v>
      </c>
      <c r="F3362" s="76">
        <v>0</v>
      </c>
      <c r="G3362" s="73"/>
      <c r="H3362" s="76">
        <v>382.23637000000002</v>
      </c>
      <c r="I3362" s="72"/>
      <c r="J3362" s="185">
        <v>0</v>
      </c>
      <c r="K3362" s="242"/>
      <c r="L3362" s="242"/>
      <c r="M3362" s="173"/>
      <c r="N3362" s="174"/>
      <c r="O3362" s="176"/>
      <c r="P3362" s="173"/>
    </row>
    <row r="3363" spans="1:19" x14ac:dyDescent="0.25">
      <c r="A3363" s="74" t="s">
        <v>2478</v>
      </c>
      <c r="B3363" s="183" t="s">
        <v>66</v>
      </c>
      <c r="C3363" s="78">
        <v>159.14510000000001</v>
      </c>
      <c r="D3363" s="184"/>
      <c r="E3363" s="76">
        <v>34.967400000000005</v>
      </c>
      <c r="F3363" s="76">
        <v>0</v>
      </c>
      <c r="G3363" s="73"/>
      <c r="H3363" s="76">
        <v>194.11250000000001</v>
      </c>
      <c r="I3363" s="72"/>
      <c r="J3363" s="185">
        <v>0</v>
      </c>
      <c r="K3363" s="242"/>
      <c r="L3363" s="242"/>
      <c r="M3363" s="173"/>
      <c r="N3363" s="174"/>
      <c r="O3363" s="176"/>
      <c r="P3363" s="173"/>
    </row>
    <row r="3364" spans="1:19" x14ac:dyDescent="0.25">
      <c r="A3364" s="74" t="s">
        <v>2479</v>
      </c>
      <c r="B3364" s="183" t="s">
        <v>66</v>
      </c>
      <c r="C3364" s="78">
        <v>153.87639999999999</v>
      </c>
      <c r="D3364" s="184"/>
      <c r="E3364" s="76">
        <v>35.700600000000001</v>
      </c>
      <c r="F3364" s="76">
        <v>0</v>
      </c>
      <c r="G3364" s="73"/>
      <c r="H3364" s="76">
        <v>189.577</v>
      </c>
      <c r="I3364" s="72"/>
      <c r="J3364" s="185">
        <v>0</v>
      </c>
      <c r="K3364" s="242"/>
      <c r="L3364" s="242"/>
      <c r="M3364" s="173"/>
      <c r="N3364" s="174"/>
      <c r="O3364" s="176"/>
      <c r="P3364" s="173"/>
    </row>
    <row r="3365" spans="1:19" x14ac:dyDescent="0.25">
      <c r="A3365" s="74" t="s">
        <v>2541</v>
      </c>
      <c r="B3365" s="183" t="s">
        <v>4015</v>
      </c>
      <c r="C3365" s="78">
        <v>91.789649999999995</v>
      </c>
      <c r="D3365" s="184"/>
      <c r="E3365" s="76">
        <v>33.017400000000002</v>
      </c>
      <c r="F3365" s="76">
        <v>17.670300000000001</v>
      </c>
      <c r="G3365" s="73"/>
      <c r="H3365" s="76">
        <v>107.13675000000001</v>
      </c>
      <c r="I3365" s="72"/>
      <c r="J3365" s="185">
        <v>0</v>
      </c>
      <c r="K3365" s="242"/>
      <c r="L3365" s="242"/>
      <c r="M3365" s="173"/>
      <c r="N3365" s="174"/>
      <c r="O3365" s="173"/>
      <c r="P3365" s="173"/>
    </row>
    <row r="3366" spans="1:19" x14ac:dyDescent="0.25">
      <c r="A3366" s="74" t="s">
        <v>2542</v>
      </c>
      <c r="B3366" s="183" t="s">
        <v>4015</v>
      </c>
      <c r="C3366" s="78">
        <v>66.905500000000004</v>
      </c>
      <c r="D3366" s="184"/>
      <c r="E3366" s="76">
        <v>26.551200000000001</v>
      </c>
      <c r="F3366" s="76">
        <v>10.411700000000002</v>
      </c>
      <c r="G3366" s="73"/>
      <c r="H3366" s="76">
        <v>83.045000000000002</v>
      </c>
      <c r="I3366" s="72"/>
      <c r="J3366" s="185">
        <v>0</v>
      </c>
      <c r="K3366" s="242"/>
      <c r="L3366" s="242"/>
      <c r="M3366" s="173"/>
      <c r="N3366" s="174"/>
      <c r="O3366" s="173"/>
      <c r="P3366" s="173"/>
      <c r="R3366" s="171"/>
    </row>
    <row r="3367" spans="1:19" x14ac:dyDescent="0.25">
      <c r="A3367" s="74" t="s">
        <v>2543</v>
      </c>
      <c r="B3367" s="183" t="s">
        <v>4015</v>
      </c>
      <c r="C3367" s="78">
        <v>24.5105</v>
      </c>
      <c r="D3367" s="184"/>
      <c r="E3367" s="76">
        <v>19.577999999999999</v>
      </c>
      <c r="F3367" s="76">
        <v>12.09</v>
      </c>
      <c r="G3367" s="73"/>
      <c r="H3367" s="76">
        <v>31.9985</v>
      </c>
      <c r="I3367" s="72"/>
      <c r="J3367" s="185">
        <v>0</v>
      </c>
      <c r="K3367" s="242"/>
      <c r="L3367" s="242"/>
      <c r="M3367" s="173"/>
      <c r="N3367" s="175"/>
      <c r="O3367" s="173"/>
      <c r="P3367" s="173"/>
    </row>
    <row r="3368" spans="1:19" x14ac:dyDescent="0.25">
      <c r="A3368" s="74" t="s">
        <v>682</v>
      </c>
      <c r="B3368" s="183" t="s">
        <v>4015</v>
      </c>
      <c r="C3368" s="78">
        <v>36.822499999999998</v>
      </c>
      <c r="D3368" s="184"/>
      <c r="E3368" s="76">
        <v>13.182</v>
      </c>
      <c r="F3368" s="76">
        <v>3.198</v>
      </c>
      <c r="G3368" s="73"/>
      <c r="H3368" s="76">
        <v>46.8065</v>
      </c>
      <c r="I3368" s="72"/>
      <c r="J3368" s="185">
        <v>0</v>
      </c>
      <c r="K3368" s="242"/>
      <c r="L3368" s="242"/>
      <c r="M3368" s="173"/>
      <c r="N3368" s="175"/>
      <c r="O3368" s="173"/>
      <c r="P3368" s="173"/>
    </row>
    <row r="3369" spans="1:19" x14ac:dyDescent="0.25">
      <c r="A3369" s="74" t="s">
        <v>2544</v>
      </c>
      <c r="B3369" s="183" t="s">
        <v>4015</v>
      </c>
      <c r="C3369" s="78">
        <v>16.9115</v>
      </c>
      <c r="D3369" s="184"/>
      <c r="E3369" s="76">
        <v>7.8975</v>
      </c>
      <c r="F3369" s="76">
        <v>6.0839999999999996</v>
      </c>
      <c r="G3369" s="73"/>
      <c r="H3369" s="76">
        <v>2.8715000000000002</v>
      </c>
      <c r="I3369" s="72"/>
      <c r="J3369" s="185">
        <v>0</v>
      </c>
      <c r="K3369" s="242"/>
      <c r="L3369" s="242"/>
      <c r="M3369" s="173"/>
      <c r="N3369" s="174"/>
      <c r="O3369" s="173"/>
      <c r="P3369" s="173"/>
    </row>
    <row r="3370" spans="1:19" x14ac:dyDescent="0.25">
      <c r="A3370" s="74" t="s">
        <v>2480</v>
      </c>
      <c r="B3370" s="183" t="s">
        <v>4015</v>
      </c>
      <c r="C3370" s="78">
        <v>50.094999999999999</v>
      </c>
      <c r="D3370" s="184"/>
      <c r="E3370" s="76">
        <v>13.936</v>
      </c>
      <c r="F3370" s="76">
        <v>9.702</v>
      </c>
      <c r="G3370" s="73"/>
      <c r="H3370" s="76">
        <v>57.737000000000002</v>
      </c>
      <c r="I3370" s="72"/>
      <c r="J3370" s="185">
        <v>0</v>
      </c>
      <c r="K3370" s="242"/>
      <c r="L3370" s="242"/>
      <c r="M3370" s="173"/>
      <c r="N3370" s="175"/>
      <c r="O3370" s="173"/>
      <c r="P3370" s="173"/>
    </row>
    <row r="3371" spans="1:19" x14ac:dyDescent="0.25">
      <c r="A3371" s="74" t="s">
        <v>2610</v>
      </c>
      <c r="B3371" s="183" t="s">
        <v>3136</v>
      </c>
      <c r="C3371" s="78">
        <v>94.448119999999989</v>
      </c>
      <c r="D3371" s="184"/>
      <c r="E3371" s="76">
        <v>62.446800000000003</v>
      </c>
      <c r="F3371" s="76">
        <v>49.846220000000002</v>
      </c>
      <c r="G3371" s="73"/>
      <c r="H3371" s="76">
        <v>110.80030000000001</v>
      </c>
      <c r="I3371" s="72"/>
      <c r="J3371" s="185">
        <v>0</v>
      </c>
      <c r="K3371" s="242"/>
      <c r="L3371" s="242"/>
      <c r="M3371" s="173"/>
      <c r="N3371" s="174"/>
      <c r="O3371" s="173"/>
      <c r="P3371" s="173"/>
      <c r="S3371" s="171"/>
    </row>
    <row r="3372" spans="1:19" x14ac:dyDescent="0.25">
      <c r="A3372" s="74" t="s">
        <v>2611</v>
      </c>
      <c r="B3372" s="183" t="s">
        <v>3136</v>
      </c>
      <c r="C3372" s="78">
        <v>125.4282</v>
      </c>
      <c r="D3372" s="184"/>
      <c r="E3372" s="76">
        <v>72.859800000000007</v>
      </c>
      <c r="F3372" s="76">
        <v>47.697199999999995</v>
      </c>
      <c r="G3372" s="73"/>
      <c r="H3372" s="76">
        <v>150.5908</v>
      </c>
      <c r="I3372" s="72"/>
      <c r="J3372" s="185">
        <v>0</v>
      </c>
      <c r="K3372" s="242"/>
      <c r="L3372" s="242"/>
      <c r="M3372" s="173"/>
      <c r="N3372" s="174"/>
      <c r="O3372" s="173"/>
      <c r="P3372" s="173"/>
    </row>
    <row r="3373" spans="1:19" x14ac:dyDescent="0.25">
      <c r="A3373" s="74" t="s">
        <v>2612</v>
      </c>
      <c r="B3373" s="183" t="s">
        <v>3136</v>
      </c>
      <c r="C3373" s="78">
        <v>85.8977</v>
      </c>
      <c r="D3373" s="184"/>
      <c r="E3373" s="76">
        <v>17.7957</v>
      </c>
      <c r="F3373" s="76">
        <v>2.4713000000000003</v>
      </c>
      <c r="G3373" s="73"/>
      <c r="H3373" s="76">
        <v>87.381</v>
      </c>
      <c r="I3373" s="72"/>
      <c r="J3373" s="185">
        <v>0</v>
      </c>
      <c r="K3373" s="242"/>
      <c r="L3373" s="242"/>
      <c r="M3373" s="173"/>
      <c r="N3373" s="174"/>
      <c r="O3373" s="173"/>
      <c r="P3373" s="173"/>
    </row>
    <row r="3374" spans="1:19" x14ac:dyDescent="0.25">
      <c r="A3374" s="74" t="s">
        <v>2567</v>
      </c>
      <c r="B3374" s="183" t="s">
        <v>3136</v>
      </c>
      <c r="C3374" s="78">
        <v>83.677600000000012</v>
      </c>
      <c r="D3374" s="184"/>
      <c r="E3374" s="76">
        <v>16.333200000000001</v>
      </c>
      <c r="F3374" s="76">
        <v>0</v>
      </c>
      <c r="G3374" s="73"/>
      <c r="H3374" s="76">
        <v>87.307199999999995</v>
      </c>
      <c r="I3374" s="72"/>
      <c r="J3374" s="185">
        <v>0</v>
      </c>
      <c r="K3374" s="242"/>
      <c r="L3374" s="242"/>
      <c r="M3374" s="173"/>
      <c r="N3374" s="174"/>
      <c r="O3374" s="176"/>
      <c r="P3374" s="173"/>
    </row>
    <row r="3375" spans="1:19" x14ac:dyDescent="0.25">
      <c r="A3375" s="74" t="s">
        <v>2613</v>
      </c>
      <c r="B3375" s="183" t="s">
        <v>3136</v>
      </c>
      <c r="C3375" s="78">
        <v>157.74996999999999</v>
      </c>
      <c r="D3375" s="184"/>
      <c r="E3375" s="76">
        <v>46.121400000000001</v>
      </c>
      <c r="F3375" s="76">
        <v>20.186799999999998</v>
      </c>
      <c r="G3375" s="73"/>
      <c r="H3375" s="76">
        <v>183.68457000000001</v>
      </c>
      <c r="I3375" s="72"/>
      <c r="J3375" s="185">
        <v>0</v>
      </c>
      <c r="K3375" s="242"/>
      <c r="L3375" s="242"/>
      <c r="M3375" s="173"/>
      <c r="N3375" s="174"/>
      <c r="O3375" s="173"/>
      <c r="P3375" s="173"/>
    </row>
    <row r="3376" spans="1:19" x14ac:dyDescent="0.25">
      <c r="A3376" s="74" t="s">
        <v>2568</v>
      </c>
      <c r="B3376" s="183" t="s">
        <v>3136</v>
      </c>
      <c r="C3376" s="78">
        <v>65.205950000000001</v>
      </c>
      <c r="D3376" s="184"/>
      <c r="E3376" s="76">
        <v>46.9482</v>
      </c>
      <c r="F3376" s="76">
        <v>39.260750000000002</v>
      </c>
      <c r="G3376" s="73"/>
      <c r="H3376" s="76">
        <v>72.8934</v>
      </c>
      <c r="I3376" s="72"/>
      <c r="J3376" s="185">
        <v>0</v>
      </c>
      <c r="K3376" s="242"/>
      <c r="L3376" s="242"/>
      <c r="M3376" s="173"/>
      <c r="N3376" s="174"/>
      <c r="O3376" s="173"/>
      <c r="P3376" s="173"/>
    </row>
    <row r="3377" spans="1:18" x14ac:dyDescent="0.25">
      <c r="A3377" s="74" t="s">
        <v>2569</v>
      </c>
      <c r="B3377" s="183" t="s">
        <v>3136</v>
      </c>
      <c r="C3377" s="78">
        <v>171.86240000000001</v>
      </c>
      <c r="D3377" s="184"/>
      <c r="E3377" s="76">
        <v>70.004999999999995</v>
      </c>
      <c r="F3377" s="76">
        <v>28.837599999999998</v>
      </c>
      <c r="G3377" s="73"/>
      <c r="H3377" s="76">
        <v>213.02979999999999</v>
      </c>
      <c r="I3377" s="72"/>
      <c r="J3377" s="185">
        <v>0</v>
      </c>
      <c r="K3377" s="242"/>
      <c r="L3377" s="242"/>
      <c r="M3377" s="173"/>
      <c r="N3377" s="175"/>
      <c r="O3377" s="173"/>
      <c r="P3377" s="173"/>
    </row>
    <row r="3378" spans="1:18" x14ac:dyDescent="0.25">
      <c r="A3378" s="74" t="s">
        <v>2570</v>
      </c>
      <c r="B3378" s="183" t="s">
        <v>3136</v>
      </c>
      <c r="C3378" s="78">
        <v>139.8485</v>
      </c>
      <c r="D3378" s="184"/>
      <c r="E3378" s="76">
        <v>61.261199999999995</v>
      </c>
      <c r="F3378" s="76">
        <v>32.732950000000002</v>
      </c>
      <c r="G3378" s="73"/>
      <c r="H3378" s="76">
        <v>168.37674999999999</v>
      </c>
      <c r="I3378" s="72"/>
      <c r="J3378" s="185">
        <v>0</v>
      </c>
      <c r="K3378" s="242"/>
      <c r="L3378" s="242"/>
      <c r="M3378" s="173"/>
      <c r="N3378" s="174"/>
      <c r="O3378" s="173"/>
      <c r="P3378" s="173"/>
    </row>
    <row r="3379" spans="1:18" x14ac:dyDescent="0.25">
      <c r="A3379" s="74" t="s">
        <v>2614</v>
      </c>
      <c r="B3379" s="183" t="s">
        <v>3136</v>
      </c>
      <c r="C3379" s="78">
        <v>177.79984999999999</v>
      </c>
      <c r="D3379" s="184"/>
      <c r="E3379" s="76">
        <v>39.187199999999997</v>
      </c>
      <c r="F3379" s="76">
        <v>0</v>
      </c>
      <c r="G3379" s="73"/>
      <c r="H3379" s="76">
        <v>216.98704999999998</v>
      </c>
      <c r="I3379" s="72"/>
      <c r="J3379" s="185">
        <v>0</v>
      </c>
      <c r="K3379" s="242"/>
      <c r="L3379" s="242"/>
      <c r="M3379" s="173"/>
      <c r="N3379" s="174"/>
      <c r="O3379" s="176"/>
      <c r="P3379" s="173"/>
    </row>
    <row r="3380" spans="1:18" x14ac:dyDescent="0.25">
      <c r="A3380" s="74" t="s">
        <v>2615</v>
      </c>
      <c r="B3380" s="183" t="s">
        <v>3136</v>
      </c>
      <c r="C3380" s="78">
        <v>154.74590000000001</v>
      </c>
      <c r="D3380" s="184"/>
      <c r="E3380" s="76">
        <v>71.658600000000007</v>
      </c>
      <c r="F3380" s="76">
        <v>35.863529999999997</v>
      </c>
      <c r="G3380" s="73"/>
      <c r="H3380" s="76">
        <v>190.54096999999999</v>
      </c>
      <c r="I3380" s="72"/>
      <c r="J3380" s="185">
        <v>0</v>
      </c>
      <c r="K3380" s="242"/>
      <c r="L3380" s="242"/>
      <c r="M3380" s="173"/>
      <c r="N3380" s="174"/>
      <c r="O3380" s="173"/>
      <c r="P3380" s="173"/>
    </row>
    <row r="3381" spans="1:18" x14ac:dyDescent="0.25">
      <c r="A3381" s="74" t="s">
        <v>517</v>
      </c>
      <c r="B3381" s="183" t="s">
        <v>3136</v>
      </c>
      <c r="C3381" s="78">
        <v>130.33564999999999</v>
      </c>
      <c r="D3381" s="184"/>
      <c r="E3381" s="76">
        <v>67.758600000000001</v>
      </c>
      <c r="F3381" s="76">
        <v>68.728949999999998</v>
      </c>
      <c r="G3381" s="73"/>
      <c r="H3381" s="76">
        <v>129.36529999999999</v>
      </c>
      <c r="I3381" s="72"/>
      <c r="J3381" s="185">
        <v>0</v>
      </c>
      <c r="K3381" s="242"/>
      <c r="L3381" s="242"/>
      <c r="M3381" s="173"/>
      <c r="N3381" s="174"/>
      <c r="O3381" s="173"/>
      <c r="P3381" s="173"/>
    </row>
    <row r="3382" spans="1:18" x14ac:dyDescent="0.25">
      <c r="A3382" s="74" t="s">
        <v>2391</v>
      </c>
      <c r="B3382" s="183" t="s">
        <v>3136</v>
      </c>
      <c r="C3382" s="78">
        <v>130.96684999999999</v>
      </c>
      <c r="D3382" s="184"/>
      <c r="E3382" s="76">
        <v>71.019000000000005</v>
      </c>
      <c r="F3382" s="76">
        <v>64.687150000000003</v>
      </c>
      <c r="G3382" s="73"/>
      <c r="H3382" s="76">
        <v>137.29870000000003</v>
      </c>
      <c r="I3382" s="72"/>
      <c r="J3382" s="185">
        <v>0</v>
      </c>
      <c r="K3382" s="242"/>
      <c r="L3382" s="242"/>
      <c r="M3382" s="173"/>
      <c r="N3382" s="175"/>
      <c r="O3382" s="173"/>
      <c r="P3382" s="173"/>
    </row>
    <row r="3383" spans="1:18" x14ac:dyDescent="0.25">
      <c r="A3383" s="74" t="s">
        <v>2392</v>
      </c>
      <c r="B3383" s="183" t="s">
        <v>3136</v>
      </c>
      <c r="C3383" s="78">
        <v>4.0759999999999996</v>
      </c>
      <c r="D3383" s="184"/>
      <c r="E3383" s="76">
        <v>2.5505999999999998</v>
      </c>
      <c r="F3383" s="76">
        <v>2.5669499999999998</v>
      </c>
      <c r="G3383" s="73"/>
      <c r="H3383" s="76">
        <v>4.0596500000000004</v>
      </c>
      <c r="I3383" s="72"/>
      <c r="J3383" s="185">
        <v>0</v>
      </c>
      <c r="K3383" s="242"/>
      <c r="L3383" s="242"/>
      <c r="M3383" s="173"/>
      <c r="N3383" s="174"/>
      <c r="O3383" s="173"/>
      <c r="P3383" s="173"/>
      <c r="R3383" s="171"/>
    </row>
    <row r="3384" spans="1:18" x14ac:dyDescent="0.25">
      <c r="A3384" s="74" t="s">
        <v>2616</v>
      </c>
      <c r="B3384" s="183" t="s">
        <v>3136</v>
      </c>
      <c r="C3384" s="78">
        <v>120.5116</v>
      </c>
      <c r="D3384" s="184"/>
      <c r="E3384" s="76">
        <v>67.267200000000003</v>
      </c>
      <c r="F3384" s="76">
        <v>54.905550000000005</v>
      </c>
      <c r="G3384" s="73"/>
      <c r="H3384" s="76">
        <v>132.87325000000001</v>
      </c>
      <c r="I3384" s="72"/>
      <c r="J3384" s="185">
        <v>0</v>
      </c>
      <c r="K3384" s="242"/>
      <c r="L3384" s="242"/>
      <c r="M3384" s="173"/>
      <c r="N3384" s="174"/>
      <c r="O3384" s="173"/>
      <c r="P3384" s="173"/>
      <c r="R3384" s="171"/>
    </row>
    <row r="3385" spans="1:18" x14ac:dyDescent="0.25">
      <c r="A3385" s="74" t="s">
        <v>2617</v>
      </c>
      <c r="B3385" s="183" t="s">
        <v>3136</v>
      </c>
      <c r="C3385" s="78">
        <v>116.1049</v>
      </c>
      <c r="D3385" s="184"/>
      <c r="E3385" s="76">
        <v>58.492199999999997</v>
      </c>
      <c r="F3385" s="76">
        <v>61.070610000000002</v>
      </c>
      <c r="G3385" s="73"/>
      <c r="H3385" s="76">
        <v>113.52649000000001</v>
      </c>
      <c r="I3385" s="72"/>
      <c r="J3385" s="185">
        <v>0</v>
      </c>
      <c r="K3385" s="242"/>
      <c r="L3385" s="242"/>
      <c r="M3385" s="173"/>
      <c r="N3385" s="174"/>
      <c r="O3385" s="173"/>
      <c r="P3385" s="173"/>
    </row>
    <row r="3386" spans="1:18" x14ac:dyDescent="0.25">
      <c r="A3386" s="74" t="s">
        <v>2618</v>
      </c>
      <c r="B3386" s="183" t="s">
        <v>3136</v>
      </c>
      <c r="C3386" s="78">
        <v>77.093050000000005</v>
      </c>
      <c r="D3386" s="184"/>
      <c r="E3386" s="76">
        <v>24.375</v>
      </c>
      <c r="F3386" s="76">
        <v>11.043899999999999</v>
      </c>
      <c r="G3386" s="73"/>
      <c r="H3386" s="76">
        <v>90.424149999999997</v>
      </c>
      <c r="I3386" s="72"/>
      <c r="J3386" s="185">
        <v>0</v>
      </c>
      <c r="K3386" s="242"/>
      <c r="L3386" s="242"/>
      <c r="M3386" s="173"/>
      <c r="N3386" s="175"/>
      <c r="O3386" s="173"/>
      <c r="P3386" s="173"/>
    </row>
    <row r="3387" spans="1:18" x14ac:dyDescent="0.25">
      <c r="A3387" s="74" t="s">
        <v>2619</v>
      </c>
      <c r="B3387" s="183" t="s">
        <v>3137</v>
      </c>
      <c r="C3387" s="78">
        <v>120.19933</v>
      </c>
      <c r="D3387" s="184"/>
      <c r="E3387" s="76">
        <v>62.01</v>
      </c>
      <c r="F3387" s="76">
        <v>64.347200000000001</v>
      </c>
      <c r="G3387" s="73"/>
      <c r="H3387" s="76">
        <v>117.86213000000001</v>
      </c>
      <c r="I3387" s="72"/>
      <c r="J3387" s="185">
        <v>0</v>
      </c>
      <c r="K3387" s="242"/>
      <c r="L3387" s="242"/>
      <c r="M3387" s="173"/>
      <c r="N3387" s="175"/>
      <c r="O3387" s="173"/>
      <c r="P3387" s="173"/>
    </row>
    <row r="3388" spans="1:18" x14ac:dyDescent="0.25">
      <c r="A3388" s="74" t="s">
        <v>2620</v>
      </c>
      <c r="B3388" s="183" t="s">
        <v>3137</v>
      </c>
      <c r="C3388" s="78">
        <v>154.73599999999999</v>
      </c>
      <c r="D3388" s="184"/>
      <c r="E3388" s="76">
        <v>57.259800000000006</v>
      </c>
      <c r="F3388" s="76">
        <v>27.249400000000001</v>
      </c>
      <c r="G3388" s="73"/>
      <c r="H3388" s="76">
        <v>184.74639999999999</v>
      </c>
      <c r="I3388" s="72"/>
      <c r="J3388" s="185">
        <v>0</v>
      </c>
      <c r="K3388" s="242"/>
      <c r="L3388" s="242"/>
      <c r="M3388" s="173"/>
      <c r="N3388" s="174"/>
      <c r="O3388" s="173"/>
      <c r="P3388" s="173"/>
    </row>
    <row r="3389" spans="1:18" x14ac:dyDescent="0.25">
      <c r="A3389" s="74" t="s">
        <v>2621</v>
      </c>
      <c r="B3389" s="183" t="s">
        <v>3137</v>
      </c>
      <c r="C3389" s="78">
        <v>57.153800000000004</v>
      </c>
      <c r="D3389" s="184"/>
      <c r="E3389" s="76">
        <v>70.98</v>
      </c>
      <c r="F3389" s="76">
        <v>71.084149999999994</v>
      </c>
      <c r="G3389" s="73"/>
      <c r="H3389" s="76">
        <v>57.04965</v>
      </c>
      <c r="I3389" s="72"/>
      <c r="J3389" s="185">
        <v>0</v>
      </c>
      <c r="K3389" s="242"/>
      <c r="L3389" s="242"/>
      <c r="M3389" s="173"/>
      <c r="N3389" s="175"/>
      <c r="O3389" s="173"/>
      <c r="P3389" s="173"/>
    </row>
    <row r="3390" spans="1:18" x14ac:dyDescent="0.25">
      <c r="A3390" s="74" t="s">
        <v>2622</v>
      </c>
      <c r="B3390" s="183" t="s">
        <v>3137</v>
      </c>
      <c r="C3390" s="78">
        <v>40.06</v>
      </c>
      <c r="D3390" s="184"/>
      <c r="E3390" s="76">
        <v>71.876999999999995</v>
      </c>
      <c r="F3390" s="76">
        <v>70.372249999999994</v>
      </c>
      <c r="G3390" s="73"/>
      <c r="H3390" s="76">
        <v>41.564749999999997</v>
      </c>
      <c r="I3390" s="72"/>
      <c r="J3390" s="185">
        <v>0</v>
      </c>
      <c r="K3390" s="242"/>
      <c r="L3390" s="242"/>
      <c r="M3390" s="173"/>
      <c r="N3390" s="175"/>
      <c r="O3390" s="173"/>
      <c r="P3390" s="173"/>
    </row>
    <row r="3391" spans="1:18" x14ac:dyDescent="0.25">
      <c r="A3391" s="74" t="s">
        <v>2623</v>
      </c>
      <c r="B3391" s="183" t="s">
        <v>3137</v>
      </c>
      <c r="C3391" s="78">
        <v>62.086469999999998</v>
      </c>
      <c r="D3391" s="184"/>
      <c r="E3391" s="76">
        <v>69.63839999999999</v>
      </c>
      <c r="F3391" s="76">
        <v>65.313819999999993</v>
      </c>
      <c r="G3391" s="73"/>
      <c r="H3391" s="76">
        <v>66.411050000000003</v>
      </c>
      <c r="I3391" s="72"/>
      <c r="J3391" s="185">
        <v>0</v>
      </c>
      <c r="K3391" s="242"/>
      <c r="L3391" s="242"/>
      <c r="M3391" s="173"/>
      <c r="N3391" s="174"/>
      <c r="O3391" s="173"/>
      <c r="P3391" s="173"/>
    </row>
    <row r="3392" spans="1:18" x14ac:dyDescent="0.25">
      <c r="A3392" s="74" t="s">
        <v>2624</v>
      </c>
      <c r="B3392" s="183" t="s">
        <v>3137</v>
      </c>
      <c r="C3392" s="78">
        <v>121.91745</v>
      </c>
      <c r="D3392" s="184"/>
      <c r="E3392" s="76">
        <v>33.033000000000001</v>
      </c>
      <c r="F3392" s="76">
        <v>2.847</v>
      </c>
      <c r="G3392" s="73"/>
      <c r="H3392" s="76">
        <v>152.10345000000001</v>
      </c>
      <c r="I3392" s="72"/>
      <c r="J3392" s="185">
        <v>0</v>
      </c>
      <c r="K3392" s="242"/>
      <c r="L3392" s="242"/>
      <c r="M3392" s="173"/>
      <c r="N3392" s="175"/>
      <c r="O3392" s="173"/>
      <c r="P3392" s="173"/>
    </row>
    <row r="3393" spans="1:16" x14ac:dyDescent="0.25">
      <c r="A3393" s="74" t="s">
        <v>2625</v>
      </c>
      <c r="B3393" s="183" t="s">
        <v>3137</v>
      </c>
      <c r="C3393" s="78">
        <v>37.622099999999996</v>
      </c>
      <c r="D3393" s="184"/>
      <c r="E3393" s="76">
        <v>60.91865</v>
      </c>
      <c r="F3393" s="76">
        <v>66.406949999999995</v>
      </c>
      <c r="G3393" s="73"/>
      <c r="H3393" s="76">
        <v>31.182549999999999</v>
      </c>
      <c r="I3393" s="72"/>
      <c r="J3393" s="185">
        <v>0</v>
      </c>
      <c r="K3393" s="242"/>
      <c r="L3393" s="242"/>
      <c r="M3393" s="173"/>
      <c r="N3393" s="173"/>
      <c r="O3393" s="173"/>
      <c r="P3393" s="173"/>
    </row>
    <row r="3394" spans="1:16" x14ac:dyDescent="0.25">
      <c r="A3394" s="74" t="s">
        <v>2626</v>
      </c>
      <c r="B3394" s="183" t="s">
        <v>3137</v>
      </c>
      <c r="C3394" s="78">
        <v>155.24177</v>
      </c>
      <c r="D3394" s="184"/>
      <c r="E3394" s="76">
        <v>67.665000000000006</v>
      </c>
      <c r="F3394" s="76">
        <v>48.830300000000001</v>
      </c>
      <c r="G3394" s="73"/>
      <c r="H3394" s="76">
        <v>174.07647</v>
      </c>
      <c r="I3394" s="72"/>
      <c r="J3394" s="185">
        <v>0</v>
      </c>
      <c r="K3394" s="242"/>
      <c r="L3394" s="242"/>
      <c r="M3394" s="173"/>
      <c r="N3394" s="175"/>
      <c r="O3394" s="173"/>
      <c r="P3394" s="173"/>
    </row>
    <row r="3395" spans="1:16" x14ac:dyDescent="0.25">
      <c r="A3395" s="74" t="s">
        <v>2627</v>
      </c>
      <c r="B3395" s="183" t="s">
        <v>3137</v>
      </c>
      <c r="C3395" s="78">
        <v>128.62405000000001</v>
      </c>
      <c r="D3395" s="184"/>
      <c r="E3395" s="76">
        <v>55.5672</v>
      </c>
      <c r="F3395" s="76">
        <v>44.958199999999998</v>
      </c>
      <c r="G3395" s="73"/>
      <c r="H3395" s="76">
        <v>139.23304999999999</v>
      </c>
      <c r="I3395" s="72"/>
      <c r="J3395" s="185">
        <v>0</v>
      </c>
      <c r="K3395" s="242"/>
      <c r="L3395" s="242"/>
      <c r="M3395" s="173"/>
      <c r="N3395" s="174"/>
      <c r="O3395" s="173"/>
      <c r="P3395" s="173"/>
    </row>
    <row r="3396" spans="1:16" x14ac:dyDescent="0.25">
      <c r="A3396" s="74" t="s">
        <v>2628</v>
      </c>
      <c r="B3396" s="183" t="s">
        <v>3137</v>
      </c>
      <c r="C3396" s="78">
        <v>140.67345</v>
      </c>
      <c r="D3396" s="184"/>
      <c r="E3396" s="76">
        <v>57.265650000000001</v>
      </c>
      <c r="F3396" s="76">
        <v>71.93665</v>
      </c>
      <c r="G3396" s="73"/>
      <c r="H3396" s="76">
        <v>126.88339999999999</v>
      </c>
      <c r="I3396" s="72"/>
      <c r="J3396" s="185">
        <v>0</v>
      </c>
      <c r="K3396" s="242"/>
      <c r="L3396" s="242"/>
      <c r="M3396" s="173"/>
      <c r="N3396" s="173"/>
      <c r="O3396" s="173"/>
      <c r="P3396" s="173"/>
    </row>
    <row r="3397" spans="1:16" x14ac:dyDescent="0.25">
      <c r="A3397" s="74" t="s">
        <v>4016</v>
      </c>
      <c r="B3397" s="183" t="s">
        <v>3156</v>
      </c>
      <c r="C3397" s="78">
        <v>121.4772</v>
      </c>
      <c r="D3397" s="184"/>
      <c r="E3397" s="76">
        <v>72.766199999999998</v>
      </c>
      <c r="F3397" s="76">
        <v>87.104799999999997</v>
      </c>
      <c r="G3397" s="73"/>
      <c r="H3397" s="76">
        <v>107.13860000000001</v>
      </c>
      <c r="I3397" s="72"/>
      <c r="J3397" s="185">
        <v>0</v>
      </c>
      <c r="K3397" s="242"/>
      <c r="L3397" s="242"/>
      <c r="M3397" s="173"/>
      <c r="N3397" s="174"/>
      <c r="O3397" s="173"/>
      <c r="P3397" s="173"/>
    </row>
    <row r="3398" spans="1:16" x14ac:dyDescent="0.25">
      <c r="A3398" s="74" t="s">
        <v>2855</v>
      </c>
      <c r="B3398" s="183" t="s">
        <v>3156</v>
      </c>
      <c r="C3398" s="78">
        <v>173.39089999999999</v>
      </c>
      <c r="D3398" s="184"/>
      <c r="E3398" s="76">
        <v>53.1492</v>
      </c>
      <c r="F3398" s="76">
        <v>19.476299999999998</v>
      </c>
      <c r="G3398" s="73"/>
      <c r="H3398" s="76">
        <v>207.06379999999999</v>
      </c>
      <c r="I3398" s="72"/>
      <c r="J3398" s="185">
        <v>0</v>
      </c>
      <c r="K3398" s="242"/>
      <c r="L3398" s="242"/>
      <c r="M3398" s="173"/>
      <c r="N3398" s="174"/>
      <c r="O3398" s="173"/>
      <c r="P3398" s="173"/>
    </row>
    <row r="3399" spans="1:16" x14ac:dyDescent="0.25">
      <c r="A3399" s="74" t="s">
        <v>2994</v>
      </c>
      <c r="B3399" s="183" t="s">
        <v>3169</v>
      </c>
      <c r="C3399" s="78">
        <v>322.9239</v>
      </c>
      <c r="D3399" s="184"/>
      <c r="E3399" s="76">
        <v>68.593199999999996</v>
      </c>
      <c r="F3399" s="76">
        <v>0</v>
      </c>
      <c r="G3399" s="73"/>
      <c r="H3399" s="76">
        <v>391.51709999999997</v>
      </c>
      <c r="I3399" s="72"/>
      <c r="J3399" s="185">
        <v>0</v>
      </c>
      <c r="K3399" s="242"/>
      <c r="L3399" s="242"/>
      <c r="M3399" s="173"/>
      <c r="N3399" s="174"/>
      <c r="O3399" s="176"/>
      <c r="P3399" s="173"/>
    </row>
    <row r="3400" spans="1:16" x14ac:dyDescent="0.25">
      <c r="A3400" s="74" t="s">
        <v>2995</v>
      </c>
      <c r="B3400" s="183" t="s">
        <v>3169</v>
      </c>
      <c r="C3400" s="78">
        <v>100.72936999999999</v>
      </c>
      <c r="D3400" s="184"/>
      <c r="E3400" s="76">
        <v>47.104199999999999</v>
      </c>
      <c r="F3400" s="76">
        <v>26.88165</v>
      </c>
      <c r="G3400" s="73"/>
      <c r="H3400" s="76">
        <v>130.61432000000002</v>
      </c>
      <c r="I3400" s="72"/>
      <c r="J3400" s="185">
        <v>0</v>
      </c>
      <c r="K3400" s="242"/>
      <c r="L3400" s="242"/>
      <c r="M3400" s="173"/>
      <c r="N3400" s="174"/>
      <c r="O3400" s="173"/>
      <c r="P3400" s="173"/>
    </row>
    <row r="3401" spans="1:16" x14ac:dyDescent="0.25">
      <c r="A3401" s="74" t="s">
        <v>2996</v>
      </c>
      <c r="B3401" s="183" t="s">
        <v>3169</v>
      </c>
      <c r="C3401" s="78">
        <v>121.8742</v>
      </c>
      <c r="D3401" s="184"/>
      <c r="E3401" s="76">
        <v>28.337400000000002</v>
      </c>
      <c r="F3401" s="76">
        <v>10.5</v>
      </c>
      <c r="G3401" s="73"/>
      <c r="H3401" s="76">
        <v>139.7116</v>
      </c>
      <c r="I3401" s="72"/>
      <c r="J3401" s="185">
        <v>0</v>
      </c>
      <c r="K3401" s="242"/>
      <c r="L3401" s="242"/>
      <c r="M3401" s="173"/>
      <c r="N3401" s="174"/>
      <c r="O3401" s="173"/>
      <c r="P3401" s="173"/>
    </row>
    <row r="3402" spans="1:16" x14ac:dyDescent="0.25">
      <c r="A3402" s="74" t="s">
        <v>3120</v>
      </c>
      <c r="B3402" s="183" t="s">
        <v>3182</v>
      </c>
      <c r="C3402" s="78">
        <v>261.49585000000002</v>
      </c>
      <c r="D3402" s="184"/>
      <c r="E3402" s="76">
        <v>67.1892</v>
      </c>
      <c r="F3402" s="76">
        <v>65.779200000000003</v>
      </c>
      <c r="G3402" s="73"/>
      <c r="H3402" s="76">
        <v>276.68824999999998</v>
      </c>
      <c r="I3402" s="72"/>
      <c r="J3402" s="185">
        <v>0</v>
      </c>
      <c r="K3402" s="242"/>
      <c r="L3402" s="242"/>
      <c r="M3402" s="173"/>
      <c r="N3402" s="174"/>
      <c r="O3402" s="173"/>
      <c r="P3402" s="173"/>
    </row>
    <row r="3403" spans="1:16" x14ac:dyDescent="0.25">
      <c r="A3403" s="74" t="s">
        <v>3121</v>
      </c>
      <c r="B3403" s="183" t="s">
        <v>3182</v>
      </c>
      <c r="C3403" s="78">
        <v>67.003550000000004</v>
      </c>
      <c r="D3403" s="184"/>
      <c r="E3403" s="76">
        <v>23.626200000000001</v>
      </c>
      <c r="F3403" s="76">
        <v>15.36965</v>
      </c>
      <c r="G3403" s="73"/>
      <c r="H3403" s="76">
        <v>75.260100000000008</v>
      </c>
      <c r="I3403" s="72"/>
      <c r="J3403" s="185">
        <v>0</v>
      </c>
      <c r="K3403" s="242"/>
      <c r="L3403" s="242"/>
      <c r="M3403" s="173"/>
      <c r="N3403" s="174"/>
      <c r="O3403" s="173"/>
      <c r="P3403" s="173"/>
    </row>
    <row r="3404" spans="1:16" x14ac:dyDescent="0.25">
      <c r="A3404" s="74" t="s">
        <v>3122</v>
      </c>
      <c r="B3404" s="183" t="s">
        <v>3182</v>
      </c>
      <c r="C3404" s="78">
        <v>116.64765</v>
      </c>
      <c r="D3404" s="184"/>
      <c r="E3404" s="76">
        <v>30.139200000000002</v>
      </c>
      <c r="F3404" s="76">
        <v>24.832519999999999</v>
      </c>
      <c r="G3404" s="73"/>
      <c r="H3404" s="76">
        <v>121.95433</v>
      </c>
      <c r="I3404" s="72"/>
      <c r="J3404" s="185">
        <v>0</v>
      </c>
      <c r="K3404" s="242"/>
      <c r="L3404" s="242"/>
      <c r="M3404" s="173"/>
      <c r="N3404" s="174"/>
      <c r="O3404" s="173"/>
      <c r="P3404" s="173"/>
    </row>
    <row r="3405" spans="1:16" x14ac:dyDescent="0.25">
      <c r="A3405" s="74" t="s">
        <v>4017</v>
      </c>
      <c r="B3405" s="183" t="s">
        <v>3182</v>
      </c>
      <c r="C3405" s="78">
        <v>44.118000000000002</v>
      </c>
      <c r="D3405" s="184"/>
      <c r="E3405" s="76">
        <v>14.008799999999999</v>
      </c>
      <c r="F3405" s="76">
        <v>7.3411999999999997</v>
      </c>
      <c r="G3405" s="73"/>
      <c r="H3405" s="76">
        <v>50.015999999999998</v>
      </c>
      <c r="I3405" s="72"/>
      <c r="J3405" s="185">
        <v>0</v>
      </c>
      <c r="K3405" s="242"/>
      <c r="L3405" s="242"/>
      <c r="M3405" s="173"/>
      <c r="N3405" s="174"/>
      <c r="O3405" s="173"/>
      <c r="P3405" s="173"/>
    </row>
    <row r="3406" spans="1:16" x14ac:dyDescent="0.25">
      <c r="A3406" s="74" t="s">
        <v>3123</v>
      </c>
      <c r="B3406" s="183" t="s">
        <v>3182</v>
      </c>
      <c r="C3406" s="78">
        <v>86.828699999999998</v>
      </c>
      <c r="D3406" s="184"/>
      <c r="E3406" s="76">
        <v>25.74</v>
      </c>
      <c r="F3406" s="76">
        <v>8.2861000000000011</v>
      </c>
      <c r="G3406" s="73"/>
      <c r="H3406" s="76">
        <v>104.2826</v>
      </c>
      <c r="I3406" s="72"/>
      <c r="J3406" s="185">
        <v>0</v>
      </c>
      <c r="K3406" s="242"/>
      <c r="L3406" s="242"/>
      <c r="M3406" s="173"/>
      <c r="N3406" s="175"/>
      <c r="O3406" s="173"/>
      <c r="P3406" s="173"/>
    </row>
    <row r="3407" spans="1:16" x14ac:dyDescent="0.25">
      <c r="A3407" s="74" t="s">
        <v>3124</v>
      </c>
      <c r="B3407" s="183" t="s">
        <v>3182</v>
      </c>
      <c r="C3407" s="78">
        <v>93.594449999999995</v>
      </c>
      <c r="D3407" s="184"/>
      <c r="E3407" s="76">
        <v>32.002749999999999</v>
      </c>
      <c r="F3407" s="76">
        <v>50.588200000000001</v>
      </c>
      <c r="G3407" s="73"/>
      <c r="H3407" s="76">
        <v>75.212249999999997</v>
      </c>
      <c r="I3407" s="72"/>
      <c r="J3407" s="185">
        <v>0</v>
      </c>
      <c r="K3407" s="242"/>
      <c r="L3407" s="242"/>
      <c r="M3407" s="173"/>
      <c r="N3407" s="173"/>
      <c r="O3407" s="173"/>
      <c r="P3407" s="173"/>
    </row>
    <row r="3408" spans="1:16" x14ac:dyDescent="0.25">
      <c r="A3408" s="74" t="s">
        <v>3125</v>
      </c>
      <c r="B3408" s="183" t="s">
        <v>3182</v>
      </c>
      <c r="C3408" s="78">
        <v>192.51535000000001</v>
      </c>
      <c r="D3408" s="184"/>
      <c r="E3408" s="76">
        <v>53.991599999999998</v>
      </c>
      <c r="F3408" s="76">
        <v>57.786199999999994</v>
      </c>
      <c r="G3408" s="73"/>
      <c r="H3408" s="76">
        <v>188.72075000000001</v>
      </c>
      <c r="I3408" s="72"/>
      <c r="J3408" s="185">
        <v>0</v>
      </c>
      <c r="K3408" s="242"/>
      <c r="L3408" s="242"/>
      <c r="M3408" s="173"/>
      <c r="N3408" s="174"/>
      <c r="O3408" s="173"/>
      <c r="P3408" s="173"/>
    </row>
    <row r="3409" spans="1:17" x14ac:dyDescent="0.25">
      <c r="A3409" s="74" t="s">
        <v>3126</v>
      </c>
      <c r="B3409" s="183" t="s">
        <v>3182</v>
      </c>
      <c r="C3409" s="78">
        <v>123.85769999999999</v>
      </c>
      <c r="D3409" s="184"/>
      <c r="E3409" s="76">
        <v>31.6602</v>
      </c>
      <c r="F3409" s="76">
        <v>8.3652000000000015</v>
      </c>
      <c r="G3409" s="73"/>
      <c r="H3409" s="76">
        <v>147.15270000000001</v>
      </c>
      <c r="I3409" s="72"/>
      <c r="J3409" s="185">
        <v>0</v>
      </c>
      <c r="K3409" s="242"/>
      <c r="L3409" s="242"/>
      <c r="M3409" s="173"/>
      <c r="N3409" s="174"/>
      <c r="O3409" s="173"/>
      <c r="P3409" s="173"/>
    </row>
    <row r="3410" spans="1:17" x14ac:dyDescent="0.25">
      <c r="A3410" s="74" t="s">
        <v>3127</v>
      </c>
      <c r="B3410" s="183" t="s">
        <v>3182</v>
      </c>
      <c r="C3410" s="78">
        <v>159.81585000000001</v>
      </c>
      <c r="D3410" s="184"/>
      <c r="E3410" s="76">
        <v>62.634</v>
      </c>
      <c r="F3410" s="76">
        <v>37.5794</v>
      </c>
      <c r="G3410" s="73"/>
      <c r="H3410" s="76">
        <v>184.87045000000001</v>
      </c>
      <c r="I3410" s="72"/>
      <c r="J3410" s="185">
        <v>0</v>
      </c>
      <c r="K3410" s="242"/>
      <c r="L3410" s="242"/>
      <c r="M3410" s="173"/>
      <c r="N3410" s="175"/>
      <c r="O3410" s="173"/>
      <c r="P3410" s="173"/>
    </row>
    <row r="3411" spans="1:17" x14ac:dyDescent="0.25">
      <c r="A3411" s="74" t="s">
        <v>3128</v>
      </c>
      <c r="B3411" s="183" t="s">
        <v>3182</v>
      </c>
      <c r="C3411" s="78">
        <v>126.92155</v>
      </c>
      <c r="D3411" s="184"/>
      <c r="E3411" s="76">
        <v>41.706600000000002</v>
      </c>
      <c r="F3411" s="76">
        <v>23.348849999999999</v>
      </c>
      <c r="G3411" s="73"/>
      <c r="H3411" s="76">
        <v>145.27929999999998</v>
      </c>
      <c r="I3411" s="72"/>
      <c r="J3411" s="185">
        <v>0</v>
      </c>
      <c r="K3411" s="242"/>
      <c r="L3411" s="242"/>
      <c r="M3411" s="173"/>
      <c r="N3411" s="174"/>
      <c r="O3411" s="173"/>
      <c r="P3411" s="173"/>
    </row>
    <row r="3412" spans="1:17" x14ac:dyDescent="0.25">
      <c r="A3412" s="74" t="s">
        <v>3129</v>
      </c>
      <c r="B3412" s="183" t="s">
        <v>3182</v>
      </c>
      <c r="C3412" s="78">
        <v>114.70667</v>
      </c>
      <c r="D3412" s="184"/>
      <c r="E3412" s="76">
        <v>65.715000000000003</v>
      </c>
      <c r="F3412" s="76">
        <v>47.70646</v>
      </c>
      <c r="G3412" s="73"/>
      <c r="H3412" s="76">
        <v>132.71520999999998</v>
      </c>
      <c r="I3412" s="72"/>
      <c r="J3412" s="185">
        <v>0</v>
      </c>
      <c r="K3412" s="242"/>
      <c r="L3412" s="242"/>
      <c r="M3412" s="173"/>
      <c r="N3412" s="175"/>
      <c r="O3412" s="173"/>
      <c r="P3412" s="173"/>
    </row>
    <row r="3413" spans="1:17" x14ac:dyDescent="0.25">
      <c r="A3413" s="74" t="s">
        <v>3130</v>
      </c>
      <c r="B3413" s="183" t="s">
        <v>3182</v>
      </c>
      <c r="C3413" s="78">
        <v>173.14229999999998</v>
      </c>
      <c r="D3413" s="184"/>
      <c r="E3413" s="76">
        <v>69.271799999999999</v>
      </c>
      <c r="F3413" s="76">
        <v>54.155000000000001</v>
      </c>
      <c r="G3413" s="73"/>
      <c r="H3413" s="76">
        <v>188.25910000000002</v>
      </c>
      <c r="I3413" s="72"/>
      <c r="J3413" s="185">
        <v>0</v>
      </c>
      <c r="K3413" s="242"/>
      <c r="L3413" s="242"/>
      <c r="M3413" s="173"/>
      <c r="N3413" s="174"/>
      <c r="O3413" s="173"/>
      <c r="P3413" s="173"/>
    </row>
    <row r="3414" spans="1:17" x14ac:dyDescent="0.25">
      <c r="A3414" s="74" t="s">
        <v>3131</v>
      </c>
      <c r="B3414" s="183" t="s">
        <v>3182</v>
      </c>
      <c r="C3414" s="78">
        <v>110.04495</v>
      </c>
      <c r="D3414" s="184"/>
      <c r="E3414" s="76">
        <v>36.265449999999994</v>
      </c>
      <c r="F3414" s="76">
        <v>7.8961999999999994</v>
      </c>
      <c r="G3414" s="73"/>
      <c r="H3414" s="76">
        <v>138.41420000000002</v>
      </c>
      <c r="I3414" s="72"/>
      <c r="J3414" s="185">
        <v>0</v>
      </c>
      <c r="K3414" s="242"/>
      <c r="L3414" s="242"/>
      <c r="M3414" s="173"/>
      <c r="N3414" s="173"/>
      <c r="O3414" s="173"/>
      <c r="P3414" s="173"/>
    </row>
    <row r="3415" spans="1:17" x14ac:dyDescent="0.25">
      <c r="A3415" s="74" t="s">
        <v>3132</v>
      </c>
      <c r="B3415" s="183" t="s">
        <v>3182</v>
      </c>
      <c r="C3415" s="78">
        <v>204.2216</v>
      </c>
      <c r="D3415" s="184"/>
      <c r="E3415" s="76">
        <v>60.587150000000001</v>
      </c>
      <c r="F3415" s="76">
        <v>37.642800000000001</v>
      </c>
      <c r="G3415" s="73"/>
      <c r="H3415" s="76">
        <v>226.39359999999999</v>
      </c>
      <c r="I3415" s="72"/>
      <c r="J3415" s="185">
        <v>0</v>
      </c>
      <c r="K3415" s="242"/>
      <c r="L3415" s="242"/>
      <c r="M3415" s="173"/>
      <c r="N3415" s="173"/>
      <c r="O3415" s="173"/>
      <c r="P3415" s="173"/>
      <c r="Q3415" s="172"/>
    </row>
    <row r="3416" spans="1:17" ht="15" customHeight="1" x14ac:dyDescent="0.25">
      <c r="A3416" s="74" t="s">
        <v>3133</v>
      </c>
      <c r="B3416" s="183" t="s">
        <v>3182</v>
      </c>
      <c r="C3416" s="78">
        <v>18.774799999999999</v>
      </c>
      <c r="D3416" s="184"/>
      <c r="E3416" s="76">
        <v>3.9156</v>
      </c>
      <c r="F3416" s="76">
        <v>22.364000000000001</v>
      </c>
      <c r="G3416" s="73"/>
      <c r="H3416" s="76">
        <v>0.32639999999999997</v>
      </c>
      <c r="I3416" s="72"/>
      <c r="J3416" s="185">
        <v>0</v>
      </c>
      <c r="K3416" s="242"/>
      <c r="L3416" s="242"/>
      <c r="M3416" s="173"/>
      <c r="N3416" s="174"/>
      <c r="O3416" s="173"/>
      <c r="P3416" s="177"/>
    </row>
    <row r="3417" spans="1:17" x14ac:dyDescent="0.25">
      <c r="A3417" s="74" t="s">
        <v>507</v>
      </c>
      <c r="B3417" s="183" t="s">
        <v>3173</v>
      </c>
      <c r="C3417" s="78">
        <v>74.928899999999999</v>
      </c>
      <c r="D3417" s="184"/>
      <c r="E3417" s="76">
        <v>39.078000000000003</v>
      </c>
      <c r="F3417" s="76">
        <v>28.732250000000001</v>
      </c>
      <c r="G3417" s="73"/>
      <c r="H3417" s="76">
        <v>85.274649999999994</v>
      </c>
      <c r="I3417" s="72"/>
      <c r="J3417" s="185">
        <v>0</v>
      </c>
      <c r="K3417" s="242"/>
      <c r="L3417" s="242"/>
      <c r="M3417" s="173"/>
      <c r="N3417" s="175"/>
      <c r="O3417" s="173"/>
      <c r="P3417" s="173"/>
    </row>
    <row r="3418" spans="1:17" x14ac:dyDescent="0.25">
      <c r="A3418" s="74" t="s">
        <v>509</v>
      </c>
      <c r="B3418" s="183" t="s">
        <v>3173</v>
      </c>
      <c r="C3418" s="78">
        <v>61.7866</v>
      </c>
      <c r="D3418" s="184"/>
      <c r="E3418" s="76">
        <v>32.502600000000001</v>
      </c>
      <c r="F3418" s="76">
        <v>47.168900000000001</v>
      </c>
      <c r="G3418" s="73"/>
      <c r="H3418" s="76">
        <v>47.1203</v>
      </c>
      <c r="I3418" s="72"/>
      <c r="J3418" s="185">
        <v>0</v>
      </c>
      <c r="K3418" s="242"/>
      <c r="L3418" s="242"/>
      <c r="M3418" s="173"/>
      <c r="N3418" s="174"/>
      <c r="O3418" s="173"/>
      <c r="P3418" s="173"/>
    </row>
    <row r="3419" spans="1:17" x14ac:dyDescent="0.25">
      <c r="A3419" s="74" t="s">
        <v>3006</v>
      </c>
      <c r="B3419" s="183" t="s">
        <v>3173</v>
      </c>
      <c r="C3419" s="78">
        <v>90.571899999999999</v>
      </c>
      <c r="D3419" s="184"/>
      <c r="E3419" s="76">
        <v>32.338799999999999</v>
      </c>
      <c r="F3419" s="76">
        <v>24.16845</v>
      </c>
      <c r="G3419" s="73"/>
      <c r="H3419" s="76">
        <v>98.742249999999999</v>
      </c>
      <c r="I3419" s="72"/>
      <c r="J3419" s="185">
        <v>0</v>
      </c>
      <c r="K3419" s="242"/>
      <c r="L3419" s="242"/>
      <c r="M3419" s="173"/>
      <c r="N3419" s="174"/>
      <c r="O3419" s="173"/>
      <c r="P3419" s="173"/>
    </row>
    <row r="3420" spans="1:17" x14ac:dyDescent="0.25">
      <c r="A3420" s="74" t="s">
        <v>4018</v>
      </c>
      <c r="B3420" s="183" t="s">
        <v>3173</v>
      </c>
      <c r="C3420" s="78">
        <v>117.3034</v>
      </c>
      <c r="D3420" s="184"/>
      <c r="E3420" s="76">
        <v>32.018999999999998</v>
      </c>
      <c r="F3420" s="76">
        <v>2.2303999999999999</v>
      </c>
      <c r="G3420" s="73"/>
      <c r="H3420" s="76">
        <v>147.09200000000001</v>
      </c>
      <c r="I3420" s="72"/>
      <c r="J3420" s="185">
        <v>0</v>
      </c>
      <c r="K3420" s="242"/>
      <c r="L3420" s="242"/>
      <c r="M3420" s="173"/>
      <c r="N3420" s="175"/>
      <c r="O3420" s="173"/>
      <c r="P3420" s="173"/>
    </row>
    <row r="3421" spans="1:17" x14ac:dyDescent="0.25">
      <c r="A3421" s="74" t="s">
        <v>3007</v>
      </c>
      <c r="B3421" s="183" t="s">
        <v>3173</v>
      </c>
      <c r="C3421" s="78">
        <v>226.87985</v>
      </c>
      <c r="D3421" s="184"/>
      <c r="E3421" s="76">
        <v>72.501000000000005</v>
      </c>
      <c r="F3421" s="76">
        <v>22.7514</v>
      </c>
      <c r="G3421" s="73"/>
      <c r="H3421" s="76">
        <v>277.26945000000001</v>
      </c>
      <c r="I3421" s="72"/>
      <c r="J3421" s="185">
        <v>0</v>
      </c>
      <c r="K3421" s="242"/>
      <c r="L3421" s="242"/>
      <c r="M3421" s="173"/>
      <c r="N3421" s="175"/>
      <c r="O3421" s="173"/>
      <c r="P3421" s="173"/>
    </row>
    <row r="3422" spans="1:17" x14ac:dyDescent="0.25">
      <c r="A3422" s="74" t="s">
        <v>4019</v>
      </c>
      <c r="B3422" s="183" t="s">
        <v>3173</v>
      </c>
      <c r="C3422" s="78">
        <v>77.02555000000001</v>
      </c>
      <c r="D3422" s="184"/>
      <c r="E3422" s="76">
        <v>33.446400000000004</v>
      </c>
      <c r="F3422" s="76">
        <v>17.727599999999999</v>
      </c>
      <c r="G3422" s="73"/>
      <c r="H3422" s="76">
        <v>92.744350000000011</v>
      </c>
      <c r="I3422" s="72"/>
      <c r="J3422" s="185">
        <v>0</v>
      </c>
      <c r="K3422" s="242"/>
      <c r="L3422" s="242"/>
      <c r="M3422" s="173"/>
      <c r="N3422" s="174"/>
      <c r="O3422" s="173"/>
      <c r="P3422" s="173"/>
    </row>
    <row r="3423" spans="1:17" x14ac:dyDescent="0.25">
      <c r="A3423" s="74" t="s">
        <v>2615</v>
      </c>
      <c r="B3423" s="183" t="s">
        <v>3173</v>
      </c>
      <c r="C3423" s="78">
        <v>84.539000000000001</v>
      </c>
      <c r="D3423" s="184"/>
      <c r="E3423" s="76">
        <v>34.398000000000003</v>
      </c>
      <c r="F3423" s="76">
        <v>18.698499999999999</v>
      </c>
      <c r="G3423" s="73"/>
      <c r="H3423" s="76">
        <v>100.2385</v>
      </c>
      <c r="I3423" s="72"/>
      <c r="J3423" s="185">
        <v>0</v>
      </c>
      <c r="K3423" s="242"/>
      <c r="L3423" s="242"/>
      <c r="M3423" s="173"/>
      <c r="N3423" s="175"/>
      <c r="O3423" s="173"/>
      <c r="P3423" s="173"/>
    </row>
    <row r="3424" spans="1:17" x14ac:dyDescent="0.25">
      <c r="A3424" s="74" t="s">
        <v>515</v>
      </c>
      <c r="B3424" s="183" t="s">
        <v>3173</v>
      </c>
      <c r="C3424" s="78">
        <v>57.171860000000002</v>
      </c>
      <c r="D3424" s="184"/>
      <c r="E3424" s="76">
        <v>33.535510000000002</v>
      </c>
      <c r="F3424" s="76">
        <v>31.107189999999999</v>
      </c>
      <c r="G3424" s="73"/>
      <c r="H3424" s="76">
        <v>64.200180000000003</v>
      </c>
      <c r="I3424" s="72"/>
      <c r="J3424" s="185">
        <v>0</v>
      </c>
      <c r="K3424" s="242"/>
      <c r="L3424" s="242"/>
      <c r="M3424" s="173"/>
      <c r="N3424" s="173"/>
      <c r="O3424" s="173"/>
      <c r="P3424" s="173"/>
    </row>
    <row r="3425" spans="1:16" x14ac:dyDescent="0.25">
      <c r="A3425" s="74" t="s">
        <v>517</v>
      </c>
      <c r="B3425" s="183" t="s">
        <v>3173</v>
      </c>
      <c r="C3425" s="78">
        <v>104.41485</v>
      </c>
      <c r="D3425" s="184"/>
      <c r="E3425" s="76">
        <v>33.625800000000005</v>
      </c>
      <c r="F3425" s="76">
        <v>6.0979999999999999</v>
      </c>
      <c r="G3425" s="73"/>
      <c r="H3425" s="76">
        <v>131.94264999999999</v>
      </c>
      <c r="I3425" s="72"/>
      <c r="J3425" s="185">
        <v>0</v>
      </c>
      <c r="K3425" s="242"/>
      <c r="L3425" s="242"/>
      <c r="M3425" s="173"/>
      <c r="N3425" s="174"/>
      <c r="O3425" s="173"/>
      <c r="P3425" s="173"/>
    </row>
    <row r="3426" spans="1:16" ht="18" customHeight="1" x14ac:dyDescent="0.25">
      <c r="A3426" s="74" t="s">
        <v>519</v>
      </c>
      <c r="B3426" s="183" t="s">
        <v>3173</v>
      </c>
      <c r="C3426" s="78">
        <v>88.591859999999997</v>
      </c>
      <c r="D3426" s="184"/>
      <c r="E3426" s="76">
        <v>33.003749999999997</v>
      </c>
      <c r="F3426" s="76">
        <v>43.298910000000006</v>
      </c>
      <c r="G3426" s="73"/>
      <c r="H3426" s="76">
        <v>77.47035000000001</v>
      </c>
      <c r="I3426" s="72"/>
      <c r="J3426" s="185">
        <v>0</v>
      </c>
      <c r="K3426" s="242"/>
      <c r="L3426" s="242"/>
      <c r="M3426" s="173"/>
      <c r="N3426" s="173"/>
      <c r="O3426" s="173"/>
      <c r="P3426" s="173"/>
    </row>
    <row r="3427" spans="1:16" x14ac:dyDescent="0.25">
      <c r="A3427" s="74" t="s">
        <v>3008</v>
      </c>
      <c r="B3427" s="183" t="s">
        <v>3173</v>
      </c>
      <c r="C3427" s="78">
        <v>87.779149999999987</v>
      </c>
      <c r="D3427" s="184"/>
      <c r="E3427" s="76">
        <v>33.243600000000001</v>
      </c>
      <c r="F3427" s="76">
        <v>21.685500000000001</v>
      </c>
      <c r="G3427" s="73"/>
      <c r="H3427" s="76">
        <v>99.337249999999997</v>
      </c>
      <c r="I3427" s="72"/>
      <c r="J3427" s="185">
        <v>0</v>
      </c>
      <c r="K3427" s="242"/>
      <c r="L3427" s="242"/>
      <c r="M3427" s="173"/>
      <c r="N3427" s="174"/>
      <c r="O3427" s="173"/>
      <c r="P3427" s="173"/>
    </row>
    <row r="3428" spans="1:16" x14ac:dyDescent="0.25">
      <c r="A3428" s="74" t="s">
        <v>3009</v>
      </c>
      <c r="B3428" s="183" t="s">
        <v>3173</v>
      </c>
      <c r="C3428" s="78">
        <v>108.944</v>
      </c>
      <c r="D3428" s="184"/>
      <c r="E3428" s="76">
        <v>34.171800000000005</v>
      </c>
      <c r="F3428" s="76">
        <v>34.509300000000003</v>
      </c>
      <c r="G3428" s="73"/>
      <c r="H3428" s="76">
        <v>108.6065</v>
      </c>
      <c r="I3428" s="72"/>
      <c r="J3428" s="185">
        <v>0</v>
      </c>
      <c r="K3428" s="242"/>
      <c r="L3428" s="242"/>
      <c r="M3428" s="173"/>
      <c r="N3428" s="174"/>
      <c r="O3428" s="173"/>
      <c r="P3428" s="173"/>
    </row>
    <row r="3429" spans="1:16" x14ac:dyDescent="0.25">
      <c r="A3429" s="74" t="s">
        <v>3010</v>
      </c>
      <c r="B3429" s="183" t="s">
        <v>3173</v>
      </c>
      <c r="C3429" s="78">
        <v>70.103899999999996</v>
      </c>
      <c r="D3429" s="184"/>
      <c r="E3429" s="76">
        <v>30.505800000000001</v>
      </c>
      <c r="F3429" s="76">
        <v>18.788250000000001</v>
      </c>
      <c r="G3429" s="73"/>
      <c r="H3429" s="76">
        <v>81.821449999999999</v>
      </c>
      <c r="I3429" s="72"/>
      <c r="J3429" s="185">
        <v>0</v>
      </c>
      <c r="K3429" s="242"/>
      <c r="L3429" s="242"/>
      <c r="M3429" s="173"/>
      <c r="N3429" s="174"/>
      <c r="O3429" s="173"/>
      <c r="P3429" s="173"/>
    </row>
    <row r="3430" spans="1:16" x14ac:dyDescent="0.25">
      <c r="A3430" s="74" t="s">
        <v>2243</v>
      </c>
      <c r="B3430" s="183" t="s">
        <v>3173</v>
      </c>
      <c r="C3430" s="78">
        <v>117.13195</v>
      </c>
      <c r="D3430" s="184"/>
      <c r="E3430" s="76">
        <v>34.171800000000005</v>
      </c>
      <c r="F3430" s="76">
        <v>10.317399999999999</v>
      </c>
      <c r="G3430" s="73"/>
      <c r="H3430" s="76">
        <v>140.98635000000002</v>
      </c>
      <c r="I3430" s="72"/>
      <c r="J3430" s="185">
        <v>0</v>
      </c>
      <c r="K3430" s="242"/>
      <c r="L3430" s="242"/>
      <c r="M3430" s="173"/>
      <c r="N3430" s="174"/>
      <c r="O3430" s="173"/>
      <c r="P3430" s="173"/>
    </row>
    <row r="3431" spans="1:16" x14ac:dyDescent="0.25">
      <c r="A3431" s="74" t="s">
        <v>2244</v>
      </c>
      <c r="B3431" s="183" t="s">
        <v>3173</v>
      </c>
      <c r="C3431" s="78">
        <v>122.377</v>
      </c>
      <c r="D3431" s="184"/>
      <c r="E3431" s="76">
        <v>31.402799999999999</v>
      </c>
      <c r="F3431" s="76">
        <v>28.828599999999998</v>
      </c>
      <c r="G3431" s="73"/>
      <c r="H3431" s="76">
        <v>124.9512</v>
      </c>
      <c r="I3431" s="72"/>
      <c r="J3431" s="185">
        <v>0</v>
      </c>
      <c r="K3431" s="242"/>
      <c r="L3431" s="242"/>
      <c r="M3431" s="173"/>
      <c r="N3431" s="174"/>
      <c r="O3431" s="173"/>
      <c r="P3431" s="173"/>
    </row>
    <row r="3432" spans="1:16" x14ac:dyDescent="0.25">
      <c r="A3432" s="74" t="s">
        <v>2481</v>
      </c>
      <c r="B3432" s="183" t="s">
        <v>4020</v>
      </c>
      <c r="C3432" s="78"/>
      <c r="D3432" s="184"/>
      <c r="E3432" s="76">
        <v>17.512040000000002</v>
      </c>
      <c r="F3432" s="76">
        <v>1.0214000000000001</v>
      </c>
      <c r="G3432" s="73"/>
      <c r="H3432" s="76">
        <v>172.94435999999999</v>
      </c>
      <c r="I3432" s="72"/>
      <c r="J3432" s="185">
        <v>0</v>
      </c>
      <c r="K3432" s="242"/>
      <c r="L3432" s="242"/>
      <c r="M3432" s="178"/>
      <c r="N3432" s="173"/>
      <c r="O3432" s="173"/>
      <c r="P3432" s="173"/>
    </row>
    <row r="3433" spans="1:16" x14ac:dyDescent="0.25">
      <c r="A3433" s="74" t="s">
        <v>2663</v>
      </c>
      <c r="B3433" s="183" t="s">
        <v>3139</v>
      </c>
      <c r="C3433" s="78">
        <v>266.83875</v>
      </c>
      <c r="D3433" s="184"/>
      <c r="E3433" s="76">
        <v>99.99485</v>
      </c>
      <c r="F3433" s="76">
        <v>195.64893000000001</v>
      </c>
      <c r="G3433" s="73"/>
      <c r="H3433" s="76">
        <v>130.65155000000001</v>
      </c>
      <c r="I3433" s="72"/>
      <c r="J3433" s="185">
        <v>0</v>
      </c>
      <c r="K3433" s="242"/>
      <c r="L3433" s="242"/>
      <c r="M3433" s="173"/>
      <c r="N3433" s="173"/>
      <c r="O3433" s="173"/>
      <c r="P3433" s="173"/>
    </row>
    <row r="3434" spans="1:16" x14ac:dyDescent="0.25">
      <c r="A3434" s="74" t="s">
        <v>2664</v>
      </c>
      <c r="B3434" s="183" t="s">
        <v>3139</v>
      </c>
      <c r="C3434" s="78">
        <v>168.54504999999997</v>
      </c>
      <c r="D3434" s="184"/>
      <c r="E3434" s="76">
        <v>72.475309999999993</v>
      </c>
      <c r="F3434" s="76">
        <v>117.56806</v>
      </c>
      <c r="G3434" s="73"/>
      <c r="H3434" s="76">
        <v>140.09165999999999</v>
      </c>
      <c r="I3434" s="72"/>
      <c r="J3434" s="185">
        <v>0</v>
      </c>
      <c r="K3434" s="242"/>
      <c r="L3434" s="242"/>
      <c r="M3434" s="173"/>
      <c r="N3434" s="173"/>
      <c r="O3434" s="173"/>
      <c r="P3434" s="173"/>
    </row>
    <row r="3435" spans="1:16" x14ac:dyDescent="0.25">
      <c r="A3435" s="74" t="s">
        <v>2665</v>
      </c>
      <c r="B3435" s="183" t="s">
        <v>3139</v>
      </c>
      <c r="C3435" s="78">
        <v>0.90934999999999999</v>
      </c>
      <c r="D3435" s="184"/>
      <c r="E3435" s="76">
        <v>18.681000000000001</v>
      </c>
      <c r="F3435" s="76">
        <v>18.282550000000001</v>
      </c>
      <c r="G3435" s="73"/>
      <c r="H3435" s="76">
        <v>1.3077999999999999</v>
      </c>
      <c r="I3435" s="72"/>
      <c r="J3435" s="185">
        <v>0</v>
      </c>
      <c r="K3435" s="242"/>
      <c r="L3435" s="242"/>
      <c r="M3435" s="177"/>
      <c r="N3435" s="175"/>
      <c r="O3435" s="173"/>
      <c r="P3435" s="173"/>
    </row>
    <row r="3436" spans="1:16" x14ac:dyDescent="0.25">
      <c r="A3436" s="74" t="s">
        <v>2666</v>
      </c>
      <c r="B3436" s="183" t="s">
        <v>3139</v>
      </c>
      <c r="C3436" s="78">
        <v>123.2026</v>
      </c>
      <c r="D3436" s="184"/>
      <c r="E3436" s="76">
        <v>39.50947</v>
      </c>
      <c r="F3436" s="76">
        <v>79.248660000000001</v>
      </c>
      <c r="G3436" s="73"/>
      <c r="H3436" s="76">
        <v>83.46341000000001</v>
      </c>
      <c r="I3436" s="72"/>
      <c r="J3436" s="185">
        <v>0</v>
      </c>
      <c r="K3436" s="242"/>
      <c r="L3436" s="242"/>
      <c r="M3436" s="173"/>
      <c r="N3436" s="173"/>
      <c r="O3436" s="173"/>
      <c r="P3436" s="173"/>
    </row>
    <row r="3437" spans="1:16" x14ac:dyDescent="0.25">
      <c r="A3437" s="74" t="s">
        <v>2667</v>
      </c>
      <c r="B3437" s="183" t="s">
        <v>3139</v>
      </c>
      <c r="C3437" s="78">
        <v>149.34392000000003</v>
      </c>
      <c r="D3437" s="184"/>
      <c r="E3437" s="76">
        <v>62.329920000000001</v>
      </c>
      <c r="F3437" s="76">
        <v>68.176389999999998</v>
      </c>
      <c r="G3437" s="73"/>
      <c r="H3437" s="76">
        <v>143.49745000000001</v>
      </c>
      <c r="I3437" s="72"/>
      <c r="J3437" s="185">
        <v>0</v>
      </c>
      <c r="K3437" s="242"/>
      <c r="L3437" s="242"/>
      <c r="M3437" s="173"/>
      <c r="N3437" s="173"/>
      <c r="O3437" s="173"/>
      <c r="P3437" s="173"/>
    </row>
    <row r="3438" spans="1:16" x14ac:dyDescent="0.25">
      <c r="A3438" s="74" t="s">
        <v>2668</v>
      </c>
      <c r="B3438" s="183" t="s">
        <v>3139</v>
      </c>
      <c r="C3438" s="78">
        <v>85.789109999999994</v>
      </c>
      <c r="D3438" s="184"/>
      <c r="E3438" s="76">
        <v>49.179000000000002</v>
      </c>
      <c r="F3438" s="76">
        <v>42.110010000000003</v>
      </c>
      <c r="G3438" s="73"/>
      <c r="H3438" s="76">
        <v>92.858100000000007</v>
      </c>
      <c r="I3438" s="72"/>
      <c r="J3438" s="185">
        <v>0</v>
      </c>
      <c r="K3438" s="242"/>
      <c r="L3438" s="242"/>
      <c r="M3438" s="173"/>
      <c r="N3438" s="175"/>
      <c r="O3438" s="173"/>
      <c r="P3438" s="173"/>
    </row>
    <row r="3439" spans="1:16" x14ac:dyDescent="0.25">
      <c r="A3439" s="74" t="s">
        <v>2669</v>
      </c>
      <c r="B3439" s="183" t="s">
        <v>3139</v>
      </c>
      <c r="C3439" s="78">
        <v>38.64705</v>
      </c>
      <c r="D3439" s="184"/>
      <c r="E3439" s="76">
        <v>74.279399999999995</v>
      </c>
      <c r="F3439" s="76">
        <v>104.8511</v>
      </c>
      <c r="G3439" s="73"/>
      <c r="H3439" s="76">
        <v>30.515349999999998</v>
      </c>
      <c r="I3439" s="72"/>
      <c r="J3439" s="185">
        <v>0</v>
      </c>
      <c r="K3439" s="242"/>
      <c r="L3439" s="242"/>
      <c r="M3439" s="173"/>
      <c r="N3439" s="174"/>
      <c r="O3439" s="173"/>
      <c r="P3439" s="173"/>
    </row>
    <row r="3440" spans="1:16" x14ac:dyDescent="0.25">
      <c r="A3440" s="74" t="s">
        <v>2670</v>
      </c>
      <c r="B3440" s="183" t="s">
        <v>3139</v>
      </c>
      <c r="C3440" s="78">
        <v>99.917199999999994</v>
      </c>
      <c r="D3440" s="184"/>
      <c r="E3440" s="76">
        <v>38.1342</v>
      </c>
      <c r="F3440" s="76">
        <v>10.3751</v>
      </c>
      <c r="G3440" s="73"/>
      <c r="H3440" s="76">
        <v>127.6763</v>
      </c>
      <c r="I3440" s="72"/>
      <c r="J3440" s="185">
        <v>0</v>
      </c>
      <c r="K3440" s="242"/>
      <c r="L3440" s="242"/>
      <c r="M3440" s="173"/>
      <c r="N3440" s="174"/>
      <c r="O3440" s="173"/>
      <c r="P3440" s="173"/>
    </row>
    <row r="3441" spans="1:16" x14ac:dyDescent="0.25">
      <c r="A3441" s="74" t="s">
        <v>2671</v>
      </c>
      <c r="B3441" s="183" t="s">
        <v>3139</v>
      </c>
      <c r="C3441" s="78">
        <v>121.20099999999999</v>
      </c>
      <c r="D3441" s="184"/>
      <c r="E3441" s="76">
        <v>54.7014</v>
      </c>
      <c r="F3441" s="76">
        <v>77.281850000000006</v>
      </c>
      <c r="G3441" s="73"/>
      <c r="H3441" s="76">
        <v>98.620550000000009</v>
      </c>
      <c r="I3441" s="72"/>
      <c r="J3441" s="185">
        <v>0</v>
      </c>
      <c r="K3441" s="242"/>
      <c r="L3441" s="242"/>
      <c r="M3441" s="173"/>
      <c r="N3441" s="174"/>
      <c r="O3441" s="173"/>
      <c r="P3441" s="173"/>
    </row>
    <row r="3442" spans="1:16" x14ac:dyDescent="0.25">
      <c r="A3442" s="74" t="s">
        <v>2672</v>
      </c>
      <c r="B3442" s="183" t="s">
        <v>3139</v>
      </c>
      <c r="C3442" s="78">
        <v>156.29045000000002</v>
      </c>
      <c r="D3442" s="184"/>
      <c r="E3442" s="76">
        <v>49.327199999999998</v>
      </c>
      <c r="F3442" s="76">
        <v>42.446199999999997</v>
      </c>
      <c r="G3442" s="73"/>
      <c r="H3442" s="76">
        <v>163.17145000000002</v>
      </c>
      <c r="I3442" s="72"/>
      <c r="J3442" s="185">
        <v>0</v>
      </c>
      <c r="K3442" s="242"/>
      <c r="L3442" s="242"/>
      <c r="M3442" s="173"/>
      <c r="N3442" s="174"/>
      <c r="O3442" s="173"/>
      <c r="P3442" s="173"/>
    </row>
    <row r="3443" spans="1:16" x14ac:dyDescent="0.25">
      <c r="A3443" s="74" t="s">
        <v>403</v>
      </c>
      <c r="B3443" s="183" t="s">
        <v>3139</v>
      </c>
      <c r="C3443" s="78">
        <v>40.38973</v>
      </c>
      <c r="D3443" s="184"/>
      <c r="E3443" s="76">
        <v>52.033799999999999</v>
      </c>
      <c r="F3443" s="76">
        <v>58.374900000000004</v>
      </c>
      <c r="G3443" s="73"/>
      <c r="H3443" s="76">
        <v>34.048629999999996</v>
      </c>
      <c r="I3443" s="72"/>
      <c r="J3443" s="185">
        <v>0</v>
      </c>
      <c r="K3443" s="242"/>
      <c r="L3443" s="242"/>
      <c r="M3443" s="173"/>
      <c r="N3443" s="174"/>
      <c r="O3443" s="173"/>
      <c r="P3443" s="173"/>
    </row>
    <row r="3444" spans="1:16" x14ac:dyDescent="0.25">
      <c r="A3444" s="74" t="s">
        <v>2673</v>
      </c>
      <c r="B3444" s="183" t="s">
        <v>3139</v>
      </c>
      <c r="C3444" s="78">
        <v>45.655999999999999</v>
      </c>
      <c r="D3444" s="184"/>
      <c r="E3444" s="76">
        <v>30.6904</v>
      </c>
      <c r="F3444" s="76">
        <v>41.766500000000001</v>
      </c>
      <c r="G3444" s="73"/>
      <c r="H3444" s="76">
        <v>30.299900000000001</v>
      </c>
      <c r="I3444" s="72"/>
      <c r="J3444" s="185">
        <v>0</v>
      </c>
      <c r="K3444" s="242"/>
      <c r="L3444" s="242"/>
      <c r="M3444" s="173"/>
      <c r="N3444" s="174"/>
      <c r="O3444" s="173"/>
      <c r="P3444" s="173"/>
    </row>
    <row r="3445" spans="1:16" x14ac:dyDescent="0.25">
      <c r="A3445" s="74" t="s">
        <v>405</v>
      </c>
      <c r="B3445" s="183" t="s">
        <v>3139</v>
      </c>
      <c r="C3445" s="78">
        <v>144.76070000000001</v>
      </c>
      <c r="D3445" s="184"/>
      <c r="E3445" s="76">
        <v>37.453000000000003</v>
      </c>
      <c r="F3445" s="76">
        <v>13.3438</v>
      </c>
      <c r="G3445" s="73"/>
      <c r="H3445" s="76">
        <v>163.47465</v>
      </c>
      <c r="I3445" s="72"/>
      <c r="J3445" s="185">
        <v>0</v>
      </c>
      <c r="K3445" s="242"/>
      <c r="L3445" s="242"/>
      <c r="M3445" s="173"/>
      <c r="N3445" s="175"/>
      <c r="O3445" s="173"/>
      <c r="P3445" s="173"/>
    </row>
    <row r="3446" spans="1:16" x14ac:dyDescent="0.25">
      <c r="A3446" s="74" t="s">
        <v>2674</v>
      </c>
      <c r="B3446" s="183" t="s">
        <v>3139</v>
      </c>
      <c r="C3446" s="78">
        <v>56.184190000000001</v>
      </c>
      <c r="D3446" s="184"/>
      <c r="E3446" s="76">
        <v>60.45</v>
      </c>
      <c r="F3446" s="76">
        <v>72.983240000000009</v>
      </c>
      <c r="G3446" s="73"/>
      <c r="H3446" s="76">
        <v>43.650949999999995</v>
      </c>
      <c r="I3446" s="72"/>
      <c r="J3446" s="185">
        <v>0</v>
      </c>
      <c r="K3446" s="242"/>
      <c r="L3446" s="242"/>
      <c r="M3446" s="173"/>
      <c r="N3446" s="175"/>
      <c r="O3446" s="173"/>
      <c r="P3446" s="173"/>
    </row>
    <row r="3447" spans="1:16" x14ac:dyDescent="0.25">
      <c r="A3447" s="74" t="s">
        <v>406</v>
      </c>
      <c r="B3447" s="183" t="s">
        <v>3139</v>
      </c>
      <c r="C3447" s="78">
        <v>168.31625</v>
      </c>
      <c r="D3447" s="184"/>
      <c r="E3447" s="76">
        <v>58.757400000000004</v>
      </c>
      <c r="F3447" s="76">
        <v>59.054749999999999</v>
      </c>
      <c r="G3447" s="73"/>
      <c r="H3447" s="76">
        <v>168.0189</v>
      </c>
      <c r="I3447" s="72"/>
      <c r="J3447" s="185">
        <v>0</v>
      </c>
      <c r="K3447" s="242"/>
      <c r="L3447" s="242"/>
      <c r="M3447" s="173"/>
      <c r="N3447" s="174"/>
      <c r="O3447" s="173"/>
      <c r="P3447" s="173"/>
    </row>
    <row r="3448" spans="1:16" x14ac:dyDescent="0.25">
      <c r="A3448" s="74" t="s">
        <v>2675</v>
      </c>
      <c r="B3448" s="183" t="s">
        <v>3139</v>
      </c>
      <c r="C3448" s="78">
        <v>71.750600000000006</v>
      </c>
      <c r="D3448" s="184"/>
      <c r="E3448" s="76">
        <v>28.2516</v>
      </c>
      <c r="F3448" s="76">
        <v>38.950749999999999</v>
      </c>
      <c r="G3448" s="73"/>
      <c r="H3448" s="76">
        <v>61.051449999999996</v>
      </c>
      <c r="I3448" s="72"/>
      <c r="J3448" s="185">
        <v>0</v>
      </c>
      <c r="K3448" s="242"/>
      <c r="L3448" s="242"/>
      <c r="M3448" s="173"/>
      <c r="N3448" s="174"/>
      <c r="O3448" s="173"/>
      <c r="P3448" s="173"/>
    </row>
    <row r="3449" spans="1:16" x14ac:dyDescent="0.25">
      <c r="A3449" s="74" t="s">
        <v>2676</v>
      </c>
      <c r="B3449" s="183" t="s">
        <v>3139</v>
      </c>
      <c r="C3449" s="78">
        <v>54.048940000000002</v>
      </c>
      <c r="D3449" s="184"/>
      <c r="E3449" s="76">
        <v>15.249000000000001</v>
      </c>
      <c r="F3449" s="76">
        <v>8.5722999999999985</v>
      </c>
      <c r="G3449" s="73"/>
      <c r="H3449" s="76">
        <v>60.725639999999999</v>
      </c>
      <c r="I3449" s="72"/>
      <c r="J3449" s="185">
        <v>0</v>
      </c>
      <c r="K3449" s="242"/>
      <c r="L3449" s="242"/>
      <c r="M3449" s="173"/>
      <c r="N3449" s="175"/>
      <c r="O3449" s="173"/>
      <c r="P3449" s="173"/>
    </row>
    <row r="3450" spans="1:16" x14ac:dyDescent="0.25">
      <c r="A3450" s="74" t="s">
        <v>2677</v>
      </c>
      <c r="B3450" s="183" t="s">
        <v>3139</v>
      </c>
      <c r="C3450" s="78">
        <v>7.6</v>
      </c>
      <c r="D3450" s="184"/>
      <c r="E3450" s="76">
        <v>30.412200000000002</v>
      </c>
      <c r="F3450" s="76">
        <v>35.43685</v>
      </c>
      <c r="G3450" s="73"/>
      <c r="H3450" s="76">
        <v>2.5753499999999998</v>
      </c>
      <c r="I3450" s="72"/>
      <c r="J3450" s="185">
        <v>0</v>
      </c>
      <c r="K3450" s="242"/>
      <c r="L3450" s="242"/>
      <c r="M3450" s="173"/>
      <c r="N3450" s="174"/>
      <c r="O3450" s="173"/>
      <c r="P3450" s="173"/>
    </row>
    <row r="3451" spans="1:16" x14ac:dyDescent="0.25">
      <c r="A3451" s="74" t="s">
        <v>2678</v>
      </c>
      <c r="B3451" s="183" t="s">
        <v>3139</v>
      </c>
      <c r="C3451" s="78">
        <v>126.07691</v>
      </c>
      <c r="D3451" s="184"/>
      <c r="E3451" s="76">
        <v>69.443399999999997</v>
      </c>
      <c r="F3451" s="76">
        <v>72.91100999999999</v>
      </c>
      <c r="G3451" s="73"/>
      <c r="H3451" s="76">
        <v>122.6093</v>
      </c>
      <c r="I3451" s="72"/>
      <c r="J3451" s="185">
        <v>0</v>
      </c>
      <c r="K3451" s="242"/>
      <c r="L3451" s="242"/>
      <c r="M3451" s="173"/>
      <c r="N3451" s="174"/>
      <c r="O3451" s="173"/>
      <c r="P3451" s="173"/>
    </row>
    <row r="3452" spans="1:16" x14ac:dyDescent="0.25">
      <c r="A3452" s="74" t="s">
        <v>2679</v>
      </c>
      <c r="B3452" s="183" t="s">
        <v>3139</v>
      </c>
      <c r="C3452" s="78">
        <v>54.008859999999999</v>
      </c>
      <c r="D3452" s="184"/>
      <c r="E3452" s="76">
        <v>30.42</v>
      </c>
      <c r="F3452" s="76">
        <v>36.288449999999997</v>
      </c>
      <c r="G3452" s="73"/>
      <c r="H3452" s="76">
        <v>48.140410000000003</v>
      </c>
      <c r="I3452" s="72"/>
      <c r="J3452" s="185">
        <v>0</v>
      </c>
      <c r="K3452" s="242"/>
      <c r="L3452" s="242"/>
      <c r="M3452" s="173"/>
      <c r="N3452" s="175"/>
      <c r="O3452" s="173"/>
      <c r="P3452" s="173"/>
    </row>
    <row r="3453" spans="1:16" x14ac:dyDescent="0.25">
      <c r="A3453" s="74" t="s">
        <v>2680</v>
      </c>
      <c r="B3453" s="183" t="s">
        <v>3139</v>
      </c>
      <c r="C3453" s="78">
        <v>124.36960000000001</v>
      </c>
      <c r="D3453" s="184"/>
      <c r="E3453" s="76">
        <v>32.020119999999999</v>
      </c>
      <c r="F3453" s="76">
        <v>93.508539999999996</v>
      </c>
      <c r="G3453" s="73"/>
      <c r="H3453" s="76">
        <v>67.093779999999995</v>
      </c>
      <c r="I3453" s="72"/>
      <c r="J3453" s="185">
        <v>0</v>
      </c>
      <c r="K3453" s="242"/>
      <c r="L3453" s="242"/>
      <c r="M3453" s="173"/>
      <c r="N3453" s="173"/>
      <c r="O3453" s="173"/>
      <c r="P3453" s="173"/>
    </row>
    <row r="3454" spans="1:16" x14ac:dyDescent="0.25">
      <c r="A3454" s="74" t="s">
        <v>2681</v>
      </c>
      <c r="B3454" s="183" t="s">
        <v>3139</v>
      </c>
      <c r="C3454" s="78">
        <v>22.542000000000002</v>
      </c>
      <c r="D3454" s="184"/>
      <c r="E3454" s="76">
        <v>21.254999999999999</v>
      </c>
      <c r="F3454" s="76">
        <v>21.2759</v>
      </c>
      <c r="G3454" s="73"/>
      <c r="H3454" s="76">
        <v>22.521099999999997</v>
      </c>
      <c r="I3454" s="72"/>
      <c r="J3454" s="185">
        <v>0</v>
      </c>
      <c r="K3454" s="242"/>
      <c r="L3454" s="242"/>
      <c r="M3454" s="173"/>
      <c r="N3454" s="175"/>
      <c r="O3454" s="173"/>
      <c r="P3454" s="173"/>
    </row>
    <row r="3455" spans="1:16" x14ac:dyDescent="0.25">
      <c r="A3455" s="74" t="s">
        <v>2682</v>
      </c>
      <c r="B3455" s="183" t="s">
        <v>3139</v>
      </c>
      <c r="C3455" s="78">
        <v>63.686800000000005</v>
      </c>
      <c r="D3455" s="184"/>
      <c r="E3455" s="76">
        <v>31.309200000000001</v>
      </c>
      <c r="F3455" s="76">
        <v>39.382599999999996</v>
      </c>
      <c r="G3455" s="73"/>
      <c r="H3455" s="76">
        <v>55.613399999999999</v>
      </c>
      <c r="I3455" s="72"/>
      <c r="J3455" s="185">
        <v>0</v>
      </c>
      <c r="K3455" s="242"/>
      <c r="L3455" s="242"/>
      <c r="M3455" s="173"/>
      <c r="N3455" s="174"/>
      <c r="O3455" s="173"/>
      <c r="P3455" s="173"/>
    </row>
    <row r="3456" spans="1:16" x14ac:dyDescent="0.25">
      <c r="A3456" s="74" t="s">
        <v>2683</v>
      </c>
      <c r="B3456" s="183" t="s">
        <v>3139</v>
      </c>
      <c r="C3456" s="78">
        <v>123.0558</v>
      </c>
      <c r="D3456" s="184"/>
      <c r="E3456" s="76">
        <v>38.508600000000001</v>
      </c>
      <c r="F3456" s="76">
        <v>49.635400000000004</v>
      </c>
      <c r="G3456" s="73"/>
      <c r="H3456" s="76">
        <v>111.929</v>
      </c>
      <c r="I3456" s="72"/>
      <c r="J3456" s="185">
        <v>0</v>
      </c>
      <c r="K3456" s="242"/>
      <c r="L3456" s="242"/>
      <c r="M3456" s="173"/>
      <c r="N3456" s="174"/>
      <c r="O3456" s="173"/>
      <c r="P3456" s="173"/>
    </row>
    <row r="3457" spans="1:19" x14ac:dyDescent="0.25">
      <c r="A3457" s="74" t="s">
        <v>2684</v>
      </c>
      <c r="B3457" s="183" t="s">
        <v>3139</v>
      </c>
      <c r="C3457" s="78">
        <v>143.93779999999998</v>
      </c>
      <c r="D3457" s="184"/>
      <c r="E3457" s="76">
        <v>61.916400000000003</v>
      </c>
      <c r="F3457" s="76">
        <v>87.072399999999988</v>
      </c>
      <c r="G3457" s="73"/>
      <c r="H3457" s="76">
        <v>135.94839999999999</v>
      </c>
      <c r="I3457" s="72"/>
      <c r="J3457" s="185">
        <v>0</v>
      </c>
      <c r="K3457" s="242"/>
      <c r="L3457" s="242"/>
      <c r="M3457" s="173"/>
      <c r="N3457" s="174"/>
      <c r="O3457" s="173"/>
      <c r="P3457" s="173"/>
    </row>
    <row r="3458" spans="1:19" x14ac:dyDescent="0.25">
      <c r="A3458" s="74" t="s">
        <v>2685</v>
      </c>
      <c r="B3458" s="183" t="s">
        <v>3139</v>
      </c>
      <c r="C3458" s="78">
        <v>173.96010000000001</v>
      </c>
      <c r="D3458" s="184"/>
      <c r="E3458" s="76">
        <v>75.777000000000001</v>
      </c>
      <c r="F3458" s="76">
        <v>80.210599999999999</v>
      </c>
      <c r="G3458" s="73"/>
      <c r="H3458" s="76">
        <v>169.5265</v>
      </c>
      <c r="I3458" s="72"/>
      <c r="J3458" s="185">
        <v>0</v>
      </c>
      <c r="K3458" s="242"/>
      <c r="L3458" s="242"/>
      <c r="M3458" s="173"/>
      <c r="N3458" s="175"/>
      <c r="O3458" s="173"/>
      <c r="P3458" s="173"/>
    </row>
    <row r="3459" spans="1:19" x14ac:dyDescent="0.25">
      <c r="A3459" s="74" t="s">
        <v>2686</v>
      </c>
      <c r="B3459" s="183" t="s">
        <v>3139</v>
      </c>
      <c r="C3459" s="78">
        <v>97.165720000000007</v>
      </c>
      <c r="D3459" s="184"/>
      <c r="E3459" s="76">
        <v>77.241839999999996</v>
      </c>
      <c r="F3459" s="76">
        <v>83.567750000000004</v>
      </c>
      <c r="G3459" s="73"/>
      <c r="H3459" s="76">
        <v>90.83981</v>
      </c>
      <c r="I3459" s="72"/>
      <c r="J3459" s="185">
        <v>0</v>
      </c>
      <c r="K3459" s="242"/>
      <c r="L3459" s="242"/>
      <c r="M3459" s="173"/>
      <c r="N3459" s="173"/>
      <c r="O3459" s="173"/>
      <c r="P3459" s="173"/>
    </row>
    <row r="3460" spans="1:19" x14ac:dyDescent="0.25">
      <c r="A3460" s="74" t="s">
        <v>2687</v>
      </c>
      <c r="B3460" s="183" t="s">
        <v>3139</v>
      </c>
      <c r="C3460" s="78">
        <v>96.575299999999999</v>
      </c>
      <c r="D3460" s="184"/>
      <c r="E3460" s="76">
        <v>26.699400000000001</v>
      </c>
      <c r="F3460" s="76">
        <v>8.3262999999999998</v>
      </c>
      <c r="G3460" s="73"/>
      <c r="H3460" s="76">
        <v>114.94839999999999</v>
      </c>
      <c r="I3460" s="72"/>
      <c r="J3460" s="185">
        <v>0</v>
      </c>
      <c r="K3460" s="242"/>
      <c r="L3460" s="242"/>
      <c r="M3460" s="173"/>
      <c r="N3460" s="174"/>
      <c r="O3460" s="173"/>
      <c r="P3460" s="173"/>
    </row>
    <row r="3461" spans="1:19" x14ac:dyDescent="0.25">
      <c r="A3461" s="74" t="s">
        <v>2688</v>
      </c>
      <c r="B3461" s="183" t="s">
        <v>3139</v>
      </c>
      <c r="C3461" s="78">
        <v>49.904000000000003</v>
      </c>
      <c r="D3461" s="184"/>
      <c r="E3461" s="76">
        <v>14.133599999999999</v>
      </c>
      <c r="F3461" s="76">
        <v>2.2841</v>
      </c>
      <c r="G3461" s="73"/>
      <c r="H3461" s="76">
        <v>61.753500000000003</v>
      </c>
      <c r="I3461" s="72"/>
      <c r="J3461" s="185">
        <v>0</v>
      </c>
      <c r="K3461" s="242"/>
      <c r="L3461" s="242"/>
      <c r="M3461" s="173"/>
      <c r="N3461" s="174"/>
      <c r="O3461" s="173"/>
      <c r="P3461" s="173"/>
      <c r="R3461" s="171"/>
    </row>
    <row r="3462" spans="1:19" x14ac:dyDescent="0.25">
      <c r="A3462" s="74" t="s">
        <v>2689</v>
      </c>
      <c r="B3462" s="183" t="s">
        <v>3139</v>
      </c>
      <c r="C3462" s="78">
        <v>73.037350000000004</v>
      </c>
      <c r="D3462" s="184"/>
      <c r="E3462" s="76">
        <v>24.601200000000002</v>
      </c>
      <c r="F3462" s="76">
        <v>13.606549999999999</v>
      </c>
      <c r="G3462" s="73"/>
      <c r="H3462" s="76">
        <v>84.031999999999996</v>
      </c>
      <c r="I3462" s="72"/>
      <c r="J3462" s="185">
        <v>0</v>
      </c>
      <c r="K3462" s="242"/>
      <c r="L3462" s="242"/>
      <c r="M3462" s="173"/>
      <c r="N3462" s="174"/>
      <c r="O3462" s="173"/>
      <c r="P3462" s="173"/>
    </row>
    <row r="3463" spans="1:19" x14ac:dyDescent="0.25">
      <c r="A3463" s="74" t="s">
        <v>2690</v>
      </c>
      <c r="B3463" s="183" t="s">
        <v>3139</v>
      </c>
      <c r="C3463" s="78">
        <v>20.74184</v>
      </c>
      <c r="D3463" s="184"/>
      <c r="E3463" s="76">
        <v>21.317400000000003</v>
      </c>
      <c r="F3463" s="76">
        <v>17.781389999999998</v>
      </c>
      <c r="G3463" s="73"/>
      <c r="H3463" s="76">
        <v>24.277849999999997</v>
      </c>
      <c r="I3463" s="72"/>
      <c r="J3463" s="185">
        <v>0</v>
      </c>
      <c r="K3463" s="242"/>
      <c r="L3463" s="242"/>
      <c r="M3463" s="173"/>
      <c r="N3463" s="174"/>
      <c r="O3463" s="173"/>
      <c r="P3463" s="173"/>
    </row>
    <row r="3464" spans="1:19" x14ac:dyDescent="0.25">
      <c r="A3464" s="74" t="s">
        <v>4021</v>
      </c>
      <c r="B3464" s="183" t="s">
        <v>3139</v>
      </c>
      <c r="C3464" s="78">
        <v>70.817850000000007</v>
      </c>
      <c r="D3464" s="184"/>
      <c r="E3464" s="76">
        <v>28.415400000000002</v>
      </c>
      <c r="F3464" s="76">
        <v>21.645900000000001</v>
      </c>
      <c r="G3464" s="73"/>
      <c r="H3464" s="76">
        <v>77.587350000000001</v>
      </c>
      <c r="I3464" s="72"/>
      <c r="J3464" s="185">
        <v>0</v>
      </c>
      <c r="K3464" s="242"/>
      <c r="L3464" s="242"/>
      <c r="M3464" s="173"/>
      <c r="N3464" s="174"/>
      <c r="O3464" s="173"/>
      <c r="P3464" s="173"/>
    </row>
    <row r="3465" spans="1:19" x14ac:dyDescent="0.25">
      <c r="A3465" s="74" t="s">
        <v>2691</v>
      </c>
      <c r="B3465" s="183" t="s">
        <v>3139</v>
      </c>
      <c r="C3465" s="78">
        <v>22.728200000000001</v>
      </c>
      <c r="D3465" s="184"/>
      <c r="E3465" s="76">
        <v>20.981999999999999</v>
      </c>
      <c r="F3465" s="76">
        <v>19.8413</v>
      </c>
      <c r="G3465" s="73"/>
      <c r="H3465" s="76">
        <v>23.8689</v>
      </c>
      <c r="I3465" s="72"/>
      <c r="J3465" s="185">
        <v>0</v>
      </c>
      <c r="K3465" s="242"/>
      <c r="L3465" s="242"/>
      <c r="M3465" s="173"/>
      <c r="N3465" s="175"/>
      <c r="O3465" s="173"/>
      <c r="P3465" s="173"/>
    </row>
    <row r="3466" spans="1:19" x14ac:dyDescent="0.25">
      <c r="A3466" s="74" t="s">
        <v>2692</v>
      </c>
      <c r="B3466" s="183" t="s">
        <v>3139</v>
      </c>
      <c r="C3466" s="78">
        <v>111.67603</v>
      </c>
      <c r="D3466" s="184"/>
      <c r="E3466" s="76">
        <v>61.347000000000001</v>
      </c>
      <c r="F3466" s="76">
        <v>91.400679999999994</v>
      </c>
      <c r="G3466" s="73"/>
      <c r="H3466" s="76">
        <v>81.622350000000012</v>
      </c>
      <c r="I3466" s="72"/>
      <c r="J3466" s="185">
        <v>0</v>
      </c>
      <c r="K3466" s="242"/>
      <c r="L3466" s="242"/>
      <c r="M3466" s="173"/>
      <c r="N3466" s="175"/>
      <c r="O3466" s="173"/>
      <c r="P3466" s="173"/>
    </row>
    <row r="3467" spans="1:19" x14ac:dyDescent="0.25">
      <c r="A3467" s="74" t="s">
        <v>2693</v>
      </c>
      <c r="B3467" s="183" t="s">
        <v>3139</v>
      </c>
      <c r="C3467" s="78">
        <v>116.97991999999999</v>
      </c>
      <c r="D3467" s="184"/>
      <c r="E3467" s="76">
        <v>68.265600000000006</v>
      </c>
      <c r="F3467" s="76">
        <v>92.118520000000004</v>
      </c>
      <c r="G3467" s="73"/>
      <c r="H3467" s="76">
        <v>93.126999999999995</v>
      </c>
      <c r="I3467" s="72"/>
      <c r="J3467" s="185">
        <v>0</v>
      </c>
      <c r="K3467" s="242"/>
      <c r="L3467" s="242"/>
      <c r="M3467" s="173"/>
      <c r="N3467" s="174"/>
      <c r="O3467" s="173"/>
      <c r="P3467" s="173"/>
      <c r="S3467" s="171"/>
    </row>
    <row r="3468" spans="1:19" ht="14.25" customHeight="1" x14ac:dyDescent="0.25">
      <c r="A3468" s="74" t="s">
        <v>2694</v>
      </c>
      <c r="B3468" s="183" t="s">
        <v>3139</v>
      </c>
      <c r="C3468" s="78">
        <v>85.499949999999998</v>
      </c>
      <c r="D3468" s="184"/>
      <c r="E3468" s="76">
        <v>65.831999999999994</v>
      </c>
      <c r="F3468" s="76">
        <v>94.30028999999999</v>
      </c>
      <c r="G3468" s="73"/>
      <c r="H3468" s="76">
        <v>57.031660000000002</v>
      </c>
      <c r="I3468" s="72"/>
      <c r="J3468" s="185">
        <v>0</v>
      </c>
      <c r="K3468" s="242"/>
      <c r="L3468" s="242"/>
      <c r="M3468" s="173"/>
      <c r="N3468" s="175"/>
      <c r="O3468" s="173"/>
      <c r="P3468" s="173"/>
    </row>
    <row r="3469" spans="1:19" x14ac:dyDescent="0.25">
      <c r="A3469" s="74" t="s">
        <v>2234</v>
      </c>
      <c r="B3469" s="183" t="s">
        <v>3139</v>
      </c>
      <c r="C3469" s="78">
        <v>95.183999999999997</v>
      </c>
      <c r="D3469" s="184"/>
      <c r="E3469" s="76">
        <v>57.696599999999997</v>
      </c>
      <c r="F3469" s="76">
        <v>85.583149999999989</v>
      </c>
      <c r="G3469" s="73"/>
      <c r="H3469" s="76">
        <v>67.297449999999998</v>
      </c>
      <c r="I3469" s="72"/>
      <c r="J3469" s="185">
        <v>0</v>
      </c>
      <c r="K3469" s="242"/>
      <c r="L3469" s="242"/>
      <c r="M3469" s="173"/>
      <c r="N3469" s="174"/>
      <c r="O3469" s="173"/>
      <c r="P3469" s="173"/>
    </row>
    <row r="3470" spans="1:19" x14ac:dyDescent="0.25">
      <c r="A3470" s="74" t="s">
        <v>2695</v>
      </c>
      <c r="B3470" s="183" t="s">
        <v>3139</v>
      </c>
      <c r="C3470" s="78">
        <v>231.1046</v>
      </c>
      <c r="D3470" s="184"/>
      <c r="E3470" s="76">
        <v>151.77892</v>
      </c>
      <c r="F3470" s="76">
        <v>193.41791000000001</v>
      </c>
      <c r="G3470" s="73"/>
      <c r="H3470" s="76">
        <v>189.46561</v>
      </c>
      <c r="I3470" s="72"/>
      <c r="J3470" s="185">
        <v>0</v>
      </c>
      <c r="K3470" s="242"/>
      <c r="L3470" s="242"/>
      <c r="M3470" s="173"/>
      <c r="N3470" s="173"/>
      <c r="O3470" s="173"/>
      <c r="P3470" s="173"/>
    </row>
    <row r="3471" spans="1:19" x14ac:dyDescent="0.25">
      <c r="A3471" s="74" t="s">
        <v>2696</v>
      </c>
      <c r="B3471" s="183" t="s">
        <v>3139</v>
      </c>
      <c r="C3471" s="78">
        <v>656.97219999999993</v>
      </c>
      <c r="D3471" s="184"/>
      <c r="E3471" s="76">
        <v>324.27115000000003</v>
      </c>
      <c r="F3471" s="76">
        <v>377.13453999999996</v>
      </c>
      <c r="G3471" s="73"/>
      <c r="H3471" s="76">
        <v>579.15556000000004</v>
      </c>
      <c r="I3471" s="72"/>
      <c r="J3471" s="185">
        <v>0</v>
      </c>
      <c r="K3471" s="242"/>
      <c r="L3471" s="242"/>
      <c r="M3471" s="173"/>
      <c r="N3471" s="173"/>
      <c r="O3471" s="173"/>
      <c r="P3471" s="173"/>
    </row>
    <row r="3472" spans="1:19" x14ac:dyDescent="0.25">
      <c r="A3472" s="74" t="s">
        <v>2697</v>
      </c>
      <c r="B3472" s="183" t="s">
        <v>3139</v>
      </c>
      <c r="C3472" s="78">
        <v>194.25675000000001</v>
      </c>
      <c r="D3472" s="184"/>
      <c r="E3472" s="76">
        <v>62.479949999999995</v>
      </c>
      <c r="F3472" s="76">
        <v>87.339850000000013</v>
      </c>
      <c r="G3472" s="73"/>
      <c r="H3472" s="76">
        <v>162.8135</v>
      </c>
      <c r="I3472" s="72"/>
      <c r="J3472" s="185">
        <v>0</v>
      </c>
      <c r="K3472" s="242"/>
      <c r="L3472" s="242"/>
      <c r="M3472" s="173"/>
      <c r="N3472" s="173"/>
      <c r="O3472" s="173"/>
      <c r="P3472" s="173"/>
    </row>
    <row r="3473" spans="1:16" x14ac:dyDescent="0.25">
      <c r="A3473" s="74" t="s">
        <v>2011</v>
      </c>
      <c r="B3473" s="183" t="s">
        <v>3139</v>
      </c>
      <c r="C3473" s="78">
        <v>130.01008999999999</v>
      </c>
      <c r="D3473" s="184"/>
      <c r="E3473" s="76">
        <v>38.290199999999999</v>
      </c>
      <c r="F3473" s="76">
        <v>4.8068500000000007</v>
      </c>
      <c r="G3473" s="73"/>
      <c r="H3473" s="76">
        <v>163.49343999999999</v>
      </c>
      <c r="I3473" s="72"/>
      <c r="J3473" s="185">
        <v>0</v>
      </c>
      <c r="K3473" s="242"/>
      <c r="L3473" s="242"/>
      <c r="M3473" s="173"/>
      <c r="N3473" s="174"/>
      <c r="O3473" s="173"/>
      <c r="P3473" s="173"/>
    </row>
    <row r="3474" spans="1:16" x14ac:dyDescent="0.25">
      <c r="A3474" s="74" t="s">
        <v>2012</v>
      </c>
      <c r="B3474" s="183" t="s">
        <v>3139</v>
      </c>
      <c r="C3474" s="78">
        <v>54.196649999999998</v>
      </c>
      <c r="D3474" s="184"/>
      <c r="E3474" s="76">
        <v>30.014400000000002</v>
      </c>
      <c r="F3474" s="76">
        <v>52.020050000000005</v>
      </c>
      <c r="G3474" s="73"/>
      <c r="H3474" s="76">
        <v>32.191000000000003</v>
      </c>
      <c r="I3474" s="72"/>
      <c r="J3474" s="185">
        <v>0</v>
      </c>
      <c r="K3474" s="242"/>
      <c r="L3474" s="242"/>
      <c r="M3474" s="173"/>
      <c r="N3474" s="174"/>
      <c r="O3474" s="173"/>
      <c r="P3474" s="173"/>
    </row>
    <row r="3475" spans="1:16" x14ac:dyDescent="0.25">
      <c r="A3475" s="74" t="s">
        <v>2698</v>
      </c>
      <c r="B3475" s="183" t="s">
        <v>3139</v>
      </c>
      <c r="C3475" s="78">
        <v>116.52432</v>
      </c>
      <c r="D3475" s="184"/>
      <c r="E3475" s="76">
        <v>64.217399999999998</v>
      </c>
      <c r="F3475" s="76">
        <v>101.557</v>
      </c>
      <c r="G3475" s="73"/>
      <c r="H3475" s="76">
        <v>79.184719999999999</v>
      </c>
      <c r="I3475" s="72"/>
      <c r="J3475" s="185">
        <v>0</v>
      </c>
      <c r="K3475" s="242"/>
      <c r="L3475" s="242"/>
      <c r="M3475" s="173"/>
      <c r="N3475" s="174"/>
      <c r="O3475" s="173"/>
      <c r="P3475" s="173"/>
    </row>
    <row r="3476" spans="1:16" x14ac:dyDescent="0.25">
      <c r="A3476" s="74" t="s">
        <v>2699</v>
      </c>
      <c r="B3476" s="183" t="s">
        <v>3139</v>
      </c>
      <c r="C3476" s="78">
        <v>75.655229999999989</v>
      </c>
      <c r="D3476" s="184"/>
      <c r="E3476" s="76">
        <v>35.918999999999997</v>
      </c>
      <c r="F3476" s="76">
        <v>52.567279999999997</v>
      </c>
      <c r="G3476" s="73"/>
      <c r="H3476" s="76">
        <v>78.049149999999997</v>
      </c>
      <c r="I3476" s="72"/>
      <c r="J3476" s="185">
        <v>0</v>
      </c>
      <c r="K3476" s="242"/>
      <c r="L3476" s="242"/>
      <c r="M3476" s="173"/>
      <c r="N3476" s="175"/>
      <c r="O3476" s="173"/>
      <c r="P3476" s="173"/>
    </row>
    <row r="3477" spans="1:16" x14ac:dyDescent="0.25">
      <c r="A3477" s="74" t="s">
        <v>2700</v>
      </c>
      <c r="B3477" s="183" t="s">
        <v>3139</v>
      </c>
      <c r="C3477" s="78">
        <v>58.82835</v>
      </c>
      <c r="D3477" s="184"/>
      <c r="E3477" s="76">
        <v>15.646799999999999</v>
      </c>
      <c r="F3477" s="76">
        <v>4.8452000000000002</v>
      </c>
      <c r="G3477" s="73"/>
      <c r="H3477" s="76">
        <v>69.629949999999994</v>
      </c>
      <c r="I3477" s="72"/>
      <c r="J3477" s="185">
        <v>0</v>
      </c>
      <c r="K3477" s="242"/>
      <c r="L3477" s="242"/>
      <c r="M3477" s="173"/>
      <c r="N3477" s="174"/>
      <c r="O3477" s="173"/>
      <c r="P3477" s="173"/>
    </row>
    <row r="3478" spans="1:16" x14ac:dyDescent="0.25">
      <c r="A3478" s="74" t="s">
        <v>2701</v>
      </c>
      <c r="B3478" s="183" t="s">
        <v>3139</v>
      </c>
      <c r="C3478" s="78">
        <v>90.885800000000003</v>
      </c>
      <c r="D3478" s="184"/>
      <c r="E3478" s="76">
        <v>25.4436</v>
      </c>
      <c r="F3478" s="76">
        <v>23.930900000000001</v>
      </c>
      <c r="G3478" s="73"/>
      <c r="H3478" s="76">
        <v>79.035560000000004</v>
      </c>
      <c r="I3478" s="72"/>
      <c r="J3478" s="185">
        <v>0</v>
      </c>
      <c r="K3478" s="242"/>
      <c r="L3478" s="242"/>
      <c r="M3478" s="173"/>
      <c r="N3478" s="174"/>
      <c r="O3478" s="173"/>
      <c r="P3478" s="173"/>
    </row>
    <row r="3479" spans="1:16" x14ac:dyDescent="0.25">
      <c r="A3479" s="74" t="s">
        <v>2702</v>
      </c>
      <c r="B3479" s="183" t="s">
        <v>3139</v>
      </c>
      <c r="C3479" s="78">
        <v>81.400600000000011</v>
      </c>
      <c r="D3479" s="184"/>
      <c r="E3479" s="76">
        <v>24.624599999999997</v>
      </c>
      <c r="F3479" s="76">
        <v>9.8856999999999999</v>
      </c>
      <c r="G3479" s="73"/>
      <c r="H3479" s="76">
        <v>96.139499999999998</v>
      </c>
      <c r="I3479" s="72"/>
      <c r="J3479" s="185">
        <v>0</v>
      </c>
      <c r="K3479" s="242"/>
      <c r="L3479" s="242"/>
      <c r="M3479" s="173"/>
      <c r="N3479" s="174"/>
      <c r="O3479" s="173"/>
      <c r="P3479" s="173"/>
    </row>
    <row r="3480" spans="1:16" x14ac:dyDescent="0.25">
      <c r="A3480" s="74" t="s">
        <v>2703</v>
      </c>
      <c r="B3480" s="183" t="s">
        <v>3139</v>
      </c>
      <c r="C3480" s="78">
        <v>402.40143</v>
      </c>
      <c r="D3480" s="184"/>
      <c r="E3480" s="76">
        <v>188.29369</v>
      </c>
      <c r="F3480" s="76">
        <v>239.33120000000002</v>
      </c>
      <c r="G3480" s="73"/>
      <c r="H3480" s="76">
        <v>350.56202000000002</v>
      </c>
      <c r="I3480" s="72"/>
      <c r="J3480" s="185">
        <v>0</v>
      </c>
      <c r="K3480" s="243"/>
      <c r="L3480" s="244"/>
      <c r="M3480" s="173"/>
      <c r="N3480" s="173"/>
      <c r="O3480" s="173"/>
      <c r="P3480" s="173"/>
    </row>
    <row r="3481" spans="1:16" x14ac:dyDescent="0.25">
      <c r="A3481" s="74" t="s">
        <v>2704</v>
      </c>
      <c r="B3481" s="183" t="s">
        <v>3139</v>
      </c>
      <c r="C3481" s="78">
        <v>113.65985000000001</v>
      </c>
      <c r="D3481" s="184"/>
      <c r="E3481" s="76">
        <v>36.876839999999994</v>
      </c>
      <c r="F3481" s="76">
        <v>68.219390000000004</v>
      </c>
      <c r="G3481" s="73"/>
      <c r="H3481" s="76">
        <v>82.317300000000003</v>
      </c>
      <c r="I3481" s="72"/>
      <c r="J3481" s="185">
        <v>0</v>
      </c>
      <c r="K3481" s="242"/>
      <c r="L3481" s="242"/>
      <c r="M3481" s="173"/>
      <c r="N3481" s="173"/>
      <c r="O3481" s="173"/>
      <c r="P3481" s="173"/>
    </row>
    <row r="3482" spans="1:16" x14ac:dyDescent="0.25">
      <c r="A3482" s="74" t="s">
        <v>2561</v>
      </c>
      <c r="B3482" s="183" t="s">
        <v>4022</v>
      </c>
      <c r="C3482" s="78">
        <v>88.715500000000006</v>
      </c>
      <c r="D3482" s="184"/>
      <c r="E3482" s="76">
        <v>42.8142</v>
      </c>
      <c r="F3482" s="76">
        <v>38.793500000000002</v>
      </c>
      <c r="G3482" s="73"/>
      <c r="H3482" s="76">
        <v>167.30579999999998</v>
      </c>
      <c r="I3482" s="72"/>
      <c r="J3482" s="185">
        <v>0</v>
      </c>
      <c r="K3482" s="243"/>
      <c r="L3482" s="244"/>
      <c r="M3482" s="173"/>
      <c r="N3482" s="174"/>
      <c r="O3482" s="173"/>
      <c r="P3482" s="173"/>
    </row>
    <row r="3483" spans="1:16" x14ac:dyDescent="0.25">
      <c r="A3483" s="74" t="s">
        <v>2490</v>
      </c>
      <c r="B3483" s="183" t="s">
        <v>3151</v>
      </c>
      <c r="C3483" s="78">
        <v>95.150999999999996</v>
      </c>
      <c r="D3483" s="184"/>
      <c r="E3483" s="76">
        <v>29.078400000000002</v>
      </c>
      <c r="F3483" s="76">
        <v>6.1273</v>
      </c>
      <c r="G3483" s="73"/>
      <c r="H3483" s="76">
        <v>118.10210000000001</v>
      </c>
      <c r="I3483" s="72"/>
      <c r="J3483" s="185">
        <v>0</v>
      </c>
      <c r="K3483" s="242"/>
      <c r="L3483" s="242"/>
      <c r="M3483" s="173"/>
      <c r="N3483" s="174"/>
      <c r="O3483" s="173"/>
      <c r="P3483" s="173"/>
    </row>
    <row r="3484" spans="1:16" x14ac:dyDescent="0.25">
      <c r="A3484" s="74" t="s">
        <v>2492</v>
      </c>
      <c r="B3484" s="183" t="s">
        <v>3151</v>
      </c>
      <c r="C3484" s="78">
        <v>91.63</v>
      </c>
      <c r="D3484" s="184"/>
      <c r="E3484" s="76">
        <v>22.1675</v>
      </c>
      <c r="F3484" s="76">
        <v>19.742699999999999</v>
      </c>
      <c r="G3484" s="73"/>
      <c r="H3484" s="76">
        <v>94.0548</v>
      </c>
      <c r="I3484" s="72"/>
      <c r="J3484" s="185">
        <v>0</v>
      </c>
      <c r="K3484" s="242"/>
      <c r="L3484" s="242"/>
      <c r="M3484" s="173"/>
      <c r="N3484" s="174"/>
      <c r="O3484" s="173"/>
      <c r="P3484" s="173"/>
    </row>
    <row r="3485" spans="1:16" x14ac:dyDescent="0.25">
      <c r="A3485" s="74" t="s">
        <v>2844</v>
      </c>
      <c r="B3485" s="183" t="s">
        <v>3154</v>
      </c>
      <c r="C3485" s="78">
        <v>162.89407999999997</v>
      </c>
      <c r="D3485" s="184"/>
      <c r="E3485" s="76">
        <v>48.840600000000002</v>
      </c>
      <c r="F3485" s="76">
        <v>113.7619</v>
      </c>
      <c r="G3485" s="73"/>
      <c r="H3485" s="76">
        <v>97.97278</v>
      </c>
      <c r="I3485" s="72"/>
      <c r="J3485" s="185">
        <v>0</v>
      </c>
      <c r="K3485" s="242"/>
      <c r="L3485" s="242"/>
      <c r="M3485" s="173"/>
      <c r="N3485" s="174"/>
      <c r="O3485" s="173"/>
      <c r="P3485" s="173"/>
    </row>
    <row r="3486" spans="1:16" ht="15.75" customHeight="1" x14ac:dyDescent="0.25">
      <c r="A3486" s="74" t="s">
        <v>2551</v>
      </c>
      <c r="B3486" s="183" t="s">
        <v>3154</v>
      </c>
      <c r="C3486" s="78">
        <v>135.89660000000001</v>
      </c>
      <c r="D3486" s="184"/>
      <c r="E3486" s="76">
        <v>54.359439999999999</v>
      </c>
      <c r="F3486" s="76">
        <v>87.609949999999998</v>
      </c>
      <c r="G3486" s="73"/>
      <c r="H3486" s="76">
        <v>102.60414</v>
      </c>
      <c r="I3486" s="72"/>
      <c r="J3486" s="185">
        <v>0</v>
      </c>
      <c r="K3486" s="242"/>
      <c r="L3486" s="242"/>
      <c r="M3486" s="173"/>
      <c r="N3486" s="173"/>
      <c r="O3486" s="173"/>
      <c r="P3486" s="173"/>
    </row>
    <row r="3487" spans="1:16" ht="15.75" customHeight="1" x14ac:dyDescent="0.25">
      <c r="A3487" s="74" t="s">
        <v>2845</v>
      </c>
      <c r="B3487" s="183" t="s">
        <v>3154</v>
      </c>
      <c r="C3487" s="78">
        <v>382.21800000000002</v>
      </c>
      <c r="D3487" s="184"/>
      <c r="E3487" s="76">
        <v>89.681479999999993</v>
      </c>
      <c r="F3487" s="76">
        <v>127.60351</v>
      </c>
      <c r="G3487" s="73"/>
      <c r="H3487" s="76">
        <v>317.93216999999999</v>
      </c>
      <c r="I3487" s="72"/>
      <c r="J3487" s="185">
        <v>0</v>
      </c>
      <c r="K3487" s="242"/>
      <c r="L3487" s="242"/>
      <c r="M3487" s="173"/>
      <c r="N3487" s="173"/>
      <c r="O3487" s="173"/>
      <c r="P3487" s="173"/>
    </row>
    <row r="3488" spans="1:16" ht="15.75" customHeight="1" x14ac:dyDescent="0.25">
      <c r="A3488" s="74" t="s">
        <v>2914</v>
      </c>
      <c r="B3488" s="75" t="s">
        <v>3157</v>
      </c>
      <c r="C3488" s="78">
        <v>138.08001999999999</v>
      </c>
      <c r="D3488" s="184"/>
      <c r="E3488" s="76">
        <v>93.295400000000001</v>
      </c>
      <c r="F3488" s="76">
        <v>87.466520000000003</v>
      </c>
      <c r="G3488" s="73"/>
      <c r="H3488" s="76">
        <v>143.90038000000001</v>
      </c>
      <c r="I3488" s="72"/>
      <c r="J3488" s="185">
        <v>0</v>
      </c>
      <c r="K3488" s="242"/>
      <c r="L3488" s="242"/>
      <c r="M3488" s="173"/>
      <c r="N3488" s="174"/>
      <c r="O3488" s="173"/>
      <c r="P3488" s="173"/>
    </row>
    <row r="3489" spans="1:16" x14ac:dyDescent="0.25">
      <c r="A3489" s="74" t="s">
        <v>4023</v>
      </c>
      <c r="B3489" s="75" t="s">
        <v>3157</v>
      </c>
      <c r="C3489" s="78">
        <v>219.76214000000002</v>
      </c>
      <c r="D3489" s="184"/>
      <c r="E3489" s="76">
        <v>71.226479999999995</v>
      </c>
      <c r="F3489" s="76">
        <v>70.605320000000006</v>
      </c>
      <c r="G3489" s="73"/>
      <c r="H3489" s="76">
        <v>220.38329999999999</v>
      </c>
      <c r="I3489" s="72"/>
      <c r="J3489" s="185">
        <v>0</v>
      </c>
      <c r="K3489" s="242"/>
      <c r="L3489" s="242"/>
      <c r="M3489" s="173"/>
      <c r="N3489" s="173"/>
      <c r="O3489" s="173"/>
      <c r="P3489" s="173"/>
    </row>
    <row r="3490" spans="1:16" x14ac:dyDescent="0.25">
      <c r="A3490" s="74" t="s">
        <v>4024</v>
      </c>
      <c r="B3490" s="75" t="s">
        <v>3157</v>
      </c>
      <c r="C3490" s="78">
        <v>80.489249999999998</v>
      </c>
      <c r="D3490" s="184"/>
      <c r="E3490" s="76">
        <v>48.279000000000003</v>
      </c>
      <c r="F3490" s="76">
        <v>44.496279999999999</v>
      </c>
      <c r="G3490" s="73"/>
      <c r="H3490" s="76">
        <v>84.271969999999996</v>
      </c>
      <c r="I3490" s="72"/>
      <c r="J3490" s="185">
        <v>0</v>
      </c>
      <c r="K3490" s="242"/>
      <c r="L3490" s="242"/>
      <c r="M3490" s="173"/>
      <c r="N3490" s="175"/>
      <c r="O3490" s="173"/>
      <c r="P3490" s="173"/>
    </row>
    <row r="3491" spans="1:16" x14ac:dyDescent="0.25">
      <c r="A3491" s="74" t="s">
        <v>4025</v>
      </c>
      <c r="B3491" s="183" t="s">
        <v>3177</v>
      </c>
      <c r="C3491" s="78">
        <v>65.974710000000002</v>
      </c>
      <c r="D3491" s="184"/>
      <c r="E3491" s="76">
        <v>64.974000000000004</v>
      </c>
      <c r="F3491" s="76">
        <v>56.052099999999996</v>
      </c>
      <c r="G3491" s="73"/>
      <c r="H3491" s="76">
        <v>74.896609999999995</v>
      </c>
      <c r="I3491" s="72"/>
      <c r="J3491" s="185">
        <v>0</v>
      </c>
      <c r="K3491" s="242"/>
      <c r="L3491" s="242"/>
      <c r="M3491" s="173"/>
      <c r="N3491" s="175"/>
      <c r="O3491" s="173"/>
      <c r="P3491" s="173"/>
    </row>
    <row r="3492" spans="1:16" x14ac:dyDescent="0.25">
      <c r="A3492" s="74" t="s">
        <v>4026</v>
      </c>
      <c r="B3492" s="183" t="s">
        <v>3177</v>
      </c>
      <c r="C3492" s="78">
        <v>225.48439999999999</v>
      </c>
      <c r="D3492" s="184"/>
      <c r="E3492" s="76">
        <v>80.597399999999993</v>
      </c>
      <c r="F3492" s="76">
        <v>117.37375</v>
      </c>
      <c r="G3492" s="73"/>
      <c r="H3492" s="76">
        <v>188.70804999999999</v>
      </c>
      <c r="I3492" s="72"/>
      <c r="J3492" s="185">
        <v>0</v>
      </c>
      <c r="K3492" s="242"/>
      <c r="L3492" s="242"/>
      <c r="M3492" s="173"/>
      <c r="N3492" s="174"/>
      <c r="O3492" s="173"/>
      <c r="P3492" s="173"/>
    </row>
    <row r="3493" spans="1:16" x14ac:dyDescent="0.25">
      <c r="A3493" s="74" t="s">
        <v>3057</v>
      </c>
      <c r="B3493" s="183" t="s">
        <v>3177</v>
      </c>
      <c r="C3493" s="78">
        <v>186.79040000000001</v>
      </c>
      <c r="D3493" s="184"/>
      <c r="E3493" s="76">
        <v>42.02055</v>
      </c>
      <c r="F3493" s="76">
        <v>20.665200000000002</v>
      </c>
      <c r="G3493" s="73"/>
      <c r="H3493" s="76">
        <v>205.0718</v>
      </c>
      <c r="I3493" s="72"/>
      <c r="J3493" s="185">
        <v>0</v>
      </c>
      <c r="K3493" s="242"/>
      <c r="L3493" s="242"/>
      <c r="M3493" s="173"/>
      <c r="N3493" s="173"/>
      <c r="O3493" s="173"/>
      <c r="P3493" s="173"/>
    </row>
    <row r="3494" spans="1:16" x14ac:dyDescent="0.25">
      <c r="A3494" s="74" t="s">
        <v>2482</v>
      </c>
      <c r="B3494" s="183" t="s">
        <v>68</v>
      </c>
      <c r="C3494" s="78">
        <v>190.80539999999999</v>
      </c>
      <c r="D3494" s="184"/>
      <c r="E3494" s="76">
        <v>62.322000000000003</v>
      </c>
      <c r="F3494" s="76">
        <v>40.453199999999995</v>
      </c>
      <c r="G3494" s="73"/>
      <c r="H3494" s="76">
        <v>212.67420000000001</v>
      </c>
      <c r="I3494" s="72"/>
      <c r="J3494" s="185">
        <v>0</v>
      </c>
      <c r="K3494" s="242"/>
      <c r="L3494" s="242"/>
      <c r="M3494" s="173"/>
      <c r="N3494" s="175"/>
      <c r="O3494" s="173"/>
      <c r="P3494" s="173"/>
    </row>
    <row r="3495" spans="1:16" x14ac:dyDescent="0.25">
      <c r="A3495" s="74" t="s">
        <v>2483</v>
      </c>
      <c r="B3495" s="183" t="s">
        <v>68</v>
      </c>
      <c r="C3495" s="78">
        <v>149.69974999999999</v>
      </c>
      <c r="D3495" s="184"/>
      <c r="E3495" s="76">
        <v>46.051199999999994</v>
      </c>
      <c r="F3495" s="76">
        <v>3.3549000000000002</v>
      </c>
      <c r="G3495" s="73"/>
      <c r="H3495" s="76">
        <v>213.02485000000001</v>
      </c>
      <c r="I3495" s="72"/>
      <c r="J3495" s="185">
        <v>0</v>
      </c>
      <c r="K3495" s="242"/>
      <c r="L3495" s="242"/>
      <c r="M3495" s="173"/>
      <c r="N3495" s="174"/>
      <c r="O3495" s="173"/>
      <c r="P3495" s="173"/>
    </row>
    <row r="3496" spans="1:16" x14ac:dyDescent="0.25">
      <c r="A3496" s="74" t="s">
        <v>2484</v>
      </c>
      <c r="B3496" s="183" t="s">
        <v>68</v>
      </c>
      <c r="C3496" s="78">
        <v>238.78020000000001</v>
      </c>
      <c r="D3496" s="184"/>
      <c r="E3496" s="76">
        <v>49.92</v>
      </c>
      <c r="F3496" s="76">
        <v>0</v>
      </c>
      <c r="G3496" s="73"/>
      <c r="H3496" s="76">
        <v>288.7002</v>
      </c>
      <c r="I3496" s="72"/>
      <c r="J3496" s="185">
        <v>0</v>
      </c>
      <c r="K3496" s="242"/>
      <c r="L3496" s="242"/>
      <c r="M3496" s="173"/>
      <c r="N3496" s="175"/>
      <c r="O3496" s="176"/>
      <c r="P3496" s="173"/>
    </row>
    <row r="3497" spans="1:16" x14ac:dyDescent="0.25">
      <c r="A3497" s="74" t="s">
        <v>2485</v>
      </c>
      <c r="B3497" s="183" t="s">
        <v>68</v>
      </c>
      <c r="C3497" s="78">
        <v>255.3904</v>
      </c>
      <c r="D3497" s="184"/>
      <c r="E3497" s="76">
        <v>59.209800000000001</v>
      </c>
      <c r="F3497" s="76">
        <v>28.721</v>
      </c>
      <c r="G3497" s="73"/>
      <c r="H3497" s="76">
        <v>285.87920000000003</v>
      </c>
      <c r="I3497" s="72"/>
      <c r="J3497" s="185">
        <v>0</v>
      </c>
      <c r="K3497" s="242"/>
      <c r="L3497" s="242"/>
      <c r="M3497" s="173"/>
      <c r="N3497" s="174"/>
      <c r="O3497" s="173"/>
      <c r="P3497" s="173"/>
    </row>
    <row r="3498" spans="1:16" x14ac:dyDescent="0.25">
      <c r="A3498" s="74" t="s">
        <v>2486</v>
      </c>
      <c r="B3498" s="183" t="s">
        <v>68</v>
      </c>
      <c r="C3498" s="78">
        <v>199.80504999999999</v>
      </c>
      <c r="D3498" s="184"/>
      <c r="E3498" s="76">
        <v>45.294599999999996</v>
      </c>
      <c r="F3498" s="76">
        <v>23.421349999999997</v>
      </c>
      <c r="G3498" s="73"/>
      <c r="H3498" s="76">
        <v>221.67829999999998</v>
      </c>
      <c r="I3498" s="72"/>
      <c r="J3498" s="185">
        <v>0</v>
      </c>
      <c r="K3498" s="242"/>
      <c r="L3498" s="242"/>
      <c r="M3498" s="173"/>
      <c r="N3498" s="174"/>
      <c r="O3498" s="173"/>
      <c r="P3498" s="173"/>
    </row>
    <row r="3499" spans="1:16" x14ac:dyDescent="0.25">
      <c r="A3499" s="74" t="s">
        <v>2487</v>
      </c>
      <c r="B3499" s="183" t="s">
        <v>68</v>
      </c>
      <c r="C3499" s="78">
        <v>85.416399999999996</v>
      </c>
      <c r="D3499" s="184"/>
      <c r="E3499" s="76">
        <v>22.362599999999997</v>
      </c>
      <c r="F3499" s="76">
        <v>6.1322000000000001</v>
      </c>
      <c r="G3499" s="73"/>
      <c r="H3499" s="76">
        <v>101.6468</v>
      </c>
      <c r="I3499" s="72"/>
      <c r="J3499" s="185">
        <v>0</v>
      </c>
      <c r="K3499" s="242"/>
      <c r="L3499" s="242"/>
      <c r="M3499" s="173"/>
      <c r="N3499" s="174"/>
      <c r="O3499" s="173"/>
      <c r="P3499" s="173"/>
    </row>
    <row r="3500" spans="1:16" x14ac:dyDescent="0.25">
      <c r="A3500" s="74" t="s">
        <v>2488</v>
      </c>
      <c r="B3500" s="183" t="s">
        <v>68</v>
      </c>
      <c r="C3500" s="78">
        <v>215.51820999999998</v>
      </c>
      <c r="D3500" s="184"/>
      <c r="E3500" s="76">
        <v>58.035119999999999</v>
      </c>
      <c r="F3500" s="76">
        <v>72.954719999999995</v>
      </c>
      <c r="G3500" s="73"/>
      <c r="H3500" s="76">
        <v>200.59860999999998</v>
      </c>
      <c r="I3500" s="72"/>
      <c r="J3500" s="185">
        <v>0</v>
      </c>
      <c r="K3500" s="242"/>
      <c r="L3500" s="242"/>
      <c r="M3500" s="173"/>
      <c r="N3500" s="173"/>
      <c r="O3500" s="173"/>
      <c r="P3500" s="173"/>
    </row>
    <row r="3501" spans="1:16" x14ac:dyDescent="0.25">
      <c r="A3501" s="74" t="s">
        <v>2489</v>
      </c>
      <c r="B3501" s="183" t="s">
        <v>68</v>
      </c>
      <c r="C3501" s="78">
        <v>128.46235000000001</v>
      </c>
      <c r="D3501" s="184"/>
      <c r="E3501" s="76">
        <v>49.194600000000001</v>
      </c>
      <c r="F3501" s="76">
        <v>33.319050000000004</v>
      </c>
      <c r="G3501" s="73"/>
      <c r="H3501" s="76">
        <v>144.33789999999999</v>
      </c>
      <c r="I3501" s="72"/>
      <c r="J3501" s="185">
        <v>0</v>
      </c>
      <c r="K3501" s="242"/>
      <c r="L3501" s="242"/>
      <c r="M3501" s="173"/>
      <c r="N3501" s="174"/>
      <c r="O3501" s="173"/>
      <c r="P3501" s="173"/>
    </row>
    <row r="3502" spans="1:16" x14ac:dyDescent="0.25">
      <c r="A3502" s="74" t="s">
        <v>2490</v>
      </c>
      <c r="B3502" s="183" t="s">
        <v>68</v>
      </c>
      <c r="C3502" s="78">
        <v>135.46823999999998</v>
      </c>
      <c r="D3502" s="184"/>
      <c r="E3502" s="76">
        <v>45.214260000000003</v>
      </c>
      <c r="F3502" s="76">
        <v>33.819780000000002</v>
      </c>
      <c r="G3502" s="73"/>
      <c r="H3502" s="76">
        <v>165.82942</v>
      </c>
      <c r="I3502" s="72"/>
      <c r="J3502" s="185">
        <v>0</v>
      </c>
      <c r="K3502" s="242"/>
      <c r="L3502" s="242"/>
      <c r="M3502" s="173"/>
      <c r="N3502" s="173"/>
      <c r="O3502" s="173"/>
      <c r="P3502" s="173"/>
    </row>
    <row r="3503" spans="1:16" x14ac:dyDescent="0.25">
      <c r="A3503" s="74" t="s">
        <v>2491</v>
      </c>
      <c r="B3503" s="183" t="s">
        <v>68</v>
      </c>
      <c r="C3503" s="78">
        <v>186.6516</v>
      </c>
      <c r="D3503" s="184"/>
      <c r="E3503" s="76">
        <v>48.952800000000003</v>
      </c>
      <c r="F3503" s="76">
        <v>3.0946500000000001</v>
      </c>
      <c r="G3503" s="73"/>
      <c r="H3503" s="76">
        <v>232.50975</v>
      </c>
      <c r="I3503" s="72"/>
      <c r="J3503" s="185">
        <v>0</v>
      </c>
      <c r="K3503" s="242"/>
      <c r="L3503" s="242"/>
      <c r="M3503" s="173"/>
      <c r="N3503" s="174"/>
      <c r="O3503" s="173"/>
      <c r="P3503" s="173"/>
    </row>
    <row r="3504" spans="1:16" x14ac:dyDescent="0.25">
      <c r="A3504" s="74" t="s">
        <v>2492</v>
      </c>
      <c r="B3504" s="183" t="s">
        <v>68</v>
      </c>
      <c r="C3504" s="78">
        <v>164.99295000000001</v>
      </c>
      <c r="D3504" s="184"/>
      <c r="E3504" s="76">
        <v>49.838099999999997</v>
      </c>
      <c r="F3504" s="76">
        <v>34.343499999999999</v>
      </c>
      <c r="G3504" s="73"/>
      <c r="H3504" s="76">
        <v>180.48755</v>
      </c>
      <c r="I3504" s="72"/>
      <c r="J3504" s="185">
        <v>0</v>
      </c>
      <c r="K3504" s="242"/>
      <c r="L3504" s="242"/>
      <c r="M3504" s="173"/>
      <c r="N3504" s="174"/>
      <c r="O3504" s="173"/>
      <c r="P3504" s="173"/>
    </row>
    <row r="3505" spans="1:16" x14ac:dyDescent="0.25">
      <c r="A3505" s="74" t="s">
        <v>2493</v>
      </c>
      <c r="B3505" s="183" t="s">
        <v>68</v>
      </c>
      <c r="C3505" s="78">
        <v>160.36429999999999</v>
      </c>
      <c r="D3505" s="184"/>
      <c r="E3505" s="76">
        <v>62.548199999999994</v>
      </c>
      <c r="F3505" s="76">
        <v>49.070050000000002</v>
      </c>
      <c r="G3505" s="73"/>
      <c r="H3505" s="76">
        <v>173.84245000000001</v>
      </c>
      <c r="I3505" s="72"/>
      <c r="J3505" s="185">
        <v>0</v>
      </c>
      <c r="K3505" s="242"/>
      <c r="L3505" s="242"/>
      <c r="M3505" s="173"/>
      <c r="N3505" s="174"/>
      <c r="O3505" s="173"/>
      <c r="P3505" s="173"/>
    </row>
    <row r="3506" spans="1:16" x14ac:dyDescent="0.25">
      <c r="A3506" s="74" t="s">
        <v>2494</v>
      </c>
      <c r="B3506" s="183" t="s">
        <v>68</v>
      </c>
      <c r="C3506" s="78">
        <v>176.10204999999999</v>
      </c>
      <c r="D3506" s="184"/>
      <c r="E3506" s="76">
        <v>49.389600000000002</v>
      </c>
      <c r="F3506" s="76">
        <v>8.6983999999999995</v>
      </c>
      <c r="G3506" s="73"/>
      <c r="H3506" s="76">
        <v>216.79325</v>
      </c>
      <c r="I3506" s="72"/>
      <c r="J3506" s="185">
        <v>0</v>
      </c>
      <c r="K3506" s="242"/>
      <c r="L3506" s="242"/>
      <c r="M3506" s="173"/>
      <c r="N3506" s="174"/>
      <c r="O3506" s="173"/>
      <c r="P3506" s="173"/>
    </row>
    <row r="3507" spans="1:16" x14ac:dyDescent="0.25">
      <c r="A3507" s="74" t="s">
        <v>2495</v>
      </c>
      <c r="B3507" s="183" t="s">
        <v>68</v>
      </c>
      <c r="C3507" s="78">
        <v>143.41159999999999</v>
      </c>
      <c r="D3507" s="184"/>
      <c r="E3507" s="76">
        <v>44.467800000000004</v>
      </c>
      <c r="F3507" s="76">
        <v>31.760400000000001</v>
      </c>
      <c r="G3507" s="73"/>
      <c r="H3507" s="76">
        <v>156.119</v>
      </c>
      <c r="I3507" s="72"/>
      <c r="J3507" s="185">
        <v>0</v>
      </c>
      <c r="K3507" s="242"/>
      <c r="L3507" s="242"/>
      <c r="M3507" s="173"/>
      <c r="N3507" s="174"/>
      <c r="O3507" s="173"/>
      <c r="P3507" s="173"/>
    </row>
    <row r="3508" spans="1:16" x14ac:dyDescent="0.25">
      <c r="A3508" s="74" t="s">
        <v>2792</v>
      </c>
      <c r="B3508" s="183" t="s">
        <v>3199</v>
      </c>
      <c r="C3508" s="78">
        <v>310.79480000000001</v>
      </c>
      <c r="D3508" s="184"/>
      <c r="E3508" s="76">
        <v>73.491600000000005</v>
      </c>
      <c r="F3508" s="76">
        <v>20.648599999999998</v>
      </c>
      <c r="G3508" s="73"/>
      <c r="H3508" s="76">
        <v>363.63779999999997</v>
      </c>
      <c r="I3508" s="72"/>
      <c r="J3508" s="185">
        <v>0</v>
      </c>
      <c r="K3508" s="242"/>
      <c r="L3508" s="242"/>
      <c r="M3508" s="173"/>
      <c r="N3508" s="174"/>
      <c r="O3508" s="173"/>
      <c r="P3508" s="173"/>
    </row>
    <row r="3509" spans="1:16" x14ac:dyDescent="0.25">
      <c r="A3509" s="74" t="s">
        <v>3195</v>
      </c>
      <c r="B3509" s="183" t="s">
        <v>3199</v>
      </c>
      <c r="C3509" s="78">
        <v>173.33045000000001</v>
      </c>
      <c r="D3509" s="184"/>
      <c r="E3509" s="76">
        <v>43.492800000000003</v>
      </c>
      <c r="F3509" s="76">
        <v>8.2644000000000002</v>
      </c>
      <c r="G3509" s="73"/>
      <c r="H3509" s="76">
        <v>208.55885000000001</v>
      </c>
      <c r="I3509" s="72"/>
      <c r="J3509" s="185">
        <v>0</v>
      </c>
      <c r="K3509" s="242"/>
      <c r="L3509" s="242"/>
      <c r="M3509" s="173"/>
      <c r="N3509" s="174"/>
      <c r="O3509" s="173"/>
      <c r="P3509" s="173"/>
    </row>
    <row r="3510" spans="1:16" x14ac:dyDescent="0.25">
      <c r="A3510" s="74" t="s">
        <v>4027</v>
      </c>
      <c r="B3510" s="183" t="s">
        <v>3199</v>
      </c>
      <c r="C3510" s="78">
        <v>1.8720000000000001</v>
      </c>
      <c r="D3510" s="184"/>
      <c r="E3510" s="76">
        <v>34.112000000000002</v>
      </c>
      <c r="F3510" s="76">
        <v>11.2098</v>
      </c>
      <c r="G3510" s="73"/>
      <c r="H3510" s="76">
        <v>268.09035</v>
      </c>
      <c r="I3510" s="72"/>
      <c r="J3510" s="185">
        <v>0</v>
      </c>
      <c r="K3510" s="242"/>
      <c r="L3510" s="242"/>
      <c r="M3510" s="173"/>
      <c r="N3510" s="175"/>
      <c r="O3510" s="173"/>
      <c r="P3510" s="173"/>
    </row>
    <row r="3511" spans="1:16" x14ac:dyDescent="0.25">
      <c r="A3511" s="74" t="s">
        <v>3196</v>
      </c>
      <c r="B3511" s="183" t="s">
        <v>3199</v>
      </c>
      <c r="C3511" s="78">
        <v>133.01489999999998</v>
      </c>
      <c r="D3511" s="184"/>
      <c r="E3511" s="76">
        <v>44.46</v>
      </c>
      <c r="F3511" s="76">
        <v>8.3687500000000004</v>
      </c>
      <c r="G3511" s="73"/>
      <c r="H3511" s="76">
        <v>169.10614999999999</v>
      </c>
      <c r="I3511" s="72"/>
      <c r="J3511" s="185">
        <v>0</v>
      </c>
      <c r="K3511" s="242"/>
      <c r="L3511" s="242"/>
      <c r="M3511" s="173"/>
      <c r="N3511" s="175"/>
      <c r="O3511" s="173"/>
      <c r="P3511" s="173"/>
    </row>
    <row r="3512" spans="1:16" x14ac:dyDescent="0.25">
      <c r="A3512" s="74" t="s">
        <v>4028</v>
      </c>
      <c r="B3512" s="183" t="s">
        <v>3199</v>
      </c>
      <c r="C3512" s="78"/>
      <c r="D3512" s="184">
        <v>-1.2E-2</v>
      </c>
      <c r="E3512" s="76">
        <v>42.474249999999998</v>
      </c>
      <c r="F3512" s="76">
        <v>14.873200000000001</v>
      </c>
      <c r="G3512" s="73"/>
      <c r="H3512" s="76">
        <v>237.40090000000001</v>
      </c>
      <c r="I3512" s="72"/>
      <c r="J3512" s="185">
        <v>0</v>
      </c>
      <c r="K3512" s="242"/>
      <c r="L3512" s="242"/>
      <c r="M3512" s="177"/>
      <c r="N3512" s="173"/>
      <c r="O3512" s="173"/>
      <c r="P3512" s="173"/>
    </row>
    <row r="3513" spans="1:16" x14ac:dyDescent="0.25">
      <c r="A3513" s="74" t="s">
        <v>3197</v>
      </c>
      <c r="B3513" s="183" t="s">
        <v>3199</v>
      </c>
      <c r="C3513" s="78">
        <v>256.21269999999998</v>
      </c>
      <c r="D3513" s="184"/>
      <c r="E3513" s="76">
        <v>94.795349999999999</v>
      </c>
      <c r="F3513" s="76">
        <v>41.056699999999999</v>
      </c>
      <c r="G3513" s="73"/>
      <c r="H3513" s="76">
        <v>308.4812</v>
      </c>
      <c r="I3513" s="72"/>
      <c r="J3513" s="185">
        <v>0</v>
      </c>
      <c r="K3513" s="242"/>
      <c r="L3513" s="242"/>
      <c r="M3513" s="173"/>
      <c r="N3513" s="173"/>
      <c r="O3513" s="173"/>
      <c r="P3513" s="173"/>
    </row>
    <row r="3514" spans="1:16" x14ac:dyDescent="0.25">
      <c r="A3514" s="74" t="s">
        <v>2795</v>
      </c>
      <c r="B3514" s="183" t="s">
        <v>3199</v>
      </c>
      <c r="C3514" s="78">
        <v>217.22460000000001</v>
      </c>
      <c r="D3514" s="184"/>
      <c r="E3514" s="76">
        <v>80.976350000000011</v>
      </c>
      <c r="F3514" s="76">
        <v>40.061449999999994</v>
      </c>
      <c r="G3514" s="73"/>
      <c r="H3514" s="76">
        <v>250.77054999999999</v>
      </c>
      <c r="I3514" s="72"/>
      <c r="J3514" s="185">
        <v>0</v>
      </c>
      <c r="K3514" s="242"/>
      <c r="L3514" s="242"/>
      <c r="M3514" s="173"/>
      <c r="N3514" s="173"/>
      <c r="O3514" s="173"/>
      <c r="P3514" s="173"/>
    </row>
    <row r="3515" spans="1:16" x14ac:dyDescent="0.25">
      <c r="A3515" s="74" t="s">
        <v>4029</v>
      </c>
      <c r="B3515" s="183" t="s">
        <v>3199</v>
      </c>
      <c r="C3515" s="78">
        <v>201.86970000000002</v>
      </c>
      <c r="D3515" s="184"/>
      <c r="E3515" s="76">
        <v>70.33</v>
      </c>
      <c r="F3515" s="76">
        <v>30.77815</v>
      </c>
      <c r="G3515" s="73"/>
      <c r="H3515" s="76">
        <v>212.96654999999998</v>
      </c>
      <c r="I3515" s="72"/>
      <c r="J3515" s="185">
        <v>0</v>
      </c>
      <c r="K3515" s="242"/>
      <c r="L3515" s="242"/>
      <c r="M3515" s="173"/>
      <c r="N3515" s="175"/>
      <c r="O3515" s="173"/>
      <c r="P3515" s="173"/>
    </row>
    <row r="3516" spans="1:16" x14ac:dyDescent="0.25">
      <c r="A3516" s="74" t="s">
        <v>2562</v>
      </c>
      <c r="B3516" s="183" t="s">
        <v>69</v>
      </c>
      <c r="C3516" s="78">
        <v>52.880949999999999</v>
      </c>
      <c r="D3516" s="184"/>
      <c r="E3516" s="76">
        <v>15.6416</v>
      </c>
      <c r="F3516" s="76">
        <v>5.7375500000000006</v>
      </c>
      <c r="G3516" s="73"/>
      <c r="H3516" s="76">
        <v>31.956400000000002</v>
      </c>
      <c r="I3516" s="72"/>
      <c r="J3516" s="185">
        <v>0</v>
      </c>
      <c r="K3516" s="242"/>
      <c r="L3516" s="242"/>
      <c r="M3516" s="173"/>
      <c r="N3516" s="174"/>
      <c r="O3516" s="173"/>
      <c r="P3516" s="173"/>
    </row>
    <row r="3517" spans="1:16" x14ac:dyDescent="0.25">
      <c r="A3517" s="74" t="s">
        <v>2578</v>
      </c>
      <c r="B3517" s="183" t="s">
        <v>70</v>
      </c>
      <c r="C3517" s="78">
        <v>107.68457000000001</v>
      </c>
      <c r="D3517" s="184"/>
      <c r="E3517" s="76">
        <v>115.74875</v>
      </c>
      <c r="F3517" s="76">
        <v>103.86213000000001</v>
      </c>
      <c r="G3517" s="73"/>
      <c r="H3517" s="76">
        <v>115.59694</v>
      </c>
      <c r="I3517" s="72"/>
      <c r="J3517" s="185">
        <v>0</v>
      </c>
      <c r="K3517" s="242"/>
      <c r="L3517" s="242"/>
      <c r="M3517" s="173"/>
      <c r="N3517" s="173"/>
      <c r="O3517" s="173"/>
      <c r="P3517" s="173"/>
    </row>
    <row r="3518" spans="1:16" x14ac:dyDescent="0.25">
      <c r="A3518" s="74" t="s">
        <v>2579</v>
      </c>
      <c r="B3518" s="183" t="s">
        <v>70</v>
      </c>
      <c r="C3518" s="78">
        <v>115.79244</v>
      </c>
      <c r="D3518" s="184"/>
      <c r="E3518" s="76">
        <v>116.03214999999999</v>
      </c>
      <c r="F3518" s="76">
        <v>125.44224</v>
      </c>
      <c r="G3518" s="73"/>
      <c r="H3518" s="76">
        <v>99.497799999999998</v>
      </c>
      <c r="I3518" s="72"/>
      <c r="J3518" s="185">
        <v>0</v>
      </c>
      <c r="K3518" s="242"/>
      <c r="L3518" s="242"/>
      <c r="M3518" s="173"/>
      <c r="N3518" s="173"/>
      <c r="O3518" s="173"/>
      <c r="P3518" s="173"/>
    </row>
    <row r="3519" spans="1:16" x14ac:dyDescent="0.25">
      <c r="A3519" s="74" t="s">
        <v>2580</v>
      </c>
      <c r="B3519" s="183" t="s">
        <v>70</v>
      </c>
      <c r="C3519" s="78">
        <v>241.63395</v>
      </c>
      <c r="D3519" s="184"/>
      <c r="E3519" s="76">
        <v>112.87055000000001</v>
      </c>
      <c r="F3519" s="76">
        <v>58.738510000000005</v>
      </c>
      <c r="G3519" s="73"/>
      <c r="H3519" s="76">
        <v>295.76598999999999</v>
      </c>
      <c r="I3519" s="72"/>
      <c r="J3519" s="185">
        <v>0</v>
      </c>
      <c r="K3519" s="242"/>
      <c r="L3519" s="242"/>
      <c r="M3519" s="173"/>
      <c r="N3519" s="173"/>
      <c r="O3519" s="173"/>
      <c r="P3519" s="173"/>
    </row>
    <row r="3520" spans="1:16" x14ac:dyDescent="0.25">
      <c r="A3520" s="74" t="s">
        <v>2581</v>
      </c>
      <c r="B3520" s="183" t="s">
        <v>70</v>
      </c>
      <c r="C3520" s="78">
        <v>222.34200000000001</v>
      </c>
      <c r="D3520" s="184"/>
      <c r="E3520" s="76">
        <v>162.31800000000001</v>
      </c>
      <c r="F3520" s="76">
        <v>120.55525</v>
      </c>
      <c r="G3520" s="73"/>
      <c r="H3520" s="76">
        <v>264.10475000000002</v>
      </c>
      <c r="I3520" s="72"/>
      <c r="J3520" s="185">
        <v>0</v>
      </c>
      <c r="K3520" s="242"/>
      <c r="L3520" s="242"/>
      <c r="M3520" s="173"/>
      <c r="N3520" s="175"/>
      <c r="O3520" s="173"/>
      <c r="P3520" s="173"/>
    </row>
    <row r="3521" spans="1:16" x14ac:dyDescent="0.25">
      <c r="A3521" s="74" t="s">
        <v>2584</v>
      </c>
      <c r="B3521" s="183" t="s">
        <v>3135</v>
      </c>
      <c r="C3521" s="78">
        <v>112.8772</v>
      </c>
      <c r="D3521" s="184"/>
      <c r="E3521" s="76">
        <v>28.02215</v>
      </c>
      <c r="F3521" s="76">
        <v>20.05425</v>
      </c>
      <c r="G3521" s="73"/>
      <c r="H3521" s="76">
        <v>137.81835000000001</v>
      </c>
      <c r="I3521" s="72"/>
      <c r="J3521" s="185">
        <v>0</v>
      </c>
      <c r="K3521" s="242"/>
      <c r="L3521" s="242"/>
      <c r="M3521" s="173"/>
      <c r="N3521" s="173"/>
      <c r="O3521" s="173"/>
      <c r="P3521" s="173"/>
    </row>
    <row r="3522" spans="1:16" x14ac:dyDescent="0.25">
      <c r="A3522" s="74" t="s">
        <v>2585</v>
      </c>
      <c r="B3522" s="183" t="s">
        <v>3135</v>
      </c>
      <c r="C3522" s="78">
        <v>67.36788</v>
      </c>
      <c r="D3522" s="184"/>
      <c r="E3522" s="76">
        <v>25.880400000000002</v>
      </c>
      <c r="F3522" s="76">
        <v>27.915599999999998</v>
      </c>
      <c r="G3522" s="73"/>
      <c r="H3522" s="76">
        <v>65.332679999999996</v>
      </c>
      <c r="I3522" s="72"/>
      <c r="J3522" s="185">
        <v>0</v>
      </c>
      <c r="K3522" s="242"/>
      <c r="L3522" s="242"/>
      <c r="M3522" s="173"/>
      <c r="N3522" s="174"/>
      <c r="O3522" s="173"/>
      <c r="P3522" s="173"/>
    </row>
    <row r="3523" spans="1:16" x14ac:dyDescent="0.25">
      <c r="A3523" s="74" t="s">
        <v>2586</v>
      </c>
      <c r="B3523" s="183" t="s">
        <v>3135</v>
      </c>
      <c r="C3523" s="78">
        <v>68.590600000000009</v>
      </c>
      <c r="D3523" s="184"/>
      <c r="E3523" s="76">
        <v>19.609200000000001</v>
      </c>
      <c r="F3523" s="76">
        <v>0</v>
      </c>
      <c r="G3523" s="73"/>
      <c r="H3523" s="76">
        <v>88.199799999999996</v>
      </c>
      <c r="I3523" s="72"/>
      <c r="J3523" s="185">
        <v>0</v>
      </c>
      <c r="K3523" s="242"/>
      <c r="L3523" s="242"/>
      <c r="M3523" s="173"/>
      <c r="N3523" s="174"/>
      <c r="O3523" s="176"/>
      <c r="P3523" s="173"/>
    </row>
    <row r="3524" spans="1:16" x14ac:dyDescent="0.25">
      <c r="A3524" s="74" t="s">
        <v>2587</v>
      </c>
      <c r="B3524" s="183" t="s">
        <v>3135</v>
      </c>
      <c r="C3524" s="78">
        <v>107.51094999999999</v>
      </c>
      <c r="D3524" s="184"/>
      <c r="E3524" s="76">
        <v>54.6</v>
      </c>
      <c r="F3524" s="76">
        <v>29.807580000000002</v>
      </c>
      <c r="G3524" s="73"/>
      <c r="H3524" s="76">
        <v>132.30337</v>
      </c>
      <c r="I3524" s="72"/>
      <c r="J3524" s="185">
        <v>0</v>
      </c>
      <c r="K3524" s="242"/>
      <c r="L3524" s="242"/>
      <c r="M3524" s="173"/>
      <c r="N3524" s="175"/>
      <c r="O3524" s="173"/>
      <c r="P3524" s="173"/>
    </row>
    <row r="3525" spans="1:16" x14ac:dyDescent="0.25">
      <c r="A3525" s="74" t="s">
        <v>2484</v>
      </c>
      <c r="B3525" s="183" t="s">
        <v>3135</v>
      </c>
      <c r="C3525" s="78">
        <v>308.61534999999998</v>
      </c>
      <c r="D3525" s="184"/>
      <c r="E3525" s="76">
        <v>131.911</v>
      </c>
      <c r="F3525" s="76">
        <v>102.68635</v>
      </c>
      <c r="G3525" s="73"/>
      <c r="H3525" s="76">
        <v>337.20065</v>
      </c>
      <c r="I3525" s="72"/>
      <c r="J3525" s="185">
        <v>0</v>
      </c>
      <c r="K3525" s="242"/>
      <c r="L3525" s="242"/>
      <c r="M3525" s="173"/>
      <c r="N3525" s="175"/>
      <c r="O3525" s="173"/>
      <c r="P3525" s="173"/>
    </row>
    <row r="3526" spans="1:16" x14ac:dyDescent="0.25">
      <c r="A3526" s="74" t="s">
        <v>2486</v>
      </c>
      <c r="B3526" s="183" t="s">
        <v>3135</v>
      </c>
      <c r="C3526" s="78">
        <v>231.76635000000002</v>
      </c>
      <c r="D3526" s="184"/>
      <c r="E3526" s="76">
        <v>86.150999999999996</v>
      </c>
      <c r="F3526" s="76">
        <v>40.817949999999996</v>
      </c>
      <c r="G3526" s="73"/>
      <c r="H3526" s="76">
        <v>277.0994</v>
      </c>
      <c r="I3526" s="72"/>
      <c r="J3526" s="185">
        <v>0</v>
      </c>
      <c r="K3526" s="242"/>
      <c r="L3526" s="242"/>
      <c r="M3526" s="173"/>
      <c r="N3526" s="175"/>
      <c r="O3526" s="173"/>
      <c r="P3526" s="173"/>
    </row>
    <row r="3527" spans="1:16" x14ac:dyDescent="0.25">
      <c r="A3527" s="74" t="s">
        <v>2588</v>
      </c>
      <c r="B3527" s="183" t="s">
        <v>3135</v>
      </c>
      <c r="C3527" s="78">
        <v>215.90475000000001</v>
      </c>
      <c r="D3527" s="184"/>
      <c r="E3527" s="76">
        <v>86.903700000000001</v>
      </c>
      <c r="F3527" s="76">
        <v>48.154300000000006</v>
      </c>
      <c r="G3527" s="73"/>
      <c r="H3527" s="76">
        <v>253.37385</v>
      </c>
      <c r="I3527" s="72"/>
      <c r="J3527" s="185">
        <v>0</v>
      </c>
      <c r="K3527" s="242"/>
      <c r="L3527" s="242"/>
      <c r="M3527" s="173"/>
      <c r="N3527" s="174"/>
      <c r="O3527" s="173"/>
      <c r="P3527" s="173"/>
    </row>
    <row r="3528" spans="1:16" x14ac:dyDescent="0.25">
      <c r="A3528" s="74" t="s">
        <v>2589</v>
      </c>
      <c r="B3528" s="183" t="s">
        <v>3135</v>
      </c>
      <c r="C3528" s="78">
        <v>350.51438999999999</v>
      </c>
      <c r="D3528" s="184"/>
      <c r="E3528" s="76">
        <v>129.441</v>
      </c>
      <c r="F3528" s="76">
        <v>78.113350000000011</v>
      </c>
      <c r="G3528" s="73"/>
      <c r="H3528" s="76">
        <v>401.84204</v>
      </c>
      <c r="I3528" s="72"/>
      <c r="J3528" s="185">
        <v>0</v>
      </c>
      <c r="K3528" s="242"/>
      <c r="L3528" s="242"/>
      <c r="M3528" s="173"/>
      <c r="N3528" s="175"/>
      <c r="O3528" s="173"/>
      <c r="P3528" s="173"/>
    </row>
    <row r="3529" spans="1:16" x14ac:dyDescent="0.25">
      <c r="A3529" s="74" t="s">
        <v>2590</v>
      </c>
      <c r="B3529" s="183" t="s">
        <v>3135</v>
      </c>
      <c r="C3529" s="78">
        <v>92.995999999999995</v>
      </c>
      <c r="D3529" s="184"/>
      <c r="E3529" s="76">
        <v>44.592599999999997</v>
      </c>
      <c r="F3529" s="76">
        <v>50.2515</v>
      </c>
      <c r="G3529" s="73"/>
      <c r="H3529" s="76">
        <v>87.337100000000007</v>
      </c>
      <c r="I3529" s="72"/>
      <c r="J3529" s="185">
        <v>0</v>
      </c>
      <c r="K3529" s="242"/>
      <c r="L3529" s="242"/>
      <c r="M3529" s="173"/>
      <c r="N3529" s="174"/>
      <c r="O3529" s="173"/>
      <c r="P3529" s="173"/>
    </row>
    <row r="3530" spans="1:16" x14ac:dyDescent="0.25">
      <c r="A3530" s="74" t="s">
        <v>2591</v>
      </c>
      <c r="B3530" s="183" t="s">
        <v>3135</v>
      </c>
      <c r="C3530" s="78">
        <v>75.718199999999996</v>
      </c>
      <c r="D3530" s="184"/>
      <c r="E3530" s="76">
        <v>32.050200000000004</v>
      </c>
      <c r="F3530" s="76">
        <v>10.3118</v>
      </c>
      <c r="G3530" s="73"/>
      <c r="H3530" s="76">
        <v>97.456600000000009</v>
      </c>
      <c r="I3530" s="72"/>
      <c r="J3530" s="185">
        <v>0</v>
      </c>
      <c r="K3530" s="242"/>
      <c r="L3530" s="242"/>
      <c r="M3530" s="173"/>
      <c r="N3530" s="174"/>
      <c r="O3530" s="173"/>
      <c r="P3530" s="173"/>
    </row>
    <row r="3531" spans="1:16" x14ac:dyDescent="0.25">
      <c r="A3531" s="74" t="s">
        <v>2592</v>
      </c>
      <c r="B3531" s="183" t="s">
        <v>3135</v>
      </c>
      <c r="C3531" s="78">
        <v>118.1748</v>
      </c>
      <c r="D3531" s="184"/>
      <c r="E3531" s="76">
        <v>37.541400000000003</v>
      </c>
      <c r="F3531" s="76">
        <v>15.304799999999998</v>
      </c>
      <c r="G3531" s="73"/>
      <c r="H3531" s="76">
        <v>140.41139999999999</v>
      </c>
      <c r="I3531" s="72"/>
      <c r="J3531" s="185">
        <v>0</v>
      </c>
      <c r="K3531" s="242"/>
      <c r="L3531" s="242"/>
      <c r="M3531" s="173"/>
      <c r="N3531" s="174"/>
      <c r="O3531" s="173"/>
      <c r="P3531" s="173"/>
    </row>
    <row r="3532" spans="1:16" x14ac:dyDescent="0.25">
      <c r="A3532" s="74" t="s">
        <v>2593</v>
      </c>
      <c r="B3532" s="183" t="s">
        <v>3135</v>
      </c>
      <c r="C3532" s="78">
        <v>122.86816999999999</v>
      </c>
      <c r="D3532" s="184"/>
      <c r="E3532" s="76">
        <v>53.507280000000002</v>
      </c>
      <c r="F3532" s="76">
        <v>30.776859999999999</v>
      </c>
      <c r="G3532" s="73"/>
      <c r="H3532" s="76">
        <v>145.59859</v>
      </c>
      <c r="I3532" s="72"/>
      <c r="J3532" s="185">
        <v>0</v>
      </c>
      <c r="K3532" s="242"/>
      <c r="L3532" s="242"/>
      <c r="M3532" s="173"/>
      <c r="N3532" s="173"/>
      <c r="O3532" s="173"/>
      <c r="P3532" s="173"/>
    </row>
    <row r="3533" spans="1:16" x14ac:dyDescent="0.25">
      <c r="A3533" s="74" t="s">
        <v>2594</v>
      </c>
      <c r="B3533" s="183" t="s">
        <v>3135</v>
      </c>
      <c r="C3533" s="78">
        <v>67.791589999999999</v>
      </c>
      <c r="D3533" s="184"/>
      <c r="E3533" s="76">
        <v>29.484000000000002</v>
      </c>
      <c r="F3533" s="76">
        <v>30.093689999999999</v>
      </c>
      <c r="G3533" s="73"/>
      <c r="H3533" s="76">
        <v>67.181899999999999</v>
      </c>
      <c r="I3533" s="72"/>
      <c r="J3533" s="185">
        <v>0</v>
      </c>
      <c r="K3533" s="242"/>
      <c r="L3533" s="242"/>
      <c r="M3533" s="173"/>
      <c r="N3533" s="175"/>
      <c r="O3533" s="173"/>
      <c r="P3533" s="173"/>
    </row>
    <row r="3534" spans="1:16" x14ac:dyDescent="0.25">
      <c r="A3534" s="74" t="s">
        <v>2595</v>
      </c>
      <c r="B3534" s="183" t="s">
        <v>3135</v>
      </c>
      <c r="C3534" s="78">
        <v>280.46140000000003</v>
      </c>
      <c r="D3534" s="184"/>
      <c r="E3534" s="76">
        <v>83.491199999999992</v>
      </c>
      <c r="F3534" s="76">
        <v>22.26765</v>
      </c>
      <c r="G3534" s="73"/>
      <c r="H3534" s="76">
        <v>341.68495000000001</v>
      </c>
      <c r="I3534" s="72"/>
      <c r="J3534" s="185">
        <v>0</v>
      </c>
      <c r="K3534" s="242"/>
      <c r="L3534" s="242"/>
      <c r="M3534" s="173"/>
      <c r="N3534" s="174"/>
      <c r="O3534" s="173"/>
      <c r="P3534" s="173"/>
    </row>
    <row r="3535" spans="1:16" x14ac:dyDescent="0.25">
      <c r="A3535" s="74" t="s">
        <v>2596</v>
      </c>
      <c r="B3535" s="183" t="s">
        <v>3135</v>
      </c>
      <c r="C3535" s="78">
        <v>190.43745000000001</v>
      </c>
      <c r="D3535" s="184"/>
      <c r="E3535" s="76">
        <v>60.126300000000001</v>
      </c>
      <c r="F3535" s="76">
        <v>29.740400000000001</v>
      </c>
      <c r="G3535" s="73"/>
      <c r="H3535" s="76">
        <v>195.71804999999998</v>
      </c>
      <c r="I3535" s="72"/>
      <c r="J3535" s="185">
        <v>0</v>
      </c>
      <c r="K3535" s="242"/>
      <c r="L3535" s="242"/>
      <c r="M3535" s="173"/>
      <c r="N3535" s="174"/>
      <c r="O3535" s="173"/>
      <c r="P3535" s="173"/>
    </row>
    <row r="3536" spans="1:16" x14ac:dyDescent="0.25">
      <c r="A3536" s="74" t="s">
        <v>2597</v>
      </c>
      <c r="B3536" s="183" t="s">
        <v>3135</v>
      </c>
      <c r="C3536" s="78">
        <v>118.03672999999999</v>
      </c>
      <c r="D3536" s="184"/>
      <c r="E3536" s="76">
        <v>67.856880000000004</v>
      </c>
      <c r="F3536" s="76">
        <v>81.378380000000007</v>
      </c>
      <c r="G3536" s="73"/>
      <c r="H3536" s="76">
        <v>104.51523</v>
      </c>
      <c r="I3536" s="72"/>
      <c r="J3536" s="185">
        <v>0</v>
      </c>
      <c r="K3536" s="242"/>
      <c r="L3536" s="242"/>
      <c r="M3536" s="173"/>
      <c r="N3536" s="173"/>
      <c r="O3536" s="173"/>
      <c r="P3536" s="173"/>
    </row>
    <row r="3537" spans="1:16" x14ac:dyDescent="0.25">
      <c r="A3537" s="74" t="s">
        <v>2598</v>
      </c>
      <c r="B3537" s="183" t="s">
        <v>3135</v>
      </c>
      <c r="C3537" s="78">
        <v>132.34837999999999</v>
      </c>
      <c r="D3537" s="184"/>
      <c r="E3537" s="76">
        <v>58.203600000000002</v>
      </c>
      <c r="F3537" s="76">
        <v>30.55555</v>
      </c>
      <c r="G3537" s="73"/>
      <c r="H3537" s="76">
        <v>159.99643</v>
      </c>
      <c r="I3537" s="72"/>
      <c r="J3537" s="185">
        <v>0</v>
      </c>
      <c r="K3537" s="242"/>
      <c r="L3537" s="242"/>
      <c r="M3537" s="173"/>
      <c r="N3537" s="174"/>
      <c r="O3537" s="173"/>
      <c r="P3537" s="173"/>
    </row>
    <row r="3538" spans="1:16" x14ac:dyDescent="0.25">
      <c r="A3538" s="74" t="s">
        <v>2791</v>
      </c>
      <c r="B3538" s="183" t="s">
        <v>3146</v>
      </c>
      <c r="C3538" s="78">
        <v>271.43470000000002</v>
      </c>
      <c r="D3538" s="184"/>
      <c r="E3538" s="76">
        <v>56.651400000000002</v>
      </c>
      <c r="F3538" s="76">
        <v>0</v>
      </c>
      <c r="G3538" s="73"/>
      <c r="H3538" s="76">
        <v>328.08609999999999</v>
      </c>
      <c r="I3538" s="72"/>
      <c r="J3538" s="185">
        <v>0</v>
      </c>
      <c r="K3538" s="242"/>
      <c r="L3538" s="242"/>
      <c r="M3538" s="173"/>
      <c r="N3538" s="174"/>
      <c r="O3538" s="176"/>
      <c r="P3538" s="173"/>
    </row>
    <row r="3539" spans="1:16" x14ac:dyDescent="0.25">
      <c r="A3539" s="74" t="s">
        <v>2793</v>
      </c>
      <c r="B3539" s="183" t="s">
        <v>3146</v>
      </c>
      <c r="C3539" s="78">
        <v>111.607</v>
      </c>
      <c r="D3539" s="184"/>
      <c r="E3539" s="76">
        <v>28.727400000000003</v>
      </c>
      <c r="F3539" s="76">
        <v>7.08765</v>
      </c>
      <c r="G3539" s="73"/>
      <c r="H3539" s="76">
        <v>133.24674999999999</v>
      </c>
      <c r="I3539" s="72"/>
      <c r="J3539" s="185">
        <v>0</v>
      </c>
      <c r="K3539" s="242"/>
      <c r="L3539" s="242"/>
      <c r="M3539" s="173"/>
      <c r="N3539" s="174"/>
      <c r="O3539" s="173"/>
      <c r="P3539" s="173"/>
    </row>
    <row r="3540" spans="1:16" x14ac:dyDescent="0.25">
      <c r="A3540" s="74" t="s">
        <v>2794</v>
      </c>
      <c r="B3540" s="183" t="s">
        <v>3146</v>
      </c>
      <c r="C3540" s="78">
        <v>143.9512</v>
      </c>
      <c r="D3540" s="184"/>
      <c r="E3540" s="76">
        <v>30.0534</v>
      </c>
      <c r="F3540" s="76">
        <v>0</v>
      </c>
      <c r="G3540" s="73"/>
      <c r="H3540" s="76">
        <v>174.00460000000001</v>
      </c>
      <c r="I3540" s="72"/>
      <c r="J3540" s="185">
        <v>0</v>
      </c>
      <c r="K3540" s="242"/>
      <c r="L3540" s="242"/>
      <c r="M3540" s="173"/>
      <c r="N3540" s="174"/>
      <c r="O3540" s="176"/>
      <c r="P3540" s="173"/>
    </row>
    <row r="3541" spans="1:16" x14ac:dyDescent="0.25">
      <c r="A3541" s="74" t="s">
        <v>2543</v>
      </c>
      <c r="B3541" s="183" t="s">
        <v>3180</v>
      </c>
      <c r="C3541" s="78">
        <v>347.36340000000001</v>
      </c>
      <c r="D3541" s="184"/>
      <c r="E3541" s="76">
        <v>149.33807999999999</v>
      </c>
      <c r="F3541" s="76">
        <v>93.686149999999998</v>
      </c>
      <c r="G3541" s="73"/>
      <c r="H3541" s="76">
        <v>403.01533000000001</v>
      </c>
      <c r="I3541" s="72"/>
      <c r="J3541" s="185">
        <v>0</v>
      </c>
      <c r="K3541" s="242"/>
      <c r="L3541" s="242"/>
      <c r="M3541" s="173"/>
      <c r="N3541" s="173"/>
      <c r="O3541" s="173"/>
      <c r="P3541" s="173"/>
    </row>
    <row r="3542" spans="1:16" x14ac:dyDescent="0.25">
      <c r="A3542" s="74" t="s">
        <v>682</v>
      </c>
      <c r="B3542" s="183" t="s">
        <v>3180</v>
      </c>
      <c r="C3542" s="78">
        <v>206.01253</v>
      </c>
      <c r="D3542" s="184"/>
      <c r="E3542" s="76">
        <v>74.02752000000001</v>
      </c>
      <c r="F3542" s="76">
        <v>15.1518</v>
      </c>
      <c r="G3542" s="73"/>
      <c r="H3542" s="76">
        <v>264.88825000000003</v>
      </c>
      <c r="I3542" s="72"/>
      <c r="J3542" s="185">
        <v>0</v>
      </c>
      <c r="K3542" s="242"/>
      <c r="L3542" s="242"/>
      <c r="M3542" s="173"/>
      <c r="N3542" s="173"/>
      <c r="O3542" s="173"/>
      <c r="P3542" s="173"/>
    </row>
    <row r="3543" spans="1:16" x14ac:dyDescent="0.25">
      <c r="A3543" s="74" t="s">
        <v>2544</v>
      </c>
      <c r="B3543" s="183" t="s">
        <v>3180</v>
      </c>
      <c r="C3543" s="78">
        <v>217.22245000000001</v>
      </c>
      <c r="D3543" s="184"/>
      <c r="E3543" s="76">
        <v>71.7834</v>
      </c>
      <c r="F3543" s="76">
        <v>32.404150000000001</v>
      </c>
      <c r="G3543" s="73"/>
      <c r="H3543" s="76">
        <v>256.60169999999999</v>
      </c>
      <c r="I3543" s="72"/>
      <c r="J3543" s="185">
        <v>0</v>
      </c>
      <c r="K3543" s="242"/>
      <c r="L3543" s="242"/>
      <c r="M3543" s="173"/>
      <c r="N3543" s="174"/>
      <c r="O3543" s="173"/>
      <c r="P3543" s="173"/>
    </row>
    <row r="3544" spans="1:16" x14ac:dyDescent="0.25">
      <c r="A3544" s="74" t="s">
        <v>2480</v>
      </c>
      <c r="B3544" s="183" t="s">
        <v>3180</v>
      </c>
      <c r="C3544" s="78">
        <v>127.41260000000001</v>
      </c>
      <c r="D3544" s="184"/>
      <c r="E3544" s="76">
        <v>74.193600000000004</v>
      </c>
      <c r="F3544" s="76">
        <v>57.948800000000006</v>
      </c>
      <c r="G3544" s="73"/>
      <c r="H3544" s="76">
        <v>143.6574</v>
      </c>
      <c r="I3544" s="72"/>
      <c r="J3544" s="185">
        <v>0</v>
      </c>
      <c r="K3544" s="242"/>
      <c r="L3544" s="242"/>
      <c r="M3544" s="173"/>
      <c r="N3544" s="174"/>
      <c r="O3544" s="173"/>
      <c r="P3544" s="173"/>
    </row>
    <row r="3545" spans="1:16" x14ac:dyDescent="0.25">
      <c r="A3545" s="74" t="s">
        <v>3102</v>
      </c>
      <c r="B3545" s="183" t="s">
        <v>3180</v>
      </c>
      <c r="C3545" s="78">
        <v>195.27424999999999</v>
      </c>
      <c r="D3545" s="184"/>
      <c r="E3545" s="76">
        <v>63.2346</v>
      </c>
      <c r="F3545" s="76">
        <v>18.618400000000001</v>
      </c>
      <c r="G3545" s="73"/>
      <c r="H3545" s="76">
        <v>239.89045000000002</v>
      </c>
      <c r="I3545" s="72"/>
      <c r="J3545" s="185">
        <v>0</v>
      </c>
      <c r="K3545" s="242"/>
      <c r="L3545" s="242"/>
      <c r="M3545" s="173"/>
      <c r="N3545" s="174"/>
      <c r="O3545" s="173"/>
      <c r="P3545" s="173"/>
    </row>
    <row r="3546" spans="1:16" x14ac:dyDescent="0.25">
      <c r="A3546" s="74" t="s">
        <v>2978</v>
      </c>
      <c r="B3546" s="183" t="s">
        <v>3166</v>
      </c>
      <c r="C3546" s="78">
        <v>109.0984</v>
      </c>
      <c r="D3546" s="184"/>
      <c r="E3546" s="76">
        <v>71.994</v>
      </c>
      <c r="F3546" s="76">
        <v>54.061999999999998</v>
      </c>
      <c r="G3546" s="73"/>
      <c r="H3546" s="76">
        <v>127.0304</v>
      </c>
      <c r="I3546" s="72"/>
      <c r="J3546" s="185">
        <v>0</v>
      </c>
      <c r="K3546" s="242"/>
      <c r="L3546" s="242"/>
      <c r="M3546" s="173"/>
      <c r="N3546" s="175"/>
      <c r="O3546" s="173"/>
      <c r="P3546" s="173"/>
    </row>
    <row r="3547" spans="1:16" x14ac:dyDescent="0.25">
      <c r="A3547" s="74" t="s">
        <v>2979</v>
      </c>
      <c r="B3547" s="183" t="s">
        <v>3166</v>
      </c>
      <c r="C3547" s="78">
        <v>36.029499999999999</v>
      </c>
      <c r="D3547" s="184"/>
      <c r="E3547" s="76">
        <v>29.031599999999997</v>
      </c>
      <c r="F3547" s="76">
        <v>25.340150000000001</v>
      </c>
      <c r="G3547" s="73"/>
      <c r="H3547" s="76">
        <v>39.720949999999995</v>
      </c>
      <c r="I3547" s="72"/>
      <c r="J3547" s="185">
        <v>0</v>
      </c>
      <c r="K3547" s="242"/>
      <c r="L3547" s="242"/>
      <c r="M3547" s="173"/>
      <c r="N3547" s="174"/>
      <c r="O3547" s="173"/>
      <c r="P3547" s="173"/>
    </row>
    <row r="3548" spans="1:16" x14ac:dyDescent="0.25">
      <c r="A3548" s="74" t="s">
        <v>2980</v>
      </c>
      <c r="B3548" s="183" t="s">
        <v>3166</v>
      </c>
      <c r="C3548" s="78">
        <v>147.35982999999999</v>
      </c>
      <c r="D3548" s="184"/>
      <c r="E3548" s="76">
        <v>118.4196</v>
      </c>
      <c r="F3548" s="76">
        <v>95.335899999999995</v>
      </c>
      <c r="G3548" s="73"/>
      <c r="H3548" s="76">
        <v>170.44353000000001</v>
      </c>
      <c r="I3548" s="72"/>
      <c r="J3548" s="185">
        <v>0</v>
      </c>
      <c r="K3548" s="242"/>
      <c r="L3548" s="242"/>
      <c r="M3548" s="173"/>
      <c r="N3548" s="174"/>
      <c r="O3548" s="173"/>
      <c r="P3548" s="173"/>
    </row>
    <row r="3549" spans="1:16" x14ac:dyDescent="0.25">
      <c r="A3549" s="74" t="s">
        <v>2981</v>
      </c>
      <c r="B3549" s="183" t="s">
        <v>3166</v>
      </c>
      <c r="C3549" s="78">
        <v>136.65779999999998</v>
      </c>
      <c r="D3549" s="184"/>
      <c r="E3549" s="76">
        <v>70.761600000000001</v>
      </c>
      <c r="F3549" s="76">
        <v>47.376849999999997</v>
      </c>
      <c r="G3549" s="73"/>
      <c r="H3549" s="76">
        <v>160.04254999999998</v>
      </c>
      <c r="I3549" s="72"/>
      <c r="J3549" s="185">
        <v>0</v>
      </c>
      <c r="K3549" s="242"/>
      <c r="L3549" s="242"/>
      <c r="M3549" s="173"/>
      <c r="N3549" s="174"/>
      <c r="O3549" s="173"/>
      <c r="P3549" s="173"/>
    </row>
    <row r="3550" spans="1:16" x14ac:dyDescent="0.25">
      <c r="A3550" s="74" t="s">
        <v>2982</v>
      </c>
      <c r="B3550" s="183" t="s">
        <v>3166</v>
      </c>
      <c r="C3550" s="78">
        <v>217.38871</v>
      </c>
      <c r="D3550" s="184"/>
      <c r="E3550" s="76">
        <v>100.06619999999999</v>
      </c>
      <c r="F3550" s="76">
        <v>71.233589999999992</v>
      </c>
      <c r="G3550" s="73"/>
      <c r="H3550" s="76">
        <v>246.22132000000002</v>
      </c>
      <c r="I3550" s="72"/>
      <c r="J3550" s="185">
        <v>0</v>
      </c>
      <c r="K3550" s="242"/>
      <c r="L3550" s="242"/>
      <c r="M3550" s="173"/>
      <c r="N3550" s="174"/>
      <c r="O3550" s="173"/>
      <c r="P3550" s="173"/>
    </row>
    <row r="3551" spans="1:16" x14ac:dyDescent="0.25">
      <c r="A3551" s="74" t="s">
        <v>2983</v>
      </c>
      <c r="B3551" s="183" t="s">
        <v>3166</v>
      </c>
      <c r="C3551" s="78">
        <v>181.67755</v>
      </c>
      <c r="D3551" s="184"/>
      <c r="E3551" s="76">
        <v>104.1027</v>
      </c>
      <c r="F3551" s="76">
        <v>97.607100000000003</v>
      </c>
      <c r="G3551" s="73"/>
      <c r="H3551" s="76">
        <v>186.89285000000001</v>
      </c>
      <c r="I3551" s="72"/>
      <c r="J3551" s="185">
        <v>0</v>
      </c>
      <c r="K3551" s="242"/>
      <c r="L3551" s="242"/>
      <c r="M3551" s="173"/>
      <c r="N3551" s="174"/>
      <c r="O3551" s="173"/>
      <c r="P3551" s="173"/>
    </row>
    <row r="3552" spans="1:16" x14ac:dyDescent="0.25">
      <c r="A3552" s="74" t="s">
        <v>2984</v>
      </c>
      <c r="B3552" s="183" t="s">
        <v>3166</v>
      </c>
      <c r="C3552" s="78">
        <v>209.68326999999999</v>
      </c>
      <c r="D3552" s="184"/>
      <c r="E3552" s="76">
        <v>120.66911999999999</v>
      </c>
      <c r="F3552" s="76">
        <v>109.65649000000001</v>
      </c>
      <c r="G3552" s="73"/>
      <c r="H3552" s="76">
        <v>220.69589999999999</v>
      </c>
      <c r="I3552" s="72"/>
      <c r="J3552" s="185">
        <v>0</v>
      </c>
      <c r="K3552" s="242"/>
      <c r="L3552" s="242"/>
      <c r="M3552" s="173"/>
      <c r="N3552" s="173"/>
      <c r="O3552" s="173"/>
      <c r="P3552" s="173"/>
    </row>
    <row r="3553" spans="1:16" x14ac:dyDescent="0.25">
      <c r="A3553" s="74" t="s">
        <v>2985</v>
      </c>
      <c r="B3553" s="183" t="s">
        <v>3166</v>
      </c>
      <c r="C3553" s="78">
        <v>312.98220000000003</v>
      </c>
      <c r="D3553" s="184"/>
      <c r="E3553" s="76">
        <v>131.56182000000001</v>
      </c>
      <c r="F3553" s="76">
        <v>63.817080000000004</v>
      </c>
      <c r="G3553" s="73"/>
      <c r="H3553" s="76">
        <v>379.54644000000002</v>
      </c>
      <c r="I3553" s="72"/>
      <c r="J3553" s="185">
        <v>0</v>
      </c>
      <c r="K3553" s="242"/>
      <c r="L3553" s="242"/>
      <c r="M3553" s="173"/>
      <c r="N3553" s="173"/>
      <c r="O3553" s="173"/>
      <c r="P3553" s="173"/>
    </row>
    <row r="3554" spans="1:16" x14ac:dyDescent="0.25">
      <c r="A3554" s="74" t="s">
        <v>2986</v>
      </c>
      <c r="B3554" s="183" t="s">
        <v>3166</v>
      </c>
      <c r="C3554" s="78">
        <v>165.52673000000001</v>
      </c>
      <c r="D3554" s="184"/>
      <c r="E3554" s="76">
        <v>79.0047</v>
      </c>
      <c r="F3554" s="76">
        <v>54.784649999999999</v>
      </c>
      <c r="G3554" s="73"/>
      <c r="H3554" s="76">
        <v>187.80048000000002</v>
      </c>
      <c r="I3554" s="72"/>
      <c r="J3554" s="185">
        <v>0</v>
      </c>
      <c r="K3554" s="242"/>
      <c r="L3554" s="242"/>
      <c r="M3554" s="173"/>
      <c r="N3554" s="174"/>
      <c r="O3554" s="173"/>
      <c r="P3554" s="173"/>
    </row>
    <row r="3555" spans="1:16" x14ac:dyDescent="0.25">
      <c r="A3555" s="74" t="s">
        <v>2987</v>
      </c>
      <c r="B3555" s="183" t="s">
        <v>3166</v>
      </c>
      <c r="C3555" s="78">
        <v>208.41032000000001</v>
      </c>
      <c r="D3555" s="184"/>
      <c r="E3555" s="76">
        <v>111.75684</v>
      </c>
      <c r="F3555" s="76">
        <v>69.661670000000001</v>
      </c>
      <c r="G3555" s="73"/>
      <c r="H3555" s="76">
        <v>250.50548999999998</v>
      </c>
      <c r="I3555" s="72"/>
      <c r="J3555" s="185">
        <v>0</v>
      </c>
      <c r="K3555" s="242"/>
      <c r="L3555" s="242"/>
      <c r="M3555" s="173"/>
      <c r="N3555" s="173"/>
      <c r="O3555" s="173"/>
      <c r="P3555" s="173"/>
    </row>
    <row r="3556" spans="1:16" x14ac:dyDescent="0.25">
      <c r="A3556" s="74" t="s">
        <v>2988</v>
      </c>
      <c r="B3556" s="183" t="s">
        <v>3166</v>
      </c>
      <c r="C3556" s="78">
        <v>179.13315</v>
      </c>
      <c r="D3556" s="184"/>
      <c r="E3556" s="76">
        <v>76.443899999999999</v>
      </c>
      <c r="F3556" s="76">
        <v>57.088200000000001</v>
      </c>
      <c r="G3556" s="73"/>
      <c r="H3556" s="76">
        <v>196.99355</v>
      </c>
      <c r="I3556" s="72"/>
      <c r="J3556" s="185">
        <v>0</v>
      </c>
      <c r="K3556" s="242"/>
      <c r="L3556" s="242"/>
      <c r="M3556" s="173"/>
      <c r="N3556" s="174"/>
      <c r="O3556" s="173"/>
      <c r="P3556" s="173"/>
    </row>
    <row r="3557" spans="1:16" x14ac:dyDescent="0.25">
      <c r="A3557" s="74" t="s">
        <v>2989</v>
      </c>
      <c r="B3557" s="183" t="s">
        <v>3166</v>
      </c>
      <c r="C3557" s="78">
        <v>92.243350000000007</v>
      </c>
      <c r="D3557" s="184"/>
      <c r="E3557" s="76">
        <v>76.775399999999991</v>
      </c>
      <c r="F3557" s="76">
        <v>63.426749999999998</v>
      </c>
      <c r="G3557" s="73"/>
      <c r="H3557" s="76">
        <v>104.47</v>
      </c>
      <c r="I3557" s="72"/>
      <c r="J3557" s="185">
        <v>0</v>
      </c>
      <c r="K3557" s="242"/>
      <c r="L3557" s="242"/>
      <c r="M3557" s="173"/>
      <c r="N3557" s="174"/>
      <c r="O3557" s="173"/>
      <c r="P3557" s="173"/>
    </row>
    <row r="3558" spans="1:16" x14ac:dyDescent="0.25">
      <c r="A3558" s="74" t="s">
        <v>2990</v>
      </c>
      <c r="B3558" s="183" t="s">
        <v>3166</v>
      </c>
      <c r="C3558" s="78">
        <v>236.59189999999998</v>
      </c>
      <c r="D3558" s="184"/>
      <c r="E3558" s="76">
        <v>125.736</v>
      </c>
      <c r="F3558" s="76">
        <v>98.350300000000004</v>
      </c>
      <c r="G3558" s="73"/>
      <c r="H3558" s="76">
        <v>263.9776</v>
      </c>
      <c r="I3558" s="72"/>
      <c r="J3558" s="185">
        <v>0</v>
      </c>
      <c r="K3558" s="242"/>
      <c r="L3558" s="242"/>
      <c r="M3558" s="173"/>
      <c r="N3558" s="175"/>
      <c r="O3558" s="173"/>
      <c r="P3558" s="173"/>
    </row>
    <row r="3559" spans="1:16" x14ac:dyDescent="0.25">
      <c r="A3559" s="74" t="s">
        <v>2991</v>
      </c>
      <c r="B3559" s="183" t="s">
        <v>3166</v>
      </c>
      <c r="C3559" s="78">
        <v>325.86815999999999</v>
      </c>
      <c r="D3559" s="184"/>
      <c r="E3559" s="76">
        <v>119.99832000000001</v>
      </c>
      <c r="F3559" s="76">
        <v>59.223649999999999</v>
      </c>
      <c r="G3559" s="73"/>
      <c r="H3559" s="76">
        <v>386.64283</v>
      </c>
      <c r="I3559" s="72"/>
      <c r="J3559" s="185">
        <v>0</v>
      </c>
      <c r="K3559" s="242"/>
      <c r="L3559" s="242"/>
      <c r="M3559" s="173"/>
      <c r="N3559" s="173"/>
      <c r="O3559" s="173"/>
      <c r="P3559" s="173"/>
    </row>
    <row r="3560" spans="1:16" x14ac:dyDescent="0.25">
      <c r="A3560" s="74" t="s">
        <v>2565</v>
      </c>
      <c r="B3560" s="183" t="s">
        <v>3143</v>
      </c>
      <c r="C3560" s="78">
        <v>63.262</v>
      </c>
      <c r="D3560" s="184"/>
      <c r="E3560" s="76">
        <v>25.271999999999998</v>
      </c>
      <c r="F3560" s="76">
        <v>42.360970000000002</v>
      </c>
      <c r="G3560" s="73"/>
      <c r="H3560" s="76">
        <v>46.173029999999997</v>
      </c>
      <c r="I3560" s="72"/>
      <c r="J3560" s="185">
        <v>0</v>
      </c>
      <c r="K3560" s="242"/>
      <c r="L3560" s="242"/>
      <c r="M3560" s="173"/>
      <c r="N3560" s="175"/>
      <c r="O3560" s="173"/>
      <c r="P3560" s="173"/>
    </row>
    <row r="3561" spans="1:16" x14ac:dyDescent="0.25">
      <c r="A3561" s="74" t="s">
        <v>2773</v>
      </c>
      <c r="B3561" s="183" t="s">
        <v>3143</v>
      </c>
      <c r="C3561" s="78">
        <v>80.620449999999991</v>
      </c>
      <c r="D3561" s="184"/>
      <c r="E3561" s="76">
        <v>33.797400000000003</v>
      </c>
      <c r="F3561" s="76">
        <v>13.43258</v>
      </c>
      <c r="G3561" s="73"/>
      <c r="H3561" s="76">
        <v>100.98527</v>
      </c>
      <c r="I3561" s="72"/>
      <c r="J3561" s="185">
        <v>0</v>
      </c>
      <c r="K3561" s="242"/>
      <c r="L3561" s="242"/>
      <c r="M3561" s="173"/>
      <c r="N3561" s="174"/>
      <c r="O3561" s="173"/>
      <c r="P3561" s="173"/>
    </row>
    <row r="3562" spans="1:16" ht="16.5" customHeight="1" x14ac:dyDescent="0.25">
      <c r="A3562" s="74" t="s">
        <v>2545</v>
      </c>
      <c r="B3562" s="183" t="s">
        <v>71</v>
      </c>
      <c r="C3562" s="78">
        <v>209.6644</v>
      </c>
      <c r="D3562" s="184"/>
      <c r="E3562" s="76">
        <v>53.09525</v>
      </c>
      <c r="F3562" s="76">
        <v>34.082910000000005</v>
      </c>
      <c r="G3562" s="73"/>
      <c r="H3562" s="76">
        <v>250.52114</v>
      </c>
      <c r="I3562" s="72"/>
      <c r="J3562" s="185">
        <v>0</v>
      </c>
      <c r="K3562" s="242"/>
      <c r="L3562" s="242"/>
      <c r="M3562" s="173"/>
      <c r="N3562" s="173"/>
      <c r="O3562" s="173"/>
      <c r="P3562" s="173"/>
    </row>
    <row r="3563" spans="1:16" x14ac:dyDescent="0.25">
      <c r="A3563" s="74" t="s">
        <v>2546</v>
      </c>
      <c r="B3563" s="183" t="s">
        <v>71</v>
      </c>
      <c r="C3563" s="78">
        <v>149.14725000000001</v>
      </c>
      <c r="D3563" s="184"/>
      <c r="E3563" s="76">
        <v>47.6892</v>
      </c>
      <c r="F3563" s="76">
        <v>24.28303</v>
      </c>
      <c r="G3563" s="73"/>
      <c r="H3563" s="76">
        <v>173.26862</v>
      </c>
      <c r="I3563" s="72"/>
      <c r="J3563" s="185">
        <v>0</v>
      </c>
      <c r="K3563" s="242"/>
      <c r="L3563" s="242"/>
      <c r="M3563" s="173"/>
      <c r="N3563" s="174"/>
      <c r="O3563" s="173"/>
      <c r="P3563" s="173"/>
    </row>
    <row r="3564" spans="1:16" x14ac:dyDescent="0.25">
      <c r="A3564" s="74" t="s">
        <v>2547</v>
      </c>
      <c r="B3564" s="183" t="s">
        <v>71</v>
      </c>
      <c r="C3564" s="78">
        <v>94.8583</v>
      </c>
      <c r="D3564" s="184"/>
      <c r="E3564" s="76">
        <v>50.469250000000002</v>
      </c>
      <c r="F3564" s="76">
        <v>52.244750000000003</v>
      </c>
      <c r="G3564" s="73"/>
      <c r="H3564" s="76">
        <v>94.553149999999988</v>
      </c>
      <c r="I3564" s="72"/>
      <c r="J3564" s="185">
        <v>0</v>
      </c>
      <c r="K3564" s="242"/>
      <c r="L3564" s="242"/>
      <c r="M3564" s="173"/>
      <c r="N3564" s="173"/>
      <c r="O3564" s="173"/>
      <c r="P3564" s="173"/>
    </row>
    <row r="3565" spans="1:16" x14ac:dyDescent="0.25">
      <c r="A3565" s="74" t="s">
        <v>2548</v>
      </c>
      <c r="B3565" s="183" t="s">
        <v>71</v>
      </c>
      <c r="C3565" s="78">
        <v>162.87700000000001</v>
      </c>
      <c r="D3565" s="184"/>
      <c r="E3565" s="76">
        <v>35.106499999999997</v>
      </c>
      <c r="F3565" s="76">
        <v>0.19044999999999998</v>
      </c>
      <c r="G3565" s="73"/>
      <c r="H3565" s="76">
        <v>198.70304999999999</v>
      </c>
      <c r="I3565" s="72"/>
      <c r="J3565" s="185">
        <v>0</v>
      </c>
      <c r="K3565" s="242"/>
      <c r="L3565" s="242"/>
      <c r="M3565" s="173"/>
      <c r="N3565" s="174"/>
      <c r="O3565" s="177"/>
      <c r="P3565" s="173"/>
    </row>
    <row r="3566" spans="1:16" x14ac:dyDescent="0.25">
      <c r="A3566" s="74" t="s">
        <v>2549</v>
      </c>
      <c r="B3566" s="183" t="s">
        <v>71</v>
      </c>
      <c r="C3566" s="78">
        <v>131.87045000000001</v>
      </c>
      <c r="D3566" s="184"/>
      <c r="E3566" s="76">
        <v>28.793700000000001</v>
      </c>
      <c r="F3566" s="76">
        <v>1</v>
      </c>
      <c r="G3566" s="73"/>
      <c r="H3566" s="76">
        <v>159.78805</v>
      </c>
      <c r="I3566" s="72"/>
      <c r="J3566" s="185">
        <v>0</v>
      </c>
      <c r="K3566" s="242"/>
      <c r="L3566" s="242"/>
      <c r="M3566" s="173"/>
      <c r="N3566" s="174"/>
      <c r="O3566" s="173"/>
      <c r="P3566" s="173"/>
    </row>
    <row r="3567" spans="1:16" x14ac:dyDescent="0.25">
      <c r="A3567" s="74" t="s">
        <v>2550</v>
      </c>
      <c r="B3567" s="183" t="s">
        <v>72</v>
      </c>
      <c r="C3567" s="78">
        <v>167.04435000000001</v>
      </c>
      <c r="D3567" s="184"/>
      <c r="E3567" s="76">
        <v>50.592100000000002</v>
      </c>
      <c r="F3567" s="76">
        <v>24.0854</v>
      </c>
      <c r="G3567" s="73"/>
      <c r="H3567" s="76">
        <v>194.23224999999999</v>
      </c>
      <c r="I3567" s="72"/>
      <c r="J3567" s="185">
        <v>0</v>
      </c>
      <c r="K3567" s="242"/>
      <c r="L3567" s="242"/>
      <c r="M3567" s="173"/>
      <c r="N3567" s="174"/>
      <c r="O3567" s="173"/>
      <c r="P3567" s="173"/>
    </row>
    <row r="3568" spans="1:16" x14ac:dyDescent="0.25">
      <c r="A3568" s="74" t="s">
        <v>2551</v>
      </c>
      <c r="B3568" s="183" t="s">
        <v>72</v>
      </c>
      <c r="C3568" s="78">
        <v>125.81739999999999</v>
      </c>
      <c r="D3568" s="184"/>
      <c r="E3568" s="76">
        <v>56.791800000000002</v>
      </c>
      <c r="F3568" s="76">
        <v>49.450249999999997</v>
      </c>
      <c r="G3568" s="73"/>
      <c r="H3568" s="76">
        <v>138.02775</v>
      </c>
      <c r="I3568" s="72"/>
      <c r="J3568" s="185">
        <v>0</v>
      </c>
      <c r="K3568" s="242"/>
      <c r="L3568" s="242"/>
      <c r="M3568" s="173"/>
      <c r="N3568" s="174"/>
      <c r="O3568" s="173"/>
      <c r="P3568" s="173"/>
    </row>
    <row r="3569" spans="1:17" x14ac:dyDescent="0.25">
      <c r="A3569" s="74" t="s">
        <v>2552</v>
      </c>
      <c r="B3569" s="183" t="s">
        <v>73</v>
      </c>
      <c r="C3569" s="78">
        <v>90.6404</v>
      </c>
      <c r="D3569" s="184"/>
      <c r="E3569" s="76">
        <v>27.95</v>
      </c>
      <c r="F3569" s="76">
        <v>6.6585000000000001</v>
      </c>
      <c r="G3569" s="73"/>
      <c r="H3569" s="76">
        <v>113.4503</v>
      </c>
      <c r="I3569" s="72"/>
      <c r="J3569" s="185">
        <v>0</v>
      </c>
      <c r="K3569" s="242"/>
      <c r="L3569" s="242"/>
      <c r="M3569" s="173"/>
      <c r="N3569" s="175"/>
      <c r="O3569" s="173"/>
      <c r="P3569" s="173"/>
    </row>
    <row r="3570" spans="1:17" x14ac:dyDescent="0.25">
      <c r="A3570" s="74" t="s">
        <v>2553</v>
      </c>
      <c r="B3570" s="183" t="s">
        <v>73</v>
      </c>
      <c r="C3570" s="78">
        <v>92.223350000000011</v>
      </c>
      <c r="D3570" s="184"/>
      <c r="E3570" s="76">
        <v>30.498000000000001</v>
      </c>
      <c r="F3570" s="76">
        <v>18.375</v>
      </c>
      <c r="G3570" s="73"/>
      <c r="H3570" s="76">
        <v>104.34635</v>
      </c>
      <c r="I3570" s="72"/>
      <c r="J3570" s="185">
        <v>0</v>
      </c>
      <c r="K3570" s="242"/>
      <c r="L3570" s="242"/>
      <c r="M3570" s="173"/>
      <c r="N3570" s="175"/>
      <c r="O3570" s="173"/>
      <c r="P3570" s="173"/>
    </row>
    <row r="3571" spans="1:17" x14ac:dyDescent="0.25">
      <c r="A3571" s="74" t="s">
        <v>2554</v>
      </c>
      <c r="B3571" s="183" t="s">
        <v>73</v>
      </c>
      <c r="C3571" s="78">
        <v>113.60814999999999</v>
      </c>
      <c r="D3571" s="184"/>
      <c r="E3571" s="76">
        <v>29.881799999999998</v>
      </c>
      <c r="F3571" s="76">
        <v>8.2787999999999986</v>
      </c>
      <c r="G3571" s="73"/>
      <c r="H3571" s="76">
        <v>135.21115</v>
      </c>
      <c r="I3571" s="72"/>
      <c r="J3571" s="185">
        <v>0</v>
      </c>
      <c r="K3571" s="242"/>
      <c r="L3571" s="242"/>
      <c r="M3571" s="173"/>
      <c r="N3571" s="174"/>
      <c r="O3571" s="173"/>
      <c r="P3571" s="173"/>
    </row>
    <row r="3572" spans="1:17" x14ac:dyDescent="0.25">
      <c r="A3572" s="74" t="s">
        <v>2555</v>
      </c>
      <c r="B3572" s="183" t="s">
        <v>73</v>
      </c>
      <c r="C3572" s="78">
        <v>50.1218</v>
      </c>
      <c r="D3572" s="184"/>
      <c r="E3572" s="76">
        <v>28.259400000000003</v>
      </c>
      <c r="F3572" s="76">
        <v>38.834400000000002</v>
      </c>
      <c r="G3572" s="73"/>
      <c r="H3572" s="76">
        <v>39.546800000000005</v>
      </c>
      <c r="I3572" s="72"/>
      <c r="J3572" s="185">
        <v>0</v>
      </c>
      <c r="K3572" s="242"/>
      <c r="L3572" s="242"/>
      <c r="M3572" s="173"/>
      <c r="N3572" s="174"/>
      <c r="O3572" s="173"/>
      <c r="P3572" s="173"/>
      <c r="Q3572" s="170"/>
    </row>
    <row r="3573" spans="1:17" x14ac:dyDescent="0.25">
      <c r="A3573" s="74" t="s">
        <v>2556</v>
      </c>
      <c r="B3573" s="183" t="s">
        <v>73</v>
      </c>
      <c r="C3573" s="78">
        <v>127.55858000000001</v>
      </c>
      <c r="D3573" s="184"/>
      <c r="E3573" s="76">
        <v>76.478999999999999</v>
      </c>
      <c r="F3573" s="76">
        <v>64.366150000000005</v>
      </c>
      <c r="G3573" s="73"/>
      <c r="H3573" s="76">
        <v>139.67142999999999</v>
      </c>
      <c r="I3573" s="72"/>
      <c r="J3573" s="185">
        <v>0</v>
      </c>
      <c r="K3573" s="242"/>
      <c r="L3573" s="242"/>
      <c r="M3573" s="173"/>
      <c r="N3573" s="175"/>
      <c r="O3573" s="173"/>
      <c r="P3573" s="173"/>
    </row>
    <row r="3574" spans="1:17" x14ac:dyDescent="0.25">
      <c r="A3574" s="74" t="s">
        <v>2557</v>
      </c>
      <c r="B3574" s="183" t="s">
        <v>73</v>
      </c>
      <c r="C3574" s="78">
        <v>173.452</v>
      </c>
      <c r="D3574" s="184"/>
      <c r="E3574" s="76">
        <v>68.086199999999991</v>
      </c>
      <c r="F3574" s="76">
        <v>88.48</v>
      </c>
      <c r="G3574" s="73"/>
      <c r="H3574" s="76">
        <v>153.0582</v>
      </c>
      <c r="I3574" s="72"/>
      <c r="J3574" s="185">
        <v>0</v>
      </c>
      <c r="K3574" s="242"/>
      <c r="L3574" s="242"/>
      <c r="M3574" s="173"/>
      <c r="N3574" s="174"/>
      <c r="O3574" s="173"/>
      <c r="P3574" s="173"/>
    </row>
    <row r="3575" spans="1:17" x14ac:dyDescent="0.25">
      <c r="A3575" s="74" t="s">
        <v>2559</v>
      </c>
      <c r="B3575" s="183" t="s">
        <v>73</v>
      </c>
      <c r="C3575" s="78">
        <v>177.85410000000002</v>
      </c>
      <c r="D3575" s="184"/>
      <c r="E3575" s="76">
        <v>62.555999999999997</v>
      </c>
      <c r="F3575" s="76">
        <v>68.366399999999999</v>
      </c>
      <c r="G3575" s="73"/>
      <c r="H3575" s="76">
        <v>172.0437</v>
      </c>
      <c r="I3575" s="72"/>
      <c r="J3575" s="185">
        <v>0</v>
      </c>
      <c r="K3575" s="242"/>
      <c r="L3575" s="242"/>
      <c r="M3575" s="173"/>
      <c r="N3575" s="175"/>
      <c r="O3575" s="173"/>
      <c r="P3575" s="173"/>
    </row>
    <row r="3576" spans="1:17" x14ac:dyDescent="0.25">
      <c r="A3576" s="74" t="s">
        <v>2560</v>
      </c>
      <c r="B3576" s="75" t="s">
        <v>74</v>
      </c>
      <c r="C3576" s="78">
        <v>104.12</v>
      </c>
      <c r="D3576" s="184"/>
      <c r="E3576" s="76">
        <v>27.635400000000001</v>
      </c>
      <c r="F3576" s="76">
        <v>0.82679999999999998</v>
      </c>
      <c r="G3576" s="73"/>
      <c r="H3576" s="76">
        <v>130.92860000000002</v>
      </c>
      <c r="I3576" s="72"/>
      <c r="J3576" s="185">
        <v>0</v>
      </c>
      <c r="K3576" s="242"/>
      <c r="L3576" s="242"/>
      <c r="M3576" s="173"/>
      <c r="N3576" s="174"/>
      <c r="O3576" s="177"/>
      <c r="P3576" s="173"/>
    </row>
    <row r="3577" spans="1:17" x14ac:dyDescent="0.25">
      <c r="A3577" s="74" t="s">
        <v>2561</v>
      </c>
      <c r="B3577" s="75" t="s">
        <v>74</v>
      </c>
      <c r="C3577" s="78">
        <v>296.09640000000002</v>
      </c>
      <c r="D3577" s="184"/>
      <c r="E3577" s="76">
        <v>69.170400000000001</v>
      </c>
      <c r="F3577" s="76">
        <v>5.0777999999999999</v>
      </c>
      <c r="G3577" s="73"/>
      <c r="H3577" s="76">
        <v>360.18900000000002</v>
      </c>
      <c r="I3577" s="72"/>
      <c r="J3577" s="185">
        <v>0</v>
      </c>
      <c r="K3577" s="242"/>
      <c r="L3577" s="242"/>
      <c r="M3577" s="173"/>
      <c r="N3577" s="174"/>
      <c r="O3577" s="173"/>
      <c r="P3577" s="173"/>
    </row>
    <row r="3578" spans="1:17" x14ac:dyDescent="0.25">
      <c r="A3578" s="74" t="s">
        <v>2563</v>
      </c>
      <c r="B3578" s="183" t="s">
        <v>75</v>
      </c>
      <c r="C3578" s="78">
        <v>104.3032</v>
      </c>
      <c r="D3578" s="184"/>
      <c r="E3578" s="76">
        <v>75.285600000000002</v>
      </c>
      <c r="F3578" s="76">
        <v>94.255350000000007</v>
      </c>
      <c r="G3578" s="73"/>
      <c r="H3578" s="76">
        <v>85.333449999999999</v>
      </c>
      <c r="I3578" s="72"/>
      <c r="J3578" s="185">
        <v>0</v>
      </c>
      <c r="K3578" s="242"/>
      <c r="L3578" s="242"/>
      <c r="M3578" s="173"/>
      <c r="N3578" s="174"/>
      <c r="O3578" s="173"/>
      <c r="P3578" s="173"/>
    </row>
    <row r="3579" spans="1:17" x14ac:dyDescent="0.25">
      <c r="A3579" s="74" t="s">
        <v>2564</v>
      </c>
      <c r="B3579" s="183" t="s">
        <v>75</v>
      </c>
      <c r="C3579" s="78">
        <v>120.01480000000001</v>
      </c>
      <c r="D3579" s="184"/>
      <c r="E3579" s="76">
        <v>46.683</v>
      </c>
      <c r="F3579" s="76">
        <v>54.222099999999998</v>
      </c>
      <c r="G3579" s="73"/>
      <c r="H3579" s="76">
        <v>112.4757</v>
      </c>
      <c r="I3579" s="72"/>
      <c r="J3579" s="185">
        <v>0</v>
      </c>
      <c r="K3579" s="242"/>
      <c r="L3579" s="242"/>
      <c r="M3579" s="173"/>
      <c r="N3579" s="175"/>
      <c r="O3579" s="173"/>
      <c r="P3579" s="173"/>
    </row>
    <row r="3580" spans="1:17" x14ac:dyDescent="0.25">
      <c r="A3580" s="74" t="s">
        <v>2566</v>
      </c>
      <c r="B3580" s="183" t="s">
        <v>76</v>
      </c>
      <c r="C3580" s="78"/>
      <c r="D3580" s="184">
        <v>-3.8224800000000001</v>
      </c>
      <c r="E3580" s="76">
        <v>10.20825</v>
      </c>
      <c r="F3580" s="76">
        <v>13.728819999999999</v>
      </c>
      <c r="G3580" s="73"/>
      <c r="H3580" s="76">
        <v>17.3123</v>
      </c>
      <c r="I3580" s="189"/>
      <c r="J3580" s="186">
        <v>0</v>
      </c>
      <c r="K3580" s="242"/>
      <c r="L3580" s="242"/>
      <c r="M3580" s="173"/>
      <c r="N3580" s="173"/>
      <c r="O3580" s="173"/>
      <c r="P3580" s="173"/>
    </row>
    <row r="3581" spans="1:17" x14ac:dyDescent="0.25">
      <c r="A3581" s="74" t="s">
        <v>2567</v>
      </c>
      <c r="B3581" s="183" t="s">
        <v>76</v>
      </c>
      <c r="C3581" s="78">
        <v>64.784880000000001</v>
      </c>
      <c r="D3581" s="184"/>
      <c r="E3581" s="76">
        <v>30.99466</v>
      </c>
      <c r="F3581" s="76">
        <v>37.454269999999994</v>
      </c>
      <c r="G3581" s="73"/>
      <c r="H3581" s="76">
        <v>53.572809999999997</v>
      </c>
      <c r="I3581" s="72"/>
      <c r="J3581" s="185">
        <v>0</v>
      </c>
      <c r="K3581" s="242"/>
      <c r="L3581" s="242"/>
      <c r="M3581" s="173"/>
      <c r="N3581" s="173"/>
      <c r="O3581" s="173"/>
      <c r="P3581" s="173"/>
    </row>
    <row r="3582" spans="1:17" x14ac:dyDescent="0.25">
      <c r="A3582" s="74" t="s">
        <v>2568</v>
      </c>
      <c r="B3582" s="183" t="s">
        <v>76</v>
      </c>
      <c r="C3582" s="78">
        <v>60.518519999999995</v>
      </c>
      <c r="D3582" s="184"/>
      <c r="E3582" s="76">
        <v>35.7318</v>
      </c>
      <c r="F3582" s="76">
        <v>29.683869999999999</v>
      </c>
      <c r="G3582" s="73"/>
      <c r="H3582" s="76">
        <v>66.566450000000003</v>
      </c>
      <c r="I3582" s="72"/>
      <c r="J3582" s="185">
        <v>0</v>
      </c>
      <c r="K3582" s="242"/>
      <c r="L3582" s="242"/>
      <c r="M3582" s="173"/>
      <c r="N3582" s="174"/>
      <c r="O3582" s="173"/>
      <c r="P3582" s="173"/>
    </row>
    <row r="3583" spans="1:17" x14ac:dyDescent="0.25">
      <c r="A3583" s="74" t="s">
        <v>2570</v>
      </c>
      <c r="B3583" s="183" t="s">
        <v>76</v>
      </c>
      <c r="C3583" s="78">
        <v>126.16986999999999</v>
      </c>
      <c r="D3583" s="184"/>
      <c r="E3583" s="76">
        <v>38.528400000000005</v>
      </c>
      <c r="F3583" s="76">
        <v>27.759360000000001</v>
      </c>
      <c r="G3583" s="73"/>
      <c r="H3583" s="76">
        <v>136.93890999999999</v>
      </c>
      <c r="I3583" s="72"/>
      <c r="J3583" s="185">
        <v>0</v>
      </c>
      <c r="K3583" s="242"/>
      <c r="L3583" s="242"/>
      <c r="M3583" s="173"/>
      <c r="N3583" s="174"/>
      <c r="O3583" s="173"/>
      <c r="P3583" s="173"/>
    </row>
    <row r="3584" spans="1:17" x14ac:dyDescent="0.25">
      <c r="A3584" s="74" t="s">
        <v>2571</v>
      </c>
      <c r="B3584" s="183" t="s">
        <v>76</v>
      </c>
      <c r="C3584" s="78">
        <v>125.88491999999999</v>
      </c>
      <c r="D3584" s="184"/>
      <c r="E3584" s="76">
        <v>37.080480000000001</v>
      </c>
      <c r="F3584" s="76">
        <v>18.473650000000003</v>
      </c>
      <c r="G3584" s="73"/>
      <c r="H3584" s="76">
        <v>144.49175</v>
      </c>
      <c r="I3584" s="72"/>
      <c r="J3584" s="185">
        <v>0</v>
      </c>
      <c r="K3584" s="242"/>
      <c r="L3584" s="242"/>
      <c r="M3584" s="173"/>
      <c r="N3584" s="173"/>
      <c r="O3584" s="173"/>
      <c r="P3584" s="173"/>
    </row>
    <row r="3585" spans="1:16" x14ac:dyDescent="0.25">
      <c r="A3585" s="74" t="s">
        <v>2572</v>
      </c>
      <c r="B3585" s="183" t="s">
        <v>76</v>
      </c>
      <c r="C3585" s="78">
        <v>141.23039</v>
      </c>
      <c r="D3585" s="184"/>
      <c r="E3585" s="76">
        <v>52.454279999999997</v>
      </c>
      <c r="F3585" s="76">
        <v>47.067879999999995</v>
      </c>
      <c r="G3585" s="73"/>
      <c r="H3585" s="76">
        <v>147.71184</v>
      </c>
      <c r="I3585" s="72"/>
      <c r="J3585" s="185">
        <v>0</v>
      </c>
      <c r="K3585" s="242"/>
      <c r="L3585" s="242"/>
      <c r="M3585" s="173"/>
      <c r="N3585" s="173"/>
      <c r="O3585" s="173"/>
      <c r="P3585" s="173"/>
    </row>
    <row r="3586" spans="1:16" x14ac:dyDescent="0.25">
      <c r="A3586" s="74" t="s">
        <v>2573</v>
      </c>
      <c r="B3586" s="183" t="s">
        <v>76</v>
      </c>
      <c r="C3586" s="78">
        <v>106.21599999999999</v>
      </c>
      <c r="D3586" s="184"/>
      <c r="E3586" s="76">
        <v>22.152000000000001</v>
      </c>
      <c r="F3586" s="76">
        <v>18.722249999999999</v>
      </c>
      <c r="G3586" s="73"/>
      <c r="H3586" s="76">
        <v>107.38495</v>
      </c>
      <c r="I3586" s="72"/>
      <c r="J3586" s="185">
        <v>0</v>
      </c>
      <c r="K3586" s="242"/>
      <c r="L3586" s="242"/>
      <c r="M3586" s="173"/>
      <c r="N3586" s="175"/>
      <c r="O3586" s="173"/>
      <c r="P3586" s="173"/>
    </row>
    <row r="3587" spans="1:16" x14ac:dyDescent="0.25">
      <c r="A3587" s="74" t="s">
        <v>2219</v>
      </c>
      <c r="B3587" s="183" t="s">
        <v>76</v>
      </c>
      <c r="C3587" s="78">
        <v>112.61196000000001</v>
      </c>
      <c r="D3587" s="184"/>
      <c r="E3587" s="76">
        <v>37.986519999999999</v>
      </c>
      <c r="F3587" s="76">
        <v>30.16705</v>
      </c>
      <c r="G3587" s="73"/>
      <c r="H3587" s="76">
        <v>99.938429999999997</v>
      </c>
      <c r="I3587" s="72"/>
      <c r="J3587" s="185">
        <v>0</v>
      </c>
      <c r="K3587" s="242"/>
      <c r="L3587" s="242"/>
      <c r="M3587" s="173"/>
      <c r="N3587" s="173"/>
      <c r="O3587" s="173"/>
      <c r="P3587" s="173"/>
    </row>
    <row r="3588" spans="1:16" x14ac:dyDescent="0.25">
      <c r="A3588" s="74" t="s">
        <v>4030</v>
      </c>
      <c r="B3588" s="183" t="s">
        <v>76</v>
      </c>
      <c r="C3588" s="78">
        <v>142.30121</v>
      </c>
      <c r="D3588" s="184"/>
      <c r="E3588" s="76">
        <v>10.456440000000001</v>
      </c>
      <c r="F3588" s="76">
        <v>0</v>
      </c>
      <c r="G3588" s="73"/>
      <c r="H3588" s="76"/>
      <c r="I3588" s="187"/>
      <c r="J3588" s="185">
        <v>0</v>
      </c>
      <c r="K3588" s="242"/>
      <c r="L3588" s="242"/>
      <c r="M3588" s="173"/>
      <c r="N3588" s="173"/>
      <c r="O3588" s="176"/>
      <c r="P3588" s="178"/>
    </row>
    <row r="3589" spans="1:16" x14ac:dyDescent="0.25">
      <c r="A3589" s="74" t="s">
        <v>2574</v>
      </c>
      <c r="B3589" s="183" t="s">
        <v>76</v>
      </c>
      <c r="C3589" s="78">
        <v>116.13916</v>
      </c>
      <c r="D3589" s="184"/>
      <c r="E3589" s="76">
        <v>28.359360000000002</v>
      </c>
      <c r="F3589" s="76">
        <v>12.95514</v>
      </c>
      <c r="G3589" s="73"/>
      <c r="H3589" s="76">
        <v>131.54338000000001</v>
      </c>
      <c r="I3589" s="72"/>
      <c r="J3589" s="185">
        <v>0</v>
      </c>
      <c r="K3589" s="242"/>
      <c r="L3589" s="242"/>
      <c r="M3589" s="173"/>
      <c r="N3589" s="173"/>
      <c r="O3589" s="173"/>
      <c r="P3589" s="173"/>
    </row>
    <row r="3590" spans="1:16" x14ac:dyDescent="0.25">
      <c r="A3590" s="74" t="s">
        <v>2575</v>
      </c>
      <c r="B3590" s="183" t="s">
        <v>76</v>
      </c>
      <c r="C3590" s="78">
        <v>41.927699999999994</v>
      </c>
      <c r="D3590" s="184"/>
      <c r="E3590" s="76">
        <v>31.209679999999999</v>
      </c>
      <c r="F3590" s="76">
        <v>26.786200000000001</v>
      </c>
      <c r="G3590" s="73"/>
      <c r="H3590" s="76">
        <v>55.481379999999994</v>
      </c>
      <c r="I3590" s="72"/>
      <c r="J3590" s="185">
        <v>0</v>
      </c>
      <c r="K3590" s="242"/>
      <c r="L3590" s="242"/>
      <c r="M3590" s="173"/>
      <c r="N3590" s="173"/>
      <c r="O3590" s="173"/>
      <c r="P3590" s="173"/>
    </row>
    <row r="3591" spans="1:16" x14ac:dyDescent="0.25">
      <c r="A3591" s="74" t="s">
        <v>2576</v>
      </c>
      <c r="B3591" s="183" t="s">
        <v>76</v>
      </c>
      <c r="C3591" s="78">
        <v>364.07516999999996</v>
      </c>
      <c r="D3591" s="184"/>
      <c r="E3591" s="76">
        <v>118.11787</v>
      </c>
      <c r="F3591" s="76">
        <v>59.479559999999999</v>
      </c>
      <c r="G3591" s="73"/>
      <c r="H3591" s="76">
        <v>427.38047999999998</v>
      </c>
      <c r="I3591" s="72"/>
      <c r="J3591" s="185">
        <v>0</v>
      </c>
      <c r="K3591" s="242"/>
      <c r="L3591" s="242"/>
      <c r="M3591" s="173"/>
      <c r="N3591" s="173"/>
      <c r="O3591" s="173"/>
      <c r="P3591" s="173"/>
    </row>
    <row r="3592" spans="1:16" x14ac:dyDescent="0.25">
      <c r="A3592" s="74" t="s">
        <v>2577</v>
      </c>
      <c r="B3592" s="183" t="s">
        <v>76</v>
      </c>
      <c r="C3592" s="78">
        <v>273.12554999999998</v>
      </c>
      <c r="D3592" s="184"/>
      <c r="E3592" s="76">
        <v>85.25269999999999</v>
      </c>
      <c r="F3592" s="76">
        <v>50.633900000000004</v>
      </c>
      <c r="G3592" s="73"/>
      <c r="H3592" s="76">
        <v>309.90234999999996</v>
      </c>
      <c r="I3592" s="72"/>
      <c r="J3592" s="185">
        <v>0</v>
      </c>
      <c r="K3592" s="242"/>
      <c r="L3592" s="242"/>
      <c r="M3592" s="173"/>
      <c r="N3592" s="174"/>
      <c r="O3592" s="173"/>
      <c r="P3592" s="173"/>
    </row>
    <row r="3593" spans="1:16" x14ac:dyDescent="0.25">
      <c r="A3593" s="74" t="s">
        <v>4031</v>
      </c>
      <c r="B3593" s="75" t="s">
        <v>3145</v>
      </c>
      <c r="C3593" s="78">
        <v>18.290299999999998</v>
      </c>
      <c r="D3593" s="184"/>
      <c r="E3593" s="76">
        <v>23.560549999999999</v>
      </c>
      <c r="F3593" s="76">
        <v>7.3196000000000003</v>
      </c>
      <c r="G3593" s="73"/>
      <c r="H3593" s="76">
        <v>197.49710000000002</v>
      </c>
      <c r="I3593" s="72"/>
      <c r="J3593" s="185">
        <v>0</v>
      </c>
      <c r="K3593" s="242"/>
      <c r="L3593" s="242"/>
      <c r="M3593" s="173"/>
      <c r="N3593" s="173"/>
      <c r="O3593" s="173"/>
      <c r="P3593" s="173"/>
    </row>
    <row r="3594" spans="1:16" x14ac:dyDescent="0.25">
      <c r="A3594" s="74" t="s">
        <v>4032</v>
      </c>
      <c r="B3594" s="75" t="s">
        <v>3145</v>
      </c>
      <c r="C3594" s="78">
        <v>20.046400000000002</v>
      </c>
      <c r="D3594" s="184"/>
      <c r="E3594" s="76">
        <v>6.1418500000000007</v>
      </c>
      <c r="F3594" s="76">
        <v>0</v>
      </c>
      <c r="G3594" s="73"/>
      <c r="H3594" s="76">
        <v>160.59560000000002</v>
      </c>
      <c r="I3594" s="72"/>
      <c r="J3594" s="185">
        <v>0</v>
      </c>
      <c r="K3594" s="242"/>
      <c r="L3594" s="242"/>
      <c r="M3594" s="173"/>
      <c r="N3594" s="173"/>
      <c r="O3594" s="176"/>
      <c r="P3594" s="173"/>
    </row>
    <row r="3595" spans="1:16" x14ac:dyDescent="0.25">
      <c r="A3595" s="74" t="s">
        <v>2778</v>
      </c>
      <c r="B3595" s="75" t="s">
        <v>3145</v>
      </c>
      <c r="C3595" s="78"/>
      <c r="D3595" s="184">
        <v>-2.40245</v>
      </c>
      <c r="E3595" s="76">
        <v>26.340599999999998</v>
      </c>
      <c r="F3595" s="76">
        <v>19.026400000000002</v>
      </c>
      <c r="G3595" s="73"/>
      <c r="H3595" s="76">
        <v>127.58395</v>
      </c>
      <c r="I3595" s="72"/>
      <c r="J3595" s="185">
        <v>0</v>
      </c>
      <c r="K3595" s="242"/>
      <c r="L3595" s="242"/>
      <c r="M3595" s="173"/>
      <c r="N3595" s="174"/>
      <c r="O3595" s="173"/>
      <c r="P3595" s="173"/>
    </row>
    <row r="3596" spans="1:16" x14ac:dyDescent="0.25">
      <c r="A3596" s="74" t="s">
        <v>4033</v>
      </c>
      <c r="B3596" s="75" t="s">
        <v>3145</v>
      </c>
      <c r="C3596" s="78">
        <v>146.81205</v>
      </c>
      <c r="D3596" s="184"/>
      <c r="E3596" s="76">
        <v>39.730599999999995</v>
      </c>
      <c r="F3596" s="76">
        <v>9.6486000000000001</v>
      </c>
      <c r="G3596" s="73"/>
      <c r="H3596" s="76">
        <v>147.60839999999999</v>
      </c>
      <c r="I3596" s="72"/>
      <c r="J3596" s="185">
        <v>0</v>
      </c>
      <c r="K3596" s="242"/>
      <c r="L3596" s="242"/>
      <c r="M3596" s="173"/>
      <c r="N3596" s="174"/>
      <c r="O3596" s="173"/>
      <c r="P3596" s="173"/>
    </row>
    <row r="3597" spans="1:16" x14ac:dyDescent="0.25">
      <c r="A3597" s="74" t="s">
        <v>2476</v>
      </c>
      <c r="B3597" s="75" t="s">
        <v>3145</v>
      </c>
      <c r="C3597" s="78">
        <v>278.58170000000001</v>
      </c>
      <c r="D3597" s="184"/>
      <c r="E3597" s="76">
        <v>61.191650000000003</v>
      </c>
      <c r="F3597" s="76">
        <v>19.7</v>
      </c>
      <c r="G3597" s="73"/>
      <c r="H3597" s="76">
        <v>325.88645000000002</v>
      </c>
      <c r="I3597" s="72"/>
      <c r="J3597" s="185">
        <v>0</v>
      </c>
      <c r="K3597" s="242"/>
      <c r="L3597" s="242"/>
      <c r="M3597" s="173"/>
      <c r="N3597" s="173"/>
      <c r="O3597" s="173"/>
      <c r="P3597" s="173"/>
    </row>
    <row r="3598" spans="1:16" x14ac:dyDescent="0.25">
      <c r="A3598" s="74" t="s">
        <v>2479</v>
      </c>
      <c r="B3598" s="75" t="s">
        <v>3145</v>
      </c>
      <c r="C3598" s="78">
        <v>13.683999999999999</v>
      </c>
      <c r="D3598" s="184"/>
      <c r="E3598" s="76">
        <v>4.6176000000000004</v>
      </c>
      <c r="F3598" s="76">
        <v>18.301599999999997</v>
      </c>
      <c r="G3598" s="73"/>
      <c r="H3598" s="76"/>
      <c r="I3598" s="72"/>
      <c r="J3598" s="185">
        <v>0</v>
      </c>
      <c r="K3598" s="242"/>
      <c r="L3598" s="242"/>
      <c r="M3598" s="173"/>
      <c r="N3598" s="174"/>
      <c r="O3598" s="173"/>
      <c r="P3598" s="178"/>
    </row>
    <row r="3599" spans="1:16" x14ac:dyDescent="0.25">
      <c r="A3599" s="74" t="s">
        <v>2779</v>
      </c>
      <c r="B3599" s="75" t="s">
        <v>3145</v>
      </c>
      <c r="C3599" s="78">
        <v>101.089</v>
      </c>
      <c r="D3599" s="184"/>
      <c r="E3599" s="76">
        <v>44.283850000000001</v>
      </c>
      <c r="F3599" s="76">
        <v>29.335450000000002</v>
      </c>
      <c r="G3599" s="73"/>
      <c r="H3599" s="76">
        <v>117.37864999999999</v>
      </c>
      <c r="I3599" s="72"/>
      <c r="J3599" s="185">
        <v>0</v>
      </c>
      <c r="K3599" s="242"/>
      <c r="L3599" s="242"/>
      <c r="M3599" s="173"/>
      <c r="N3599" s="173"/>
      <c r="O3599" s="173"/>
      <c r="P3599" s="173"/>
    </row>
    <row r="3600" spans="1:16" x14ac:dyDescent="0.25">
      <c r="A3600" s="74" t="s">
        <v>2780</v>
      </c>
      <c r="B3600" s="75" t="s">
        <v>3145</v>
      </c>
      <c r="C3600" s="78">
        <v>304.02175</v>
      </c>
      <c r="D3600" s="184"/>
      <c r="E3600" s="76">
        <v>69.318600000000004</v>
      </c>
      <c r="F3600" s="76">
        <v>34.5518</v>
      </c>
      <c r="G3600" s="73"/>
      <c r="H3600" s="76">
        <v>338.78854999999999</v>
      </c>
      <c r="I3600" s="72"/>
      <c r="J3600" s="185">
        <v>0</v>
      </c>
      <c r="K3600" s="242"/>
      <c r="L3600" s="242"/>
      <c r="M3600" s="173"/>
      <c r="N3600" s="174"/>
      <c r="O3600" s="173"/>
      <c r="P3600" s="173"/>
    </row>
    <row r="3601" spans="1:16" x14ac:dyDescent="0.25">
      <c r="A3601" s="74" t="s">
        <v>2781</v>
      </c>
      <c r="B3601" s="75" t="s">
        <v>3145</v>
      </c>
      <c r="C3601" s="78">
        <v>49.457000000000001</v>
      </c>
      <c r="D3601" s="184"/>
      <c r="E3601" s="76">
        <v>33.707050000000002</v>
      </c>
      <c r="F3601" s="76">
        <v>31.926599999999997</v>
      </c>
      <c r="G3601" s="73"/>
      <c r="H3601" s="76">
        <v>52.64405</v>
      </c>
      <c r="I3601" s="72"/>
      <c r="J3601" s="185">
        <v>0</v>
      </c>
      <c r="K3601" s="242"/>
      <c r="L3601" s="242"/>
      <c r="M3601" s="173"/>
      <c r="N3601" s="173"/>
      <c r="O3601" s="173"/>
      <c r="P3601" s="173"/>
    </row>
    <row r="3602" spans="1:16" x14ac:dyDescent="0.25">
      <c r="A3602" s="74" t="s">
        <v>2782</v>
      </c>
      <c r="B3602" s="75" t="s">
        <v>3145</v>
      </c>
      <c r="C3602" s="78">
        <v>130.64358000000001</v>
      </c>
      <c r="D3602" s="184"/>
      <c r="E3602" s="76">
        <v>31.416840000000001</v>
      </c>
      <c r="F3602" s="76">
        <v>12.891159999999999</v>
      </c>
      <c r="G3602" s="73"/>
      <c r="H3602" s="76">
        <v>149.16926000000001</v>
      </c>
      <c r="I3602" s="72"/>
      <c r="J3602" s="185">
        <v>0</v>
      </c>
      <c r="K3602" s="242"/>
      <c r="L3602" s="242"/>
      <c r="M3602" s="173"/>
      <c r="N3602" s="173"/>
      <c r="O3602" s="173"/>
      <c r="P3602" s="173"/>
    </row>
    <row r="3603" spans="1:16" x14ac:dyDescent="0.25">
      <c r="A3603" s="74" t="s">
        <v>2783</v>
      </c>
      <c r="B3603" s="75" t="s">
        <v>3145</v>
      </c>
      <c r="C3603" s="78">
        <v>123.012</v>
      </c>
      <c r="D3603" s="184"/>
      <c r="E3603" s="76">
        <v>32.213999999999999</v>
      </c>
      <c r="F3603" s="76">
        <v>14.4199</v>
      </c>
      <c r="G3603" s="73"/>
      <c r="H3603" s="76">
        <v>140.80610000000001</v>
      </c>
      <c r="I3603" s="72"/>
      <c r="J3603" s="185">
        <v>0</v>
      </c>
      <c r="K3603" s="242"/>
      <c r="L3603" s="242"/>
      <c r="M3603" s="173"/>
      <c r="N3603" s="175"/>
      <c r="O3603" s="173"/>
      <c r="P3603" s="173"/>
    </row>
    <row r="3604" spans="1:16" x14ac:dyDescent="0.25">
      <c r="A3604" s="74" t="s">
        <v>2784</v>
      </c>
      <c r="B3604" s="75" t="s">
        <v>3145</v>
      </c>
      <c r="C3604" s="78">
        <v>107.73272</v>
      </c>
      <c r="D3604" s="184"/>
      <c r="E3604" s="76">
        <v>32.533799999999999</v>
      </c>
      <c r="F3604" s="76">
        <v>7.4276</v>
      </c>
      <c r="G3604" s="73"/>
      <c r="H3604" s="76">
        <v>132.83892</v>
      </c>
      <c r="I3604" s="72"/>
      <c r="J3604" s="185">
        <v>0</v>
      </c>
      <c r="K3604" s="242"/>
      <c r="L3604" s="242"/>
      <c r="M3604" s="173"/>
      <c r="N3604" s="174"/>
      <c r="O3604" s="173"/>
      <c r="P3604" s="173"/>
    </row>
    <row r="3605" spans="1:16" x14ac:dyDescent="0.25">
      <c r="A3605" s="74" t="s">
        <v>2785</v>
      </c>
      <c r="B3605" s="75" t="s">
        <v>3145</v>
      </c>
      <c r="C3605" s="78">
        <v>157.15254999999999</v>
      </c>
      <c r="D3605" s="184"/>
      <c r="E3605" s="76">
        <v>60.174399999999999</v>
      </c>
      <c r="F3605" s="76">
        <v>25.013150000000003</v>
      </c>
      <c r="G3605" s="73"/>
      <c r="H3605" s="76">
        <v>197.7842</v>
      </c>
      <c r="I3605" s="72"/>
      <c r="J3605" s="185">
        <v>0</v>
      </c>
      <c r="K3605" s="242"/>
      <c r="L3605" s="242"/>
      <c r="M3605" s="173"/>
      <c r="N3605" s="174"/>
      <c r="O3605" s="173"/>
      <c r="P3605" s="173"/>
    </row>
    <row r="3606" spans="1:16" x14ac:dyDescent="0.25">
      <c r="A3606" s="74" t="s">
        <v>2786</v>
      </c>
      <c r="B3606" s="75" t="s">
        <v>3145</v>
      </c>
      <c r="C3606" s="78">
        <v>94.632840000000002</v>
      </c>
      <c r="D3606" s="184"/>
      <c r="E3606" s="76">
        <v>40.40231</v>
      </c>
      <c r="F3606" s="76">
        <v>30.56711</v>
      </c>
      <c r="G3606" s="73"/>
      <c r="H3606" s="76">
        <v>86.593000000000004</v>
      </c>
      <c r="I3606" s="72"/>
      <c r="J3606" s="185">
        <v>0</v>
      </c>
      <c r="K3606" s="242"/>
      <c r="L3606" s="242"/>
      <c r="M3606" s="173"/>
      <c r="N3606" s="173"/>
      <c r="O3606" s="173"/>
      <c r="P3606" s="173"/>
    </row>
    <row r="3607" spans="1:16" x14ac:dyDescent="0.25">
      <c r="A3607" s="74" t="s">
        <v>4034</v>
      </c>
      <c r="B3607" s="75" t="s">
        <v>3145</v>
      </c>
      <c r="C3607" s="78">
        <v>100.95291</v>
      </c>
      <c r="D3607" s="184"/>
      <c r="E3607" s="76">
        <v>28.19154</v>
      </c>
      <c r="F3607" s="76">
        <v>46.828679999999999</v>
      </c>
      <c r="G3607" s="73"/>
      <c r="H3607" s="76">
        <v>103.78737</v>
      </c>
      <c r="I3607" s="72"/>
      <c r="J3607" s="185">
        <v>0</v>
      </c>
      <c r="K3607" s="242"/>
      <c r="L3607" s="242"/>
      <c r="M3607" s="173"/>
      <c r="N3607" s="173"/>
      <c r="O3607" s="173"/>
      <c r="P3607" s="173"/>
    </row>
    <row r="3608" spans="1:16" x14ac:dyDescent="0.25">
      <c r="A3608" s="74" t="s">
        <v>2787</v>
      </c>
      <c r="B3608" s="75" t="s">
        <v>3145</v>
      </c>
      <c r="C3608" s="78">
        <v>79.205550000000002</v>
      </c>
      <c r="D3608" s="184"/>
      <c r="E3608" s="76">
        <v>40.316249999999997</v>
      </c>
      <c r="F3608" s="76">
        <v>27.942049999999998</v>
      </c>
      <c r="G3608" s="73"/>
      <c r="H3608" s="76">
        <v>96.231800000000007</v>
      </c>
      <c r="I3608" s="72"/>
      <c r="J3608" s="185">
        <v>0</v>
      </c>
      <c r="K3608" s="242"/>
      <c r="L3608" s="242"/>
      <c r="M3608" s="173"/>
      <c r="N3608" s="173"/>
      <c r="O3608" s="173"/>
      <c r="P3608" s="173"/>
    </row>
    <row r="3609" spans="1:16" x14ac:dyDescent="0.25">
      <c r="A3609" s="74" t="s">
        <v>2788</v>
      </c>
      <c r="B3609" s="75" t="s">
        <v>3145</v>
      </c>
      <c r="C3609" s="78">
        <v>175.7533</v>
      </c>
      <c r="D3609" s="184"/>
      <c r="E3609" s="76">
        <v>49.295999999999999</v>
      </c>
      <c r="F3609" s="76">
        <v>36.594550000000005</v>
      </c>
      <c r="G3609" s="73"/>
      <c r="H3609" s="76">
        <v>207.60165000000001</v>
      </c>
      <c r="I3609" s="72"/>
      <c r="J3609" s="185">
        <v>0</v>
      </c>
      <c r="K3609" s="242"/>
      <c r="L3609" s="242"/>
      <c r="M3609" s="173"/>
      <c r="N3609" s="175"/>
      <c r="O3609" s="173"/>
      <c r="P3609" s="173"/>
    </row>
    <row r="3610" spans="1:16" x14ac:dyDescent="0.25">
      <c r="A3610" s="74" t="s">
        <v>2789</v>
      </c>
      <c r="B3610" s="75" t="s">
        <v>3145</v>
      </c>
      <c r="C3610" s="78">
        <v>255.68539999999999</v>
      </c>
      <c r="D3610" s="184"/>
      <c r="E3610" s="76">
        <v>61.682400000000001</v>
      </c>
      <c r="F3610" s="76">
        <v>40.672350000000002</v>
      </c>
      <c r="G3610" s="73"/>
      <c r="H3610" s="76">
        <v>276.69544999999999</v>
      </c>
      <c r="I3610" s="72"/>
      <c r="J3610" s="185">
        <v>0</v>
      </c>
      <c r="K3610" s="242"/>
      <c r="L3610" s="242"/>
      <c r="M3610" s="173"/>
      <c r="N3610" s="174"/>
      <c r="O3610" s="173"/>
      <c r="P3610" s="173"/>
    </row>
    <row r="3611" spans="1:16" x14ac:dyDescent="0.25">
      <c r="A3611" s="74" t="s">
        <v>2790</v>
      </c>
      <c r="B3611" s="75" t="s">
        <v>3145</v>
      </c>
      <c r="C3611" s="78">
        <v>55.576550000000005</v>
      </c>
      <c r="D3611" s="184"/>
      <c r="E3611" s="76">
        <v>25.732200000000002</v>
      </c>
      <c r="F3611" s="76">
        <v>18.130849999999999</v>
      </c>
      <c r="G3611" s="73"/>
      <c r="H3611" s="76">
        <v>63.177900000000001</v>
      </c>
      <c r="I3611" s="72"/>
      <c r="J3611" s="185">
        <v>0</v>
      </c>
      <c r="K3611" s="242"/>
      <c r="L3611" s="242"/>
      <c r="M3611" s="173"/>
      <c r="N3611" s="174"/>
      <c r="O3611" s="173"/>
      <c r="P3611" s="173"/>
    </row>
    <row r="3612" spans="1:16" x14ac:dyDescent="0.25">
      <c r="A3612" s="74" t="s">
        <v>4035</v>
      </c>
      <c r="B3612" s="183" t="s">
        <v>3148</v>
      </c>
      <c r="C3612" s="78">
        <v>70.378</v>
      </c>
      <c r="D3612" s="184"/>
      <c r="E3612" s="76">
        <v>51.786149999999999</v>
      </c>
      <c r="F3612" s="76">
        <v>22.722300000000001</v>
      </c>
      <c r="G3612" s="73"/>
      <c r="H3612" s="76">
        <v>263.68109999999996</v>
      </c>
      <c r="I3612" s="72"/>
      <c r="J3612" s="185">
        <v>0</v>
      </c>
      <c r="K3612" s="242"/>
      <c r="L3612" s="242"/>
      <c r="M3612" s="173"/>
      <c r="N3612" s="173"/>
      <c r="O3612" s="173"/>
      <c r="P3612" s="173"/>
    </row>
    <row r="3613" spans="1:16" x14ac:dyDescent="0.25">
      <c r="A3613" s="74" t="s">
        <v>2796</v>
      </c>
      <c r="B3613" s="183" t="s">
        <v>3148</v>
      </c>
      <c r="C3613" s="78">
        <v>46.195149999999998</v>
      </c>
      <c r="D3613" s="184"/>
      <c r="E3613" s="76">
        <v>29.472300000000001</v>
      </c>
      <c r="F3613" s="76">
        <v>28.42745</v>
      </c>
      <c r="G3613" s="73"/>
      <c r="H3613" s="76">
        <v>47.399250000000002</v>
      </c>
      <c r="I3613" s="72"/>
      <c r="J3613" s="185">
        <v>0</v>
      </c>
      <c r="K3613" s="242"/>
      <c r="L3613" s="242"/>
      <c r="M3613" s="173"/>
      <c r="N3613" s="174"/>
      <c r="O3613" s="173"/>
      <c r="P3613" s="173"/>
    </row>
    <row r="3614" spans="1:16" x14ac:dyDescent="0.25">
      <c r="A3614" s="74" t="s">
        <v>4036</v>
      </c>
      <c r="B3614" s="183" t="s">
        <v>3148</v>
      </c>
      <c r="C3614" s="78">
        <v>29.925150000000002</v>
      </c>
      <c r="D3614" s="184"/>
      <c r="E3614" s="76">
        <v>19.687200000000001</v>
      </c>
      <c r="F3614" s="76">
        <v>27.636200000000002</v>
      </c>
      <c r="G3614" s="73"/>
      <c r="H3614" s="76">
        <v>21.976150000000001</v>
      </c>
      <c r="I3614" s="72"/>
      <c r="J3614" s="185">
        <v>0</v>
      </c>
      <c r="K3614" s="242"/>
      <c r="L3614" s="242"/>
      <c r="M3614" s="173"/>
      <c r="N3614" s="174"/>
      <c r="O3614" s="173"/>
      <c r="P3614" s="173"/>
    </row>
    <row r="3615" spans="1:16" x14ac:dyDescent="0.25">
      <c r="A3615" s="74" t="s">
        <v>4037</v>
      </c>
      <c r="B3615" s="183" t="s">
        <v>3148</v>
      </c>
      <c r="C3615" s="78">
        <v>28.885300000000001</v>
      </c>
      <c r="D3615" s="184"/>
      <c r="E3615" s="76">
        <v>47.087949999999999</v>
      </c>
      <c r="F3615" s="76">
        <v>36.438300000000005</v>
      </c>
      <c r="G3615" s="73"/>
      <c r="H3615" s="76">
        <v>308.51600000000002</v>
      </c>
      <c r="I3615" s="72"/>
      <c r="J3615" s="185">
        <v>0</v>
      </c>
      <c r="K3615" s="242"/>
      <c r="L3615" s="242"/>
      <c r="M3615" s="173"/>
      <c r="N3615" s="173"/>
      <c r="O3615" s="173"/>
      <c r="P3615" s="173"/>
    </row>
    <row r="3616" spans="1:16" x14ac:dyDescent="0.25">
      <c r="A3616" s="74" t="s">
        <v>4038</v>
      </c>
      <c r="B3616" s="183" t="s">
        <v>3148</v>
      </c>
      <c r="C3616" s="78">
        <v>8.1490500000000008</v>
      </c>
      <c r="D3616" s="184"/>
      <c r="E3616" s="76">
        <v>43.8932</v>
      </c>
      <c r="F3616" s="76">
        <v>24.2362</v>
      </c>
      <c r="G3616" s="73"/>
      <c r="H3616" s="76">
        <v>344.39015000000001</v>
      </c>
      <c r="I3616" s="72"/>
      <c r="J3616" s="185">
        <v>0</v>
      </c>
      <c r="K3616" s="242"/>
      <c r="L3616" s="242"/>
      <c r="M3616" s="173"/>
      <c r="N3616" s="174"/>
      <c r="O3616" s="173"/>
      <c r="P3616" s="173"/>
    </row>
    <row r="3617" spans="1:19" x14ac:dyDescent="0.25">
      <c r="A3617" s="74" t="s">
        <v>4039</v>
      </c>
      <c r="B3617" s="183" t="s">
        <v>3148</v>
      </c>
      <c r="C3617" s="78">
        <v>280.92334999999997</v>
      </c>
      <c r="D3617" s="184"/>
      <c r="E3617" s="76">
        <v>83.857799999999997</v>
      </c>
      <c r="F3617" s="76">
        <v>78.8078</v>
      </c>
      <c r="G3617" s="73"/>
      <c r="H3617" s="76">
        <v>285.97334999999998</v>
      </c>
      <c r="I3617" s="72"/>
      <c r="J3617" s="185">
        <v>0</v>
      </c>
      <c r="K3617" s="242"/>
      <c r="L3617" s="242"/>
      <c r="M3617" s="173"/>
      <c r="N3617" s="174"/>
      <c r="O3617" s="173"/>
      <c r="P3617" s="173"/>
    </row>
    <row r="3618" spans="1:19" x14ac:dyDescent="0.25">
      <c r="A3618" s="74" t="s">
        <v>4040</v>
      </c>
      <c r="B3618" s="183" t="s">
        <v>3148</v>
      </c>
      <c r="C3618" s="78">
        <v>155.41879999999998</v>
      </c>
      <c r="D3618" s="184"/>
      <c r="E3618" s="76">
        <v>43.789389999999997</v>
      </c>
      <c r="F3618" s="76">
        <v>14.61</v>
      </c>
      <c r="G3618" s="73"/>
      <c r="H3618" s="76">
        <v>159.82204000000002</v>
      </c>
      <c r="I3618" s="72"/>
      <c r="J3618" s="185">
        <v>0</v>
      </c>
      <c r="K3618" s="242"/>
      <c r="L3618" s="242"/>
      <c r="M3618" s="173"/>
      <c r="N3618" s="173"/>
      <c r="O3618" s="173"/>
      <c r="P3618" s="173"/>
    </row>
    <row r="3619" spans="1:19" x14ac:dyDescent="0.25">
      <c r="A3619" s="74" t="s">
        <v>4041</v>
      </c>
      <c r="B3619" s="183" t="s">
        <v>3148</v>
      </c>
      <c r="C3619" s="78">
        <v>41.49098</v>
      </c>
      <c r="D3619" s="184"/>
      <c r="E3619" s="76">
        <v>55.01925</v>
      </c>
      <c r="F3619" s="76">
        <v>100.11575000000001</v>
      </c>
      <c r="G3619" s="73"/>
      <c r="H3619" s="76">
        <v>155.09373000000002</v>
      </c>
      <c r="I3619" s="72"/>
      <c r="J3619" s="185">
        <v>0</v>
      </c>
      <c r="K3619" s="242"/>
      <c r="L3619" s="242"/>
      <c r="M3619" s="173"/>
      <c r="N3619" s="173"/>
      <c r="O3619" s="173"/>
      <c r="P3619" s="173"/>
    </row>
    <row r="3620" spans="1:19" x14ac:dyDescent="0.25">
      <c r="A3620" s="74" t="s">
        <v>2846</v>
      </c>
      <c r="B3620" s="183" t="s">
        <v>3155</v>
      </c>
      <c r="C3620" s="78">
        <v>81.398200000000003</v>
      </c>
      <c r="D3620" s="184"/>
      <c r="E3620" s="76">
        <v>24.328200000000002</v>
      </c>
      <c r="F3620" s="76">
        <v>10.72505</v>
      </c>
      <c r="G3620" s="73"/>
      <c r="H3620" s="76">
        <v>95.001350000000002</v>
      </c>
      <c r="I3620" s="72"/>
      <c r="J3620" s="185">
        <v>0</v>
      </c>
      <c r="K3620" s="242"/>
      <c r="L3620" s="242"/>
      <c r="M3620" s="173"/>
      <c r="N3620" s="174"/>
      <c r="O3620" s="173"/>
      <c r="P3620" s="173"/>
    </row>
    <row r="3621" spans="1:19" x14ac:dyDescent="0.25">
      <c r="A3621" s="74" t="s">
        <v>2847</v>
      </c>
      <c r="B3621" s="183" t="s">
        <v>3155</v>
      </c>
      <c r="C3621" s="78">
        <v>199.57239999999999</v>
      </c>
      <c r="D3621" s="184"/>
      <c r="E3621" s="76">
        <v>56.8932</v>
      </c>
      <c r="F3621" s="76">
        <v>56.339199999999998</v>
      </c>
      <c r="G3621" s="73"/>
      <c r="H3621" s="76">
        <v>200.12639999999999</v>
      </c>
      <c r="I3621" s="72"/>
      <c r="J3621" s="185">
        <v>0</v>
      </c>
      <c r="K3621" s="242"/>
      <c r="L3621" s="242"/>
      <c r="M3621" s="173"/>
      <c r="N3621" s="174"/>
      <c r="O3621" s="173"/>
      <c r="P3621" s="173"/>
    </row>
    <row r="3622" spans="1:19" x14ac:dyDescent="0.25">
      <c r="A3622" s="74" t="s">
        <v>2848</v>
      </c>
      <c r="B3622" s="183" t="s">
        <v>3155</v>
      </c>
      <c r="C3622" s="78">
        <v>152.25879999999998</v>
      </c>
      <c r="D3622" s="184"/>
      <c r="E3622" s="76">
        <v>53.262300000000003</v>
      </c>
      <c r="F3622" s="76">
        <v>12.4054</v>
      </c>
      <c r="G3622" s="73"/>
      <c r="H3622" s="76">
        <v>299.6182</v>
      </c>
      <c r="I3622" s="72"/>
      <c r="J3622" s="185">
        <v>0</v>
      </c>
      <c r="K3622" s="242"/>
      <c r="L3622" s="242"/>
      <c r="M3622" s="173"/>
      <c r="N3622" s="174"/>
      <c r="O3622" s="173"/>
      <c r="P3622" s="173"/>
    </row>
    <row r="3623" spans="1:19" x14ac:dyDescent="0.25">
      <c r="A3623" s="74" t="s">
        <v>2849</v>
      </c>
      <c r="B3623" s="183" t="s">
        <v>3155</v>
      </c>
      <c r="C3623" s="78">
        <v>97.302050000000008</v>
      </c>
      <c r="D3623" s="184"/>
      <c r="E3623" s="76">
        <v>60.929050000000004</v>
      </c>
      <c r="F3623" s="76">
        <v>55.711150000000004</v>
      </c>
      <c r="G3623" s="73"/>
      <c r="H3623" s="76">
        <v>104.83135</v>
      </c>
      <c r="I3623" s="72"/>
      <c r="J3623" s="185">
        <v>0</v>
      </c>
      <c r="K3623" s="242"/>
      <c r="L3623" s="242"/>
      <c r="M3623" s="173"/>
      <c r="N3623" s="173"/>
      <c r="O3623" s="173"/>
      <c r="P3623" s="173"/>
    </row>
    <row r="3624" spans="1:19" x14ac:dyDescent="0.25">
      <c r="A3624" s="74" t="s">
        <v>2850</v>
      </c>
      <c r="B3624" s="183" t="s">
        <v>3155</v>
      </c>
      <c r="C3624" s="78">
        <v>33.562690000000003</v>
      </c>
      <c r="D3624" s="184"/>
      <c r="E3624" s="76">
        <v>33.532199999999996</v>
      </c>
      <c r="F3624" s="76">
        <v>7.1666999999999996</v>
      </c>
      <c r="G3624" s="73"/>
      <c r="H3624" s="76">
        <v>79.680589999999995</v>
      </c>
      <c r="I3624" s="72"/>
      <c r="J3624" s="185">
        <v>0</v>
      </c>
      <c r="K3624" s="242"/>
      <c r="L3624" s="242"/>
      <c r="M3624" s="173"/>
      <c r="N3624" s="174"/>
      <c r="O3624" s="173"/>
      <c r="P3624" s="173"/>
    </row>
    <row r="3625" spans="1:19" x14ac:dyDescent="0.25">
      <c r="A3625" s="74" t="s">
        <v>2794</v>
      </c>
      <c r="B3625" s="183" t="s">
        <v>3155</v>
      </c>
      <c r="C3625" s="78">
        <v>166.35598000000002</v>
      </c>
      <c r="D3625" s="184"/>
      <c r="E3625" s="76">
        <v>103.80045</v>
      </c>
      <c r="F3625" s="76">
        <v>82.730589999999992</v>
      </c>
      <c r="G3625" s="73"/>
      <c r="H3625" s="76">
        <v>186.94298999999998</v>
      </c>
      <c r="I3625" s="72"/>
      <c r="J3625" s="185">
        <v>0</v>
      </c>
      <c r="K3625" s="242"/>
      <c r="L3625" s="242"/>
      <c r="M3625" s="173"/>
      <c r="N3625" s="173"/>
      <c r="O3625" s="173"/>
      <c r="P3625" s="173"/>
      <c r="S3625" s="170"/>
    </row>
    <row r="3626" spans="1:19" x14ac:dyDescent="0.25">
      <c r="A3626" s="74" t="s">
        <v>2851</v>
      </c>
      <c r="B3626" s="183" t="s">
        <v>3155</v>
      </c>
      <c r="C3626" s="78">
        <v>126.24085000000001</v>
      </c>
      <c r="D3626" s="184"/>
      <c r="E3626" s="76">
        <v>76.855350000000001</v>
      </c>
      <c r="F3626" s="76">
        <v>54.886800000000001</v>
      </c>
      <c r="G3626" s="73"/>
      <c r="H3626" s="76">
        <v>147.87554999999998</v>
      </c>
      <c r="I3626" s="72"/>
      <c r="J3626" s="185">
        <v>0</v>
      </c>
      <c r="K3626" s="242"/>
      <c r="L3626" s="242"/>
      <c r="M3626" s="173"/>
      <c r="N3626" s="173"/>
      <c r="O3626" s="173"/>
      <c r="P3626" s="173"/>
    </row>
    <row r="3627" spans="1:19" x14ac:dyDescent="0.25">
      <c r="A3627" s="74" t="s">
        <v>2852</v>
      </c>
      <c r="B3627" s="183" t="s">
        <v>3155</v>
      </c>
      <c r="C3627" s="78">
        <v>133.28628</v>
      </c>
      <c r="D3627" s="184"/>
      <c r="E3627" s="76">
        <v>63.385400000000004</v>
      </c>
      <c r="F3627" s="76">
        <v>54.714839999999995</v>
      </c>
      <c r="G3627" s="73"/>
      <c r="H3627" s="76">
        <v>142.80583999999999</v>
      </c>
      <c r="I3627" s="72"/>
      <c r="J3627" s="185">
        <v>0</v>
      </c>
      <c r="K3627" s="242"/>
      <c r="L3627" s="242"/>
      <c r="M3627" s="173"/>
      <c r="N3627" s="174"/>
      <c r="O3627" s="173"/>
      <c r="P3627" s="173"/>
    </row>
    <row r="3628" spans="1:19" x14ac:dyDescent="0.25">
      <c r="A3628" s="74" t="s">
        <v>2853</v>
      </c>
      <c r="B3628" s="183" t="s">
        <v>3155</v>
      </c>
      <c r="C3628" s="78">
        <v>119.67925</v>
      </c>
      <c r="D3628" s="184"/>
      <c r="E3628" s="76">
        <v>67.077399999999997</v>
      </c>
      <c r="F3628" s="76">
        <v>45.86215</v>
      </c>
      <c r="G3628" s="73"/>
      <c r="H3628" s="76">
        <v>142.8081</v>
      </c>
      <c r="I3628" s="72"/>
      <c r="J3628" s="185">
        <v>0</v>
      </c>
      <c r="K3628" s="242"/>
      <c r="L3628" s="242"/>
      <c r="M3628" s="173"/>
      <c r="N3628" s="174"/>
      <c r="O3628" s="173"/>
      <c r="P3628" s="173"/>
    </row>
    <row r="3629" spans="1:19" x14ac:dyDescent="0.25">
      <c r="A3629" s="74" t="s">
        <v>2854</v>
      </c>
      <c r="B3629" s="183" t="s">
        <v>3155</v>
      </c>
      <c r="C3629" s="78">
        <v>169.65064999999998</v>
      </c>
      <c r="D3629" s="184"/>
      <c r="E3629" s="76">
        <v>69.279600000000002</v>
      </c>
      <c r="F3629" s="76">
        <v>55.372750000000003</v>
      </c>
      <c r="G3629" s="73"/>
      <c r="H3629" s="76">
        <v>183.5575</v>
      </c>
      <c r="I3629" s="72"/>
      <c r="J3629" s="185">
        <v>0</v>
      </c>
      <c r="K3629" s="242"/>
      <c r="L3629" s="242"/>
      <c r="M3629" s="173"/>
      <c r="N3629" s="174"/>
      <c r="O3629" s="173"/>
      <c r="P3629" s="173"/>
    </row>
    <row r="3630" spans="1:19" x14ac:dyDescent="0.25">
      <c r="A3630" s="74" t="s">
        <v>2930</v>
      </c>
      <c r="B3630" s="183" t="s">
        <v>3160</v>
      </c>
      <c r="C3630" s="78">
        <v>136.38935999999998</v>
      </c>
      <c r="D3630" s="184"/>
      <c r="E3630" s="76">
        <v>56.2913</v>
      </c>
      <c r="F3630" s="76">
        <v>63.559849999999997</v>
      </c>
      <c r="G3630" s="73"/>
      <c r="H3630" s="76">
        <v>143.80811</v>
      </c>
      <c r="I3630" s="72"/>
      <c r="J3630" s="185">
        <v>0</v>
      </c>
      <c r="K3630" s="242"/>
      <c r="L3630" s="242"/>
      <c r="M3630" s="173"/>
      <c r="N3630" s="174"/>
      <c r="O3630" s="173"/>
      <c r="P3630" s="173"/>
    </row>
    <row r="3631" spans="1:19" x14ac:dyDescent="0.25">
      <c r="A3631" s="74" t="s">
        <v>2931</v>
      </c>
      <c r="B3631" s="183" t="s">
        <v>3160</v>
      </c>
      <c r="C3631" s="78">
        <v>182.01124999999999</v>
      </c>
      <c r="D3631" s="184"/>
      <c r="E3631" s="76">
        <v>60.332999999999998</v>
      </c>
      <c r="F3631" s="76">
        <v>30.389299999999999</v>
      </c>
      <c r="G3631" s="73"/>
      <c r="H3631" s="76">
        <v>211.95495000000003</v>
      </c>
      <c r="I3631" s="72"/>
      <c r="J3631" s="185">
        <v>0</v>
      </c>
      <c r="K3631" s="242"/>
      <c r="L3631" s="242"/>
      <c r="M3631" s="173"/>
      <c r="N3631" s="175"/>
      <c r="O3631" s="173"/>
      <c r="P3631" s="173"/>
    </row>
    <row r="3632" spans="1:19" x14ac:dyDescent="0.25">
      <c r="A3632" s="74" t="s">
        <v>2932</v>
      </c>
      <c r="B3632" s="183" t="s">
        <v>3160</v>
      </c>
      <c r="C3632" s="78">
        <v>164.30845000000002</v>
      </c>
      <c r="D3632" s="184"/>
      <c r="E3632" s="76">
        <v>67.626000000000005</v>
      </c>
      <c r="F3632" s="76">
        <v>35.797199999999997</v>
      </c>
      <c r="G3632" s="73"/>
      <c r="H3632" s="76">
        <v>188.45724999999999</v>
      </c>
      <c r="I3632" s="72"/>
      <c r="J3632" s="185">
        <v>0</v>
      </c>
      <c r="K3632" s="242"/>
      <c r="L3632" s="242"/>
      <c r="M3632" s="173"/>
      <c r="N3632" s="175"/>
      <c r="O3632" s="173"/>
      <c r="P3632" s="173"/>
    </row>
    <row r="3633" spans="1:19" x14ac:dyDescent="0.25">
      <c r="A3633" s="74" t="s">
        <v>2933</v>
      </c>
      <c r="B3633" s="183" t="s">
        <v>3160</v>
      </c>
      <c r="C3633" s="78">
        <v>131.6764</v>
      </c>
      <c r="D3633" s="184"/>
      <c r="E3633" s="76">
        <v>46.643999999999998</v>
      </c>
      <c r="F3633" s="76">
        <v>16.407049999999998</v>
      </c>
      <c r="G3633" s="73"/>
      <c r="H3633" s="76">
        <v>159.48515</v>
      </c>
      <c r="I3633" s="72"/>
      <c r="J3633" s="185">
        <v>0</v>
      </c>
      <c r="K3633" s="242"/>
      <c r="L3633" s="242"/>
      <c r="M3633" s="173"/>
      <c r="N3633" s="175"/>
      <c r="O3633" s="173"/>
      <c r="P3633" s="173"/>
    </row>
    <row r="3634" spans="1:19" x14ac:dyDescent="0.25">
      <c r="A3634" s="74" t="s">
        <v>2934</v>
      </c>
      <c r="B3634" s="183" t="s">
        <v>3160</v>
      </c>
      <c r="C3634" s="78">
        <v>242.19624999999999</v>
      </c>
      <c r="D3634" s="184"/>
      <c r="E3634" s="76">
        <v>77.968800000000002</v>
      </c>
      <c r="F3634" s="76">
        <v>27.206700000000001</v>
      </c>
      <c r="G3634" s="73"/>
      <c r="H3634" s="76">
        <v>292.95835</v>
      </c>
      <c r="I3634" s="72"/>
      <c r="J3634" s="185">
        <v>0</v>
      </c>
      <c r="K3634" s="242"/>
      <c r="L3634" s="242"/>
      <c r="M3634" s="173"/>
      <c r="N3634" s="174"/>
      <c r="O3634" s="173"/>
      <c r="P3634" s="173"/>
    </row>
    <row r="3635" spans="1:19" x14ac:dyDescent="0.25">
      <c r="A3635" s="74" t="s">
        <v>2935</v>
      </c>
      <c r="B3635" s="183" t="s">
        <v>3160</v>
      </c>
      <c r="C3635" s="78">
        <v>124.6521</v>
      </c>
      <c r="D3635" s="184"/>
      <c r="E3635" s="76">
        <v>47.416199999999996</v>
      </c>
      <c r="F3635" s="76">
        <v>25.891749999999998</v>
      </c>
      <c r="G3635" s="73"/>
      <c r="H3635" s="76">
        <v>146.17654999999999</v>
      </c>
      <c r="I3635" s="72"/>
      <c r="J3635" s="185">
        <v>0</v>
      </c>
      <c r="K3635" s="242"/>
      <c r="L3635" s="242"/>
      <c r="M3635" s="173"/>
      <c r="N3635" s="174"/>
      <c r="O3635" s="173"/>
      <c r="P3635" s="173"/>
    </row>
    <row r="3636" spans="1:19" x14ac:dyDescent="0.25">
      <c r="A3636" s="74" t="s">
        <v>2936</v>
      </c>
      <c r="B3636" s="183" t="s">
        <v>3160</v>
      </c>
      <c r="C3636" s="78">
        <v>140.94645</v>
      </c>
      <c r="D3636" s="184"/>
      <c r="E3636" s="76">
        <v>33.7012</v>
      </c>
      <c r="F3636" s="76">
        <v>5.7525000000000004</v>
      </c>
      <c r="G3636" s="73"/>
      <c r="H3636" s="76">
        <v>149.25514999999999</v>
      </c>
      <c r="I3636" s="72"/>
      <c r="J3636" s="185">
        <v>0</v>
      </c>
      <c r="K3636" s="242"/>
      <c r="L3636" s="242"/>
      <c r="M3636" s="173"/>
      <c r="N3636" s="174"/>
      <c r="O3636" s="173"/>
      <c r="P3636" s="173"/>
    </row>
    <row r="3637" spans="1:19" x14ac:dyDescent="0.25">
      <c r="A3637" s="74" t="s">
        <v>2937</v>
      </c>
      <c r="B3637" s="183" t="s">
        <v>3160</v>
      </c>
      <c r="C3637" s="78">
        <v>62.104800000000004</v>
      </c>
      <c r="D3637" s="184"/>
      <c r="E3637" s="76">
        <v>30.412200000000002</v>
      </c>
      <c r="F3637" s="76">
        <v>21.78115</v>
      </c>
      <c r="G3637" s="73"/>
      <c r="H3637" s="76">
        <v>70.735849999999999</v>
      </c>
      <c r="I3637" s="72"/>
      <c r="J3637" s="185">
        <v>0</v>
      </c>
      <c r="K3637" s="242"/>
      <c r="L3637" s="242"/>
      <c r="M3637" s="173"/>
      <c r="N3637" s="174"/>
      <c r="O3637" s="173"/>
      <c r="P3637" s="173"/>
    </row>
    <row r="3638" spans="1:19" x14ac:dyDescent="0.25">
      <c r="A3638" s="74" t="s">
        <v>2938</v>
      </c>
      <c r="B3638" s="183" t="s">
        <v>3160</v>
      </c>
      <c r="C3638" s="78"/>
      <c r="D3638" s="184">
        <v>-0.90170000000000006</v>
      </c>
      <c r="E3638" s="76">
        <v>59.779199999999996</v>
      </c>
      <c r="F3638" s="76">
        <v>16.437200000000001</v>
      </c>
      <c r="G3638" s="73"/>
      <c r="H3638" s="76">
        <v>48.966949999999997</v>
      </c>
      <c r="I3638" s="72"/>
      <c r="J3638" s="185">
        <v>0</v>
      </c>
      <c r="K3638" s="242"/>
      <c r="L3638" s="242"/>
      <c r="M3638" s="177"/>
      <c r="N3638" s="174"/>
      <c r="O3638" s="173"/>
      <c r="P3638" s="173"/>
    </row>
    <row r="3639" spans="1:19" x14ac:dyDescent="0.25">
      <c r="A3639" s="74" t="s">
        <v>2939</v>
      </c>
      <c r="B3639" s="183" t="s">
        <v>3160</v>
      </c>
      <c r="C3639" s="78">
        <v>2.2718499999999997</v>
      </c>
      <c r="D3639" s="184"/>
      <c r="E3639" s="76">
        <v>53.363699999999994</v>
      </c>
      <c r="F3639" s="76">
        <v>15.2971</v>
      </c>
      <c r="G3639" s="73"/>
      <c r="H3639" s="76">
        <v>42.996199999999995</v>
      </c>
      <c r="I3639" s="72"/>
      <c r="J3639" s="185">
        <v>0</v>
      </c>
      <c r="K3639" s="242"/>
      <c r="L3639" s="242"/>
      <c r="M3639" s="173"/>
      <c r="N3639" s="174"/>
      <c r="O3639" s="173"/>
      <c r="P3639" s="173"/>
    </row>
    <row r="3640" spans="1:19" x14ac:dyDescent="0.25">
      <c r="A3640" s="74" t="s">
        <v>2940</v>
      </c>
      <c r="B3640" s="183" t="s">
        <v>3160</v>
      </c>
      <c r="C3640" s="78"/>
      <c r="D3640" s="184"/>
      <c r="E3640" s="76">
        <v>59.252050000000004</v>
      </c>
      <c r="F3640" s="76">
        <v>29.148599999999998</v>
      </c>
      <c r="G3640" s="73"/>
      <c r="H3640" s="76">
        <v>30.90945</v>
      </c>
      <c r="I3640" s="72"/>
      <c r="J3640" s="185">
        <v>0</v>
      </c>
      <c r="K3640" s="242"/>
      <c r="L3640" s="242"/>
      <c r="M3640" s="178"/>
      <c r="N3640" s="173"/>
      <c r="O3640" s="173"/>
      <c r="P3640" s="173"/>
      <c r="R3640" s="171"/>
    </row>
    <row r="3641" spans="1:19" x14ac:dyDescent="0.25">
      <c r="A3641" s="74" t="s">
        <v>2941</v>
      </c>
      <c r="B3641" s="183" t="s">
        <v>3160</v>
      </c>
      <c r="C3641" s="78"/>
      <c r="D3641" s="184"/>
      <c r="E3641" s="76">
        <v>56.897750000000002</v>
      </c>
      <c r="F3641" s="76">
        <v>15.443350000000001</v>
      </c>
      <c r="G3641" s="73"/>
      <c r="H3641" s="76">
        <v>43.674800000000005</v>
      </c>
      <c r="I3641" s="72"/>
      <c r="J3641" s="185">
        <v>0</v>
      </c>
      <c r="K3641" s="242"/>
      <c r="L3641" s="242"/>
      <c r="M3641" s="178"/>
      <c r="N3641" s="173"/>
      <c r="O3641" s="173"/>
      <c r="P3641" s="173"/>
    </row>
    <row r="3642" spans="1:19" x14ac:dyDescent="0.25">
      <c r="A3642" s="74" t="s">
        <v>2942</v>
      </c>
      <c r="B3642" s="183" t="s">
        <v>3160</v>
      </c>
      <c r="C3642" s="78"/>
      <c r="D3642" s="184"/>
      <c r="E3642" s="76">
        <v>57.1753</v>
      </c>
      <c r="F3642" s="76">
        <v>14.693850000000001</v>
      </c>
      <c r="G3642" s="73"/>
      <c r="H3642" s="76">
        <v>42.481449999999995</v>
      </c>
      <c r="I3642" s="72"/>
      <c r="J3642" s="185">
        <v>0</v>
      </c>
      <c r="K3642" s="242"/>
      <c r="L3642" s="242"/>
      <c r="M3642" s="178"/>
      <c r="N3642" s="174"/>
      <c r="O3642" s="173"/>
      <c r="P3642" s="173"/>
    </row>
    <row r="3643" spans="1:19" x14ac:dyDescent="0.25">
      <c r="A3643" s="74" t="s">
        <v>2943</v>
      </c>
      <c r="B3643" s="183" t="s">
        <v>3160</v>
      </c>
      <c r="C3643" s="78"/>
      <c r="D3643" s="184"/>
      <c r="E3643" s="76">
        <v>46.2423</v>
      </c>
      <c r="F3643" s="76">
        <v>17.457799999999999</v>
      </c>
      <c r="G3643" s="73"/>
      <c r="H3643" s="76">
        <v>39.581000000000003</v>
      </c>
      <c r="I3643" s="72"/>
      <c r="J3643" s="185">
        <v>0</v>
      </c>
      <c r="K3643" s="242"/>
      <c r="L3643" s="242"/>
      <c r="M3643" s="178"/>
      <c r="N3643" s="174"/>
      <c r="O3643" s="173"/>
      <c r="P3643" s="173"/>
    </row>
    <row r="3644" spans="1:19" x14ac:dyDescent="0.25">
      <c r="A3644" s="74" t="s">
        <v>2944</v>
      </c>
      <c r="B3644" s="183" t="s">
        <v>3160</v>
      </c>
      <c r="C3644" s="78"/>
      <c r="D3644" s="184"/>
      <c r="E3644" s="76">
        <v>30.863299999999999</v>
      </c>
      <c r="F3644" s="76">
        <v>13.033049999999999</v>
      </c>
      <c r="G3644" s="73"/>
      <c r="H3644" s="76">
        <v>24.925650000000001</v>
      </c>
      <c r="I3644" s="72"/>
      <c r="J3644" s="185">
        <v>0</v>
      </c>
      <c r="K3644" s="242"/>
      <c r="L3644" s="242"/>
      <c r="M3644" s="178"/>
      <c r="N3644" s="174"/>
      <c r="O3644" s="173"/>
      <c r="P3644" s="173"/>
    </row>
    <row r="3645" spans="1:19" x14ac:dyDescent="0.25">
      <c r="A3645" s="74" t="s">
        <v>2945</v>
      </c>
      <c r="B3645" s="183" t="s">
        <v>3160</v>
      </c>
      <c r="C3645" s="78">
        <v>0.39832000000000001</v>
      </c>
      <c r="D3645" s="184"/>
      <c r="E3645" s="76">
        <v>45.017050000000005</v>
      </c>
      <c r="F3645" s="76">
        <v>2.3296000000000001</v>
      </c>
      <c r="G3645" s="73"/>
      <c r="H3645" s="76">
        <v>55.557449999999996</v>
      </c>
      <c r="I3645" s="72"/>
      <c r="J3645" s="185">
        <v>0</v>
      </c>
      <c r="K3645" s="242"/>
      <c r="L3645" s="242"/>
      <c r="M3645" s="177"/>
      <c r="N3645" s="173"/>
      <c r="O3645" s="173"/>
      <c r="P3645" s="173"/>
    </row>
    <row r="3646" spans="1:19" x14ac:dyDescent="0.25">
      <c r="A3646" s="74" t="s">
        <v>2946</v>
      </c>
      <c r="B3646" s="183" t="s">
        <v>3160</v>
      </c>
      <c r="C3646" s="78"/>
      <c r="D3646" s="184"/>
      <c r="E3646" s="76">
        <v>49.893349999999998</v>
      </c>
      <c r="F3646" s="76">
        <v>5.3846000000000007</v>
      </c>
      <c r="G3646" s="73"/>
      <c r="H3646" s="76">
        <v>55.4437</v>
      </c>
      <c r="I3646" s="72"/>
      <c r="J3646" s="185">
        <v>0</v>
      </c>
      <c r="K3646" s="242"/>
      <c r="L3646" s="242"/>
      <c r="M3646" s="178"/>
      <c r="N3646" s="173"/>
      <c r="O3646" s="173"/>
      <c r="P3646" s="173"/>
      <c r="S3646" s="171"/>
    </row>
    <row r="3647" spans="1:19" x14ac:dyDescent="0.25">
      <c r="A3647" s="74" t="s">
        <v>2947</v>
      </c>
      <c r="B3647" s="183" t="s">
        <v>3160</v>
      </c>
      <c r="C3647" s="78">
        <v>72.397750000000002</v>
      </c>
      <c r="D3647" s="184"/>
      <c r="E3647" s="76">
        <v>31.98</v>
      </c>
      <c r="F3647" s="76">
        <v>22.291</v>
      </c>
      <c r="G3647" s="73"/>
      <c r="H3647" s="76">
        <v>82.086749999999995</v>
      </c>
      <c r="I3647" s="72"/>
      <c r="J3647" s="185">
        <v>0</v>
      </c>
      <c r="K3647" s="242"/>
      <c r="L3647" s="242"/>
      <c r="M3647" s="173"/>
      <c r="N3647" s="175"/>
      <c r="O3647" s="173"/>
      <c r="P3647" s="173"/>
    </row>
    <row r="3648" spans="1:19" x14ac:dyDescent="0.25">
      <c r="A3648" s="74" t="s">
        <v>2948</v>
      </c>
      <c r="B3648" s="183" t="s">
        <v>3160</v>
      </c>
      <c r="C3648" s="78">
        <v>182.5736</v>
      </c>
      <c r="D3648" s="184"/>
      <c r="E3648" s="76">
        <v>71.650800000000004</v>
      </c>
      <c r="F3648" s="76">
        <v>43.504629999999999</v>
      </c>
      <c r="G3648" s="73"/>
      <c r="H3648" s="76">
        <v>210.71976999999998</v>
      </c>
      <c r="I3648" s="72"/>
      <c r="J3648" s="185">
        <v>0</v>
      </c>
      <c r="K3648" s="242"/>
      <c r="L3648" s="242"/>
      <c r="M3648" s="173"/>
      <c r="N3648" s="174"/>
      <c r="O3648" s="173"/>
      <c r="P3648" s="173"/>
    </row>
    <row r="3649" spans="1:16" x14ac:dyDescent="0.25">
      <c r="A3649" s="74" t="s">
        <v>2949</v>
      </c>
      <c r="B3649" s="183" t="s">
        <v>3160</v>
      </c>
      <c r="C3649" s="78">
        <v>123.16875</v>
      </c>
      <c r="D3649" s="184"/>
      <c r="E3649" s="76">
        <v>36.745800000000003</v>
      </c>
      <c r="F3649" s="76">
        <v>21.138249999999999</v>
      </c>
      <c r="G3649" s="73"/>
      <c r="H3649" s="76">
        <v>138.77629999999999</v>
      </c>
      <c r="I3649" s="72"/>
      <c r="J3649" s="185">
        <v>0</v>
      </c>
      <c r="K3649" s="242"/>
      <c r="L3649" s="242"/>
      <c r="M3649" s="173"/>
      <c r="N3649" s="174"/>
      <c r="O3649" s="173"/>
      <c r="P3649" s="173"/>
    </row>
    <row r="3650" spans="1:16" x14ac:dyDescent="0.25">
      <c r="A3650" s="74" t="s">
        <v>2950</v>
      </c>
      <c r="B3650" s="183" t="s">
        <v>3160</v>
      </c>
      <c r="C3650" s="78">
        <v>50.90775</v>
      </c>
      <c r="D3650" s="184"/>
      <c r="E3650" s="76">
        <v>33.515300000000003</v>
      </c>
      <c r="F3650" s="76">
        <v>25.042099999999998</v>
      </c>
      <c r="G3650" s="73"/>
      <c r="H3650" s="76">
        <v>60.446949999999994</v>
      </c>
      <c r="I3650" s="72"/>
      <c r="J3650" s="185">
        <v>0</v>
      </c>
      <c r="K3650" s="242"/>
      <c r="L3650" s="242"/>
      <c r="M3650" s="173"/>
      <c r="N3650" s="174"/>
      <c r="O3650" s="173"/>
      <c r="P3650" s="173"/>
    </row>
    <row r="3651" spans="1:16" x14ac:dyDescent="0.25">
      <c r="A3651" s="74" t="s">
        <v>2951</v>
      </c>
      <c r="B3651" s="183" t="s">
        <v>3160</v>
      </c>
      <c r="C3651" s="78">
        <v>89.889350000000007</v>
      </c>
      <c r="D3651" s="184"/>
      <c r="E3651" s="76">
        <v>35.872199999999999</v>
      </c>
      <c r="F3651" s="76">
        <v>36.122450000000001</v>
      </c>
      <c r="G3651" s="73"/>
      <c r="H3651" s="76">
        <v>89.639099999999999</v>
      </c>
      <c r="I3651" s="72"/>
      <c r="J3651" s="185">
        <v>0</v>
      </c>
      <c r="K3651" s="242"/>
      <c r="L3651" s="242"/>
      <c r="M3651" s="173"/>
      <c r="N3651" s="174"/>
      <c r="O3651" s="173"/>
      <c r="P3651" s="173"/>
    </row>
    <row r="3652" spans="1:16" x14ac:dyDescent="0.25">
      <c r="A3652" s="74" t="s">
        <v>2952</v>
      </c>
      <c r="B3652" s="183" t="s">
        <v>3160</v>
      </c>
      <c r="C3652" s="78">
        <v>83.659499999999994</v>
      </c>
      <c r="D3652" s="184"/>
      <c r="E3652" s="76">
        <v>35.708400000000005</v>
      </c>
      <c r="F3652" s="76">
        <v>22.7285</v>
      </c>
      <c r="G3652" s="73"/>
      <c r="H3652" s="76">
        <v>96.639399999999995</v>
      </c>
      <c r="I3652" s="72"/>
      <c r="J3652" s="185">
        <v>0</v>
      </c>
      <c r="K3652" s="242"/>
      <c r="L3652" s="242"/>
      <c r="M3652" s="173"/>
      <c r="N3652" s="174"/>
      <c r="O3652" s="173"/>
      <c r="P3652" s="173"/>
    </row>
    <row r="3653" spans="1:16" x14ac:dyDescent="0.25">
      <c r="A3653" s="74" t="s">
        <v>2953</v>
      </c>
      <c r="B3653" s="183" t="s">
        <v>3160</v>
      </c>
      <c r="C3653" s="78">
        <v>58.116050000000001</v>
      </c>
      <c r="D3653" s="184"/>
      <c r="E3653" s="76">
        <v>27.417000000000002</v>
      </c>
      <c r="F3653" s="76">
        <v>22.110599999999998</v>
      </c>
      <c r="G3653" s="73"/>
      <c r="H3653" s="76">
        <v>63.422449999999998</v>
      </c>
      <c r="I3653" s="72"/>
      <c r="J3653" s="185">
        <v>0</v>
      </c>
      <c r="K3653" s="242"/>
      <c r="L3653" s="242"/>
      <c r="M3653" s="173"/>
      <c r="N3653" s="175"/>
      <c r="O3653" s="173"/>
      <c r="P3653" s="173"/>
    </row>
    <row r="3654" spans="1:16" x14ac:dyDescent="0.25">
      <c r="A3654" s="74" t="s">
        <v>4042</v>
      </c>
      <c r="B3654" s="183" t="s">
        <v>3160</v>
      </c>
      <c r="C3654" s="78">
        <v>65.174750000000003</v>
      </c>
      <c r="D3654" s="184"/>
      <c r="E3654" s="76">
        <v>53.585999999999999</v>
      </c>
      <c r="F3654" s="76">
        <v>90.655419999999992</v>
      </c>
      <c r="G3654" s="73"/>
      <c r="H3654" s="76">
        <v>28.105330000000002</v>
      </c>
      <c r="I3654" s="72"/>
      <c r="J3654" s="185">
        <v>0</v>
      </c>
      <c r="K3654" s="242"/>
      <c r="L3654" s="242"/>
      <c r="M3654" s="173"/>
      <c r="N3654" s="175"/>
      <c r="O3654" s="173"/>
      <c r="P3654" s="173"/>
    </row>
    <row r="3655" spans="1:16" x14ac:dyDescent="0.25">
      <c r="A3655" s="74" t="s">
        <v>4043</v>
      </c>
      <c r="B3655" s="183" t="s">
        <v>3160</v>
      </c>
      <c r="C3655" s="78">
        <v>218.77164999999999</v>
      </c>
      <c r="D3655" s="184"/>
      <c r="E3655" s="76">
        <v>61.526400000000002</v>
      </c>
      <c r="F3655" s="76">
        <v>20.459949999999999</v>
      </c>
      <c r="G3655" s="73"/>
      <c r="H3655" s="76">
        <v>88.81410000000001</v>
      </c>
      <c r="I3655" s="72"/>
      <c r="J3655" s="185">
        <v>0</v>
      </c>
      <c r="K3655" s="242"/>
      <c r="L3655" s="242"/>
      <c r="M3655" s="173"/>
      <c r="N3655" s="174"/>
      <c r="O3655" s="173"/>
      <c r="P3655" s="173"/>
    </row>
    <row r="3656" spans="1:16" x14ac:dyDescent="0.25">
      <c r="A3656" s="74" t="s">
        <v>2558</v>
      </c>
      <c r="B3656" s="183" t="s">
        <v>3160</v>
      </c>
      <c r="C3656" s="78">
        <v>226.84010000000001</v>
      </c>
      <c r="D3656" s="184"/>
      <c r="E3656" s="76">
        <v>60.958300000000001</v>
      </c>
      <c r="F3656" s="76">
        <v>31.893699999999999</v>
      </c>
      <c r="G3656" s="73"/>
      <c r="H3656" s="76">
        <v>256.09820000000002</v>
      </c>
      <c r="I3656" s="72"/>
      <c r="J3656" s="185">
        <v>0</v>
      </c>
      <c r="K3656" s="242"/>
      <c r="L3656" s="242"/>
      <c r="M3656" s="173"/>
      <c r="N3656" s="174"/>
      <c r="O3656" s="173"/>
      <c r="P3656" s="173"/>
    </row>
    <row r="3657" spans="1:16" x14ac:dyDescent="0.25">
      <c r="A3657" s="74" t="s">
        <v>2965</v>
      </c>
      <c r="B3657" s="183" t="s">
        <v>3163</v>
      </c>
      <c r="C3657" s="78">
        <v>259.30653000000001</v>
      </c>
      <c r="D3657" s="184"/>
      <c r="E3657" s="76">
        <v>66.276600000000002</v>
      </c>
      <c r="F3657" s="76">
        <v>44.150230000000001</v>
      </c>
      <c r="G3657" s="73"/>
      <c r="H3657" s="76">
        <v>281.43290000000002</v>
      </c>
      <c r="I3657" s="72"/>
      <c r="J3657" s="185">
        <v>0</v>
      </c>
      <c r="K3657" s="242"/>
      <c r="L3657" s="242"/>
      <c r="M3657" s="173"/>
      <c r="N3657" s="174"/>
      <c r="O3657" s="173"/>
      <c r="P3657" s="173"/>
    </row>
    <row r="3658" spans="1:16" x14ac:dyDescent="0.25">
      <c r="A3658" s="74" t="s">
        <v>2966</v>
      </c>
      <c r="B3658" s="183" t="s">
        <v>3163</v>
      </c>
      <c r="C3658" s="78">
        <v>109.05794999999999</v>
      </c>
      <c r="D3658" s="184"/>
      <c r="E3658" s="76">
        <v>66.007499999999993</v>
      </c>
      <c r="F3658" s="76">
        <v>48.32385</v>
      </c>
      <c r="G3658" s="73"/>
      <c r="H3658" s="76">
        <v>120.4783</v>
      </c>
      <c r="I3658" s="72"/>
      <c r="J3658" s="185">
        <v>0</v>
      </c>
      <c r="K3658" s="242"/>
      <c r="L3658" s="242"/>
      <c r="M3658" s="173"/>
      <c r="N3658" s="174"/>
      <c r="O3658" s="173"/>
      <c r="P3658" s="173"/>
    </row>
    <row r="3659" spans="1:16" x14ac:dyDescent="0.25">
      <c r="A3659" s="74" t="s">
        <v>2967</v>
      </c>
      <c r="B3659" s="183" t="s">
        <v>3163</v>
      </c>
      <c r="C3659" s="78">
        <v>365.62837999999999</v>
      </c>
      <c r="D3659" s="184"/>
      <c r="E3659" s="76">
        <v>103.89275000000001</v>
      </c>
      <c r="F3659" s="76">
        <v>62.980499999999999</v>
      </c>
      <c r="G3659" s="73"/>
      <c r="H3659" s="76">
        <v>386.00647999999995</v>
      </c>
      <c r="I3659" s="72"/>
      <c r="J3659" s="185">
        <v>0</v>
      </c>
      <c r="K3659" s="242"/>
      <c r="L3659" s="242"/>
      <c r="M3659" s="173"/>
      <c r="N3659" s="173"/>
      <c r="O3659" s="173"/>
      <c r="P3659" s="173"/>
    </row>
    <row r="3660" spans="1:16" x14ac:dyDescent="0.25">
      <c r="A3660" s="74" t="s">
        <v>2968</v>
      </c>
      <c r="B3660" s="183" t="s">
        <v>3163</v>
      </c>
      <c r="C3660" s="78">
        <v>87.561360000000008</v>
      </c>
      <c r="D3660" s="184"/>
      <c r="E3660" s="76">
        <v>69.93480000000001</v>
      </c>
      <c r="F3660" s="76">
        <v>55.495010000000001</v>
      </c>
      <c r="G3660" s="73"/>
      <c r="H3660" s="76">
        <v>102.00115</v>
      </c>
      <c r="I3660" s="72"/>
      <c r="J3660" s="185">
        <v>0</v>
      </c>
      <c r="K3660" s="242"/>
      <c r="L3660" s="242"/>
      <c r="M3660" s="173"/>
      <c r="N3660" s="174"/>
      <c r="O3660" s="173"/>
      <c r="P3660" s="173"/>
    </row>
    <row r="3661" spans="1:16" x14ac:dyDescent="0.25">
      <c r="A3661" s="74" t="s">
        <v>2969</v>
      </c>
      <c r="B3661" s="183" t="s">
        <v>3163</v>
      </c>
      <c r="C3661" s="78">
        <v>336.93084999999996</v>
      </c>
      <c r="D3661" s="184"/>
      <c r="E3661" s="76">
        <v>163.51139999999998</v>
      </c>
      <c r="F3661" s="76">
        <v>114.14895</v>
      </c>
      <c r="G3661" s="73"/>
      <c r="H3661" s="76">
        <v>386.29329999999999</v>
      </c>
      <c r="I3661" s="72"/>
      <c r="J3661" s="185">
        <v>0</v>
      </c>
      <c r="K3661" s="242"/>
      <c r="L3661" s="242"/>
      <c r="M3661" s="173"/>
      <c r="N3661" s="174"/>
      <c r="O3661" s="173"/>
      <c r="P3661" s="173"/>
    </row>
    <row r="3662" spans="1:16" x14ac:dyDescent="0.25">
      <c r="A3662" s="74" t="s">
        <v>2970</v>
      </c>
      <c r="B3662" s="183" t="s">
        <v>3163</v>
      </c>
      <c r="C3662" s="78">
        <v>204.47205</v>
      </c>
      <c r="D3662" s="184"/>
      <c r="E3662" s="76">
        <v>68.967600000000004</v>
      </c>
      <c r="F3662" s="76">
        <v>45.999199999999995</v>
      </c>
      <c r="G3662" s="73"/>
      <c r="H3662" s="76">
        <v>227.44045</v>
      </c>
      <c r="I3662" s="72"/>
      <c r="J3662" s="185">
        <v>0</v>
      </c>
      <c r="K3662" s="242"/>
      <c r="L3662" s="242"/>
      <c r="M3662" s="173"/>
      <c r="N3662" s="174"/>
      <c r="O3662" s="173"/>
      <c r="P3662" s="173"/>
    </row>
    <row r="3663" spans="1:16" x14ac:dyDescent="0.25">
      <c r="A3663" s="74" t="s">
        <v>2971</v>
      </c>
      <c r="B3663" s="183" t="s">
        <v>3163</v>
      </c>
      <c r="C3663" s="78">
        <v>131.02475000000001</v>
      </c>
      <c r="D3663" s="184"/>
      <c r="E3663" s="76">
        <v>30.9114</v>
      </c>
      <c r="F3663" s="76">
        <v>3.65795</v>
      </c>
      <c r="G3663" s="73"/>
      <c r="H3663" s="76">
        <v>158.2782</v>
      </c>
      <c r="I3663" s="72"/>
      <c r="J3663" s="185">
        <v>0</v>
      </c>
      <c r="K3663" s="242"/>
      <c r="L3663" s="242"/>
      <c r="M3663" s="173"/>
      <c r="N3663" s="174"/>
      <c r="O3663" s="173"/>
      <c r="P3663" s="173"/>
    </row>
    <row r="3664" spans="1:16" x14ac:dyDescent="0.25">
      <c r="A3664" s="74" t="s">
        <v>2972</v>
      </c>
      <c r="B3664" s="183" t="s">
        <v>3165</v>
      </c>
      <c r="C3664" s="78">
        <v>238.8716</v>
      </c>
      <c r="D3664" s="184"/>
      <c r="E3664" s="76">
        <v>54.763800000000003</v>
      </c>
      <c r="F3664" s="76">
        <v>4.8048000000000002</v>
      </c>
      <c r="G3664" s="73"/>
      <c r="H3664" s="76">
        <v>288.8306</v>
      </c>
      <c r="I3664" s="72"/>
      <c r="J3664" s="185">
        <v>0</v>
      </c>
      <c r="K3664" s="242"/>
      <c r="L3664" s="242"/>
      <c r="M3664" s="173"/>
      <c r="N3664" s="174"/>
      <c r="O3664" s="173"/>
      <c r="P3664" s="173"/>
    </row>
    <row r="3665" spans="1:17" x14ac:dyDescent="0.25">
      <c r="A3665" s="74" t="s">
        <v>2973</v>
      </c>
      <c r="B3665" s="183" t="s">
        <v>3165</v>
      </c>
      <c r="C3665" s="78">
        <v>661.73315000000002</v>
      </c>
      <c r="D3665" s="184"/>
      <c r="E3665" s="76">
        <v>177.23939999999999</v>
      </c>
      <c r="F3665" s="76">
        <v>62.227510000000002</v>
      </c>
      <c r="G3665" s="73"/>
      <c r="H3665" s="76">
        <v>776.74504000000002</v>
      </c>
      <c r="I3665" s="72"/>
      <c r="J3665" s="185">
        <v>0</v>
      </c>
      <c r="K3665" s="242"/>
      <c r="L3665" s="242"/>
      <c r="M3665" s="173"/>
      <c r="N3665" s="174"/>
      <c r="O3665" s="173"/>
      <c r="P3665" s="173"/>
    </row>
    <row r="3666" spans="1:17" x14ac:dyDescent="0.25">
      <c r="A3666" s="74" t="s">
        <v>2974</v>
      </c>
      <c r="B3666" s="183" t="s">
        <v>3165</v>
      </c>
      <c r="C3666" s="78">
        <v>466.79561999999999</v>
      </c>
      <c r="D3666" s="184"/>
      <c r="E3666" s="76">
        <v>185.5308</v>
      </c>
      <c r="F3666" s="76">
        <v>102.9799</v>
      </c>
      <c r="G3666" s="73"/>
      <c r="H3666" s="76">
        <v>549.34652000000006</v>
      </c>
      <c r="I3666" s="72"/>
      <c r="J3666" s="185">
        <v>0</v>
      </c>
      <c r="K3666" s="242"/>
      <c r="L3666" s="242"/>
      <c r="M3666" s="173"/>
      <c r="N3666" s="174"/>
      <c r="O3666" s="173"/>
      <c r="P3666" s="173"/>
      <c r="Q3666" s="169"/>
    </row>
    <row r="3667" spans="1:17" x14ac:dyDescent="0.25">
      <c r="A3667" s="74" t="s">
        <v>2975</v>
      </c>
      <c r="B3667" s="183" t="s">
        <v>3165</v>
      </c>
      <c r="C3667" s="78">
        <v>515.82374000000004</v>
      </c>
      <c r="D3667" s="184"/>
      <c r="E3667" s="76">
        <v>172.4658</v>
      </c>
      <c r="F3667" s="76">
        <v>77.963170000000005</v>
      </c>
      <c r="G3667" s="73"/>
      <c r="H3667" s="76">
        <v>610.73937000000001</v>
      </c>
      <c r="I3667" s="72"/>
      <c r="J3667" s="185">
        <v>0</v>
      </c>
      <c r="K3667" s="242"/>
      <c r="L3667" s="242"/>
      <c r="M3667" s="173"/>
      <c r="N3667" s="174"/>
      <c r="O3667" s="173"/>
      <c r="P3667" s="173"/>
    </row>
    <row r="3668" spans="1:17" x14ac:dyDescent="0.25">
      <c r="A3668" s="74" t="s">
        <v>2976</v>
      </c>
      <c r="B3668" s="183" t="s">
        <v>3165</v>
      </c>
      <c r="C3668" s="78">
        <v>1047.4194399999999</v>
      </c>
      <c r="D3668" s="184"/>
      <c r="E3668" s="76">
        <v>283.74059999999997</v>
      </c>
      <c r="F3668" s="76">
        <v>282.33841999999999</v>
      </c>
      <c r="G3668" s="73"/>
      <c r="H3668" s="76">
        <v>1048.8216200000002</v>
      </c>
      <c r="I3668" s="72"/>
      <c r="J3668" s="185">
        <v>0</v>
      </c>
      <c r="K3668" s="242"/>
      <c r="L3668" s="242"/>
      <c r="M3668" s="173"/>
      <c r="N3668" s="174"/>
      <c r="O3668" s="173"/>
      <c r="P3668" s="173"/>
    </row>
    <row r="3669" spans="1:17" x14ac:dyDescent="0.25">
      <c r="A3669" s="74" t="s">
        <v>3046</v>
      </c>
      <c r="B3669" s="183" t="s">
        <v>3176</v>
      </c>
      <c r="C3669" s="78">
        <v>352.27418999999998</v>
      </c>
      <c r="D3669" s="184"/>
      <c r="E3669" s="76">
        <v>199.1054</v>
      </c>
      <c r="F3669" s="76">
        <v>161.59835000000001</v>
      </c>
      <c r="G3669" s="73"/>
      <c r="H3669" s="76">
        <v>388.66123999999996</v>
      </c>
      <c r="I3669" s="72"/>
      <c r="J3669" s="185">
        <v>0</v>
      </c>
      <c r="K3669" s="242"/>
      <c r="L3669" s="242"/>
      <c r="M3669" s="173"/>
      <c r="N3669" s="174"/>
      <c r="O3669" s="173"/>
      <c r="P3669" s="173"/>
    </row>
    <row r="3670" spans="1:17" x14ac:dyDescent="0.25">
      <c r="A3670" s="74" t="s">
        <v>3047</v>
      </c>
      <c r="B3670" s="183" t="s">
        <v>3176</v>
      </c>
      <c r="C3670" s="78">
        <v>453.61329999999998</v>
      </c>
      <c r="D3670" s="184"/>
      <c r="E3670" s="76">
        <v>116.29344999999999</v>
      </c>
      <c r="F3670" s="76">
        <v>23.271699999999999</v>
      </c>
      <c r="G3670" s="73"/>
      <c r="H3670" s="76">
        <v>550.18365000000006</v>
      </c>
      <c r="I3670" s="72"/>
      <c r="J3670" s="185">
        <v>0</v>
      </c>
      <c r="K3670" s="242"/>
      <c r="L3670" s="242"/>
      <c r="M3670" s="173"/>
      <c r="N3670" s="173"/>
      <c r="O3670" s="173"/>
      <c r="P3670" s="173"/>
    </row>
    <row r="3671" spans="1:17" x14ac:dyDescent="0.25">
      <c r="A3671" s="74" t="s">
        <v>3048</v>
      </c>
      <c r="B3671" s="183" t="s">
        <v>3176</v>
      </c>
      <c r="C3671" s="78">
        <v>412.96195</v>
      </c>
      <c r="D3671" s="184"/>
      <c r="E3671" s="76">
        <v>215.20785000000001</v>
      </c>
      <c r="F3671" s="76">
        <v>164.11189999999999</v>
      </c>
      <c r="G3671" s="73"/>
      <c r="H3671" s="76">
        <v>465.01729999999998</v>
      </c>
      <c r="I3671" s="72"/>
      <c r="J3671" s="185">
        <v>0</v>
      </c>
      <c r="K3671" s="242"/>
      <c r="L3671" s="242"/>
      <c r="M3671" s="173"/>
      <c r="N3671" s="173"/>
      <c r="O3671" s="173"/>
      <c r="P3671" s="173"/>
    </row>
    <row r="3672" spans="1:17" x14ac:dyDescent="0.25">
      <c r="A3672" s="74" t="s">
        <v>3049</v>
      </c>
      <c r="B3672" s="183" t="s">
        <v>3176</v>
      </c>
      <c r="C3672" s="78">
        <v>590.62887999999998</v>
      </c>
      <c r="D3672" s="184"/>
      <c r="E3672" s="76">
        <v>202.566</v>
      </c>
      <c r="F3672" s="76">
        <v>106.462</v>
      </c>
      <c r="G3672" s="73"/>
      <c r="H3672" s="76">
        <v>686.73288000000002</v>
      </c>
      <c r="I3672" s="72"/>
      <c r="J3672" s="185">
        <v>0</v>
      </c>
      <c r="K3672" s="242"/>
      <c r="L3672" s="242"/>
      <c r="M3672" s="173"/>
      <c r="N3672" s="175"/>
      <c r="O3672" s="173"/>
      <c r="P3672" s="173"/>
    </row>
    <row r="3673" spans="1:17" x14ac:dyDescent="0.25">
      <c r="A3673" s="74" t="s">
        <v>3050</v>
      </c>
      <c r="B3673" s="183" t="s">
        <v>3176</v>
      </c>
      <c r="C3673" s="78">
        <v>592.38463000000002</v>
      </c>
      <c r="D3673" s="184"/>
      <c r="E3673" s="76">
        <v>275.55840000000001</v>
      </c>
      <c r="F3673" s="76">
        <v>202.74939999999998</v>
      </c>
      <c r="G3673" s="73"/>
      <c r="H3673" s="76">
        <v>680.47523000000001</v>
      </c>
      <c r="I3673" s="72"/>
      <c r="J3673" s="185">
        <v>0</v>
      </c>
      <c r="K3673" s="242"/>
      <c r="L3673" s="242"/>
      <c r="M3673" s="173"/>
      <c r="N3673" s="174"/>
      <c r="O3673" s="173"/>
      <c r="P3673" s="173"/>
    </row>
    <row r="3674" spans="1:17" x14ac:dyDescent="0.25">
      <c r="A3674" s="74" t="s">
        <v>3051</v>
      </c>
      <c r="B3674" s="183" t="s">
        <v>3176</v>
      </c>
      <c r="C3674" s="78">
        <v>329.53796</v>
      </c>
      <c r="D3674" s="184"/>
      <c r="E3674" s="76">
        <v>149.74439999999998</v>
      </c>
      <c r="F3674" s="76">
        <v>170.33977999999999</v>
      </c>
      <c r="G3674" s="73"/>
      <c r="H3674" s="76">
        <v>307.29058000000003</v>
      </c>
      <c r="I3674" s="72"/>
      <c r="J3674" s="185">
        <v>0</v>
      </c>
      <c r="K3674" s="242"/>
      <c r="L3674" s="242"/>
      <c r="M3674" s="173"/>
      <c r="N3674" s="174"/>
      <c r="O3674" s="173"/>
      <c r="P3674" s="173"/>
    </row>
    <row r="3675" spans="1:17" x14ac:dyDescent="0.25">
      <c r="A3675" s="74" t="s">
        <v>3052</v>
      </c>
      <c r="B3675" s="183" t="s">
        <v>3176</v>
      </c>
      <c r="C3675" s="78">
        <v>388.79735999999997</v>
      </c>
      <c r="D3675" s="184"/>
      <c r="E3675" s="76">
        <v>144.97989999999999</v>
      </c>
      <c r="F3675" s="76">
        <v>113.97636999999999</v>
      </c>
      <c r="G3675" s="73"/>
      <c r="H3675" s="76">
        <v>405.99038999999999</v>
      </c>
      <c r="I3675" s="72"/>
      <c r="J3675" s="185">
        <v>0</v>
      </c>
      <c r="K3675" s="242"/>
      <c r="L3675" s="242"/>
      <c r="M3675" s="173"/>
      <c r="N3675" s="174"/>
      <c r="O3675" s="173"/>
      <c r="P3675" s="173"/>
    </row>
    <row r="3676" spans="1:17" x14ac:dyDescent="0.25">
      <c r="A3676" s="74" t="s">
        <v>3053</v>
      </c>
      <c r="B3676" s="183" t="s">
        <v>3176</v>
      </c>
      <c r="C3676" s="78">
        <v>309.06162999999998</v>
      </c>
      <c r="D3676" s="184"/>
      <c r="E3676" s="76">
        <v>182.26325</v>
      </c>
      <c r="F3676" s="76">
        <v>196.80259000000001</v>
      </c>
      <c r="G3676" s="73"/>
      <c r="H3676" s="76">
        <v>293.51264000000003</v>
      </c>
      <c r="I3676" s="72"/>
      <c r="J3676" s="185">
        <v>0</v>
      </c>
      <c r="K3676" s="242"/>
      <c r="L3676" s="242"/>
      <c r="M3676" s="173"/>
      <c r="N3676" s="173"/>
      <c r="O3676" s="173"/>
      <c r="P3676" s="173"/>
    </row>
    <row r="3677" spans="1:17" x14ac:dyDescent="0.25">
      <c r="A3677" s="74" t="s">
        <v>3054</v>
      </c>
      <c r="B3677" s="183" t="s">
        <v>3176</v>
      </c>
      <c r="C3677" s="78">
        <v>405.67216999999999</v>
      </c>
      <c r="D3677" s="184"/>
      <c r="E3677" s="76">
        <v>193.39904999999999</v>
      </c>
      <c r="F3677" s="76">
        <v>167.69278</v>
      </c>
      <c r="G3677" s="73"/>
      <c r="H3677" s="76">
        <v>433.07678999999996</v>
      </c>
      <c r="I3677" s="72"/>
      <c r="J3677" s="185">
        <v>0</v>
      </c>
      <c r="K3677" s="242"/>
      <c r="L3677" s="242"/>
      <c r="M3677" s="173"/>
      <c r="N3677" s="173"/>
      <c r="O3677" s="173"/>
      <c r="P3677" s="173"/>
    </row>
    <row r="3678" spans="1:17" x14ac:dyDescent="0.25">
      <c r="A3678" s="74" t="s">
        <v>3055</v>
      </c>
      <c r="B3678" s="183" t="s">
        <v>3176</v>
      </c>
      <c r="C3678" s="78">
        <v>704.31957</v>
      </c>
      <c r="D3678" s="184"/>
      <c r="E3678" s="76">
        <v>287.06599999999997</v>
      </c>
      <c r="F3678" s="76">
        <v>231.23004</v>
      </c>
      <c r="G3678" s="73"/>
      <c r="H3678" s="76">
        <v>760.92512999999997</v>
      </c>
      <c r="I3678" s="72"/>
      <c r="J3678" s="185">
        <v>0</v>
      </c>
      <c r="K3678" s="242"/>
      <c r="L3678" s="242"/>
      <c r="M3678" s="173"/>
      <c r="N3678" s="175"/>
      <c r="O3678" s="173"/>
      <c r="P3678" s="173"/>
    </row>
    <row r="3679" spans="1:17" x14ac:dyDescent="0.25">
      <c r="A3679" s="74" t="s">
        <v>3056</v>
      </c>
      <c r="B3679" s="183" t="s">
        <v>3176</v>
      </c>
      <c r="C3679" s="78">
        <v>0.21719999999999998</v>
      </c>
      <c r="D3679" s="184"/>
      <c r="E3679" s="76">
        <v>2.7143999999999999</v>
      </c>
      <c r="F3679" s="76">
        <v>2.7054</v>
      </c>
      <c r="G3679" s="73"/>
      <c r="H3679" s="76">
        <v>0.22619999999999998</v>
      </c>
      <c r="I3679" s="72"/>
      <c r="J3679" s="185">
        <v>0</v>
      </c>
      <c r="K3679" s="242"/>
      <c r="L3679" s="242"/>
      <c r="M3679" s="177"/>
      <c r="N3679" s="174"/>
      <c r="O3679" s="173"/>
      <c r="P3679" s="177"/>
    </row>
    <row r="3680" spans="1:17" x14ac:dyDescent="0.25">
      <c r="A3680" s="74" t="s">
        <v>2856</v>
      </c>
      <c r="B3680" s="183" t="s">
        <v>4044</v>
      </c>
      <c r="C3680" s="78">
        <v>142.72017000000002</v>
      </c>
      <c r="D3680" s="184"/>
      <c r="E3680" s="76">
        <v>35.052480000000003</v>
      </c>
      <c r="F3680" s="76">
        <v>26.166240000000002</v>
      </c>
      <c r="G3680" s="73"/>
      <c r="H3680" s="76">
        <v>151.60641000000001</v>
      </c>
      <c r="I3680" s="72"/>
      <c r="J3680" s="185">
        <v>0</v>
      </c>
      <c r="K3680" s="242"/>
      <c r="L3680" s="242"/>
      <c r="M3680" s="173"/>
      <c r="N3680" s="173"/>
      <c r="O3680" s="173"/>
      <c r="P3680" s="173"/>
    </row>
    <row r="3681" spans="1:16" x14ac:dyDescent="0.25">
      <c r="A3681" s="74" t="s">
        <v>2857</v>
      </c>
      <c r="B3681" s="183" t="s">
        <v>4044</v>
      </c>
      <c r="C3681" s="78">
        <v>99.961749999999995</v>
      </c>
      <c r="D3681" s="184"/>
      <c r="E3681" s="76">
        <v>26.7774</v>
      </c>
      <c r="F3681" s="76">
        <v>3.1121999999999996</v>
      </c>
      <c r="G3681" s="73"/>
      <c r="H3681" s="76">
        <v>123.62694999999999</v>
      </c>
      <c r="I3681" s="72"/>
      <c r="J3681" s="185">
        <v>0</v>
      </c>
      <c r="K3681" s="242"/>
      <c r="L3681" s="242"/>
      <c r="M3681" s="173"/>
      <c r="N3681" s="174"/>
      <c r="O3681" s="173"/>
      <c r="P3681" s="173"/>
    </row>
    <row r="3682" spans="1:16" x14ac:dyDescent="0.25">
      <c r="A3682" s="74" t="s">
        <v>2858</v>
      </c>
      <c r="B3682" s="183" t="s">
        <v>4044</v>
      </c>
      <c r="C3682" s="78">
        <v>200.12895999999998</v>
      </c>
      <c r="D3682" s="184"/>
      <c r="E3682" s="76">
        <v>97.6053</v>
      </c>
      <c r="F3682" s="76">
        <v>78.471679999999992</v>
      </c>
      <c r="G3682" s="73"/>
      <c r="H3682" s="76">
        <v>221.60898</v>
      </c>
      <c r="I3682" s="72"/>
      <c r="J3682" s="185">
        <v>0</v>
      </c>
      <c r="K3682" s="242"/>
      <c r="L3682" s="242"/>
      <c r="M3682" s="173"/>
      <c r="N3682" s="174"/>
      <c r="O3682" s="173"/>
      <c r="P3682" s="173"/>
    </row>
    <row r="3683" spans="1:16" x14ac:dyDescent="0.25">
      <c r="A3683" s="74" t="s">
        <v>2859</v>
      </c>
      <c r="B3683" s="183" t="s">
        <v>4044</v>
      </c>
      <c r="C3683" s="78">
        <v>190.04492000000002</v>
      </c>
      <c r="D3683" s="184"/>
      <c r="E3683" s="76">
        <v>177.29411999999999</v>
      </c>
      <c r="F3683" s="76">
        <v>162.20779000000002</v>
      </c>
      <c r="G3683" s="73"/>
      <c r="H3683" s="76">
        <v>205.13124999999999</v>
      </c>
      <c r="I3683" s="72"/>
      <c r="J3683" s="185">
        <v>0</v>
      </c>
      <c r="K3683" s="242"/>
      <c r="L3683" s="242"/>
      <c r="M3683" s="173"/>
      <c r="N3683" s="173"/>
      <c r="O3683" s="173"/>
      <c r="P3683" s="173"/>
    </row>
    <row r="3684" spans="1:16" x14ac:dyDescent="0.25">
      <c r="A3684" s="74" t="s">
        <v>2860</v>
      </c>
      <c r="B3684" s="183" t="s">
        <v>4044</v>
      </c>
      <c r="C3684" s="78">
        <v>172.83982999999998</v>
      </c>
      <c r="D3684" s="184"/>
      <c r="E3684" s="76">
        <v>136.71751</v>
      </c>
      <c r="F3684" s="76">
        <v>108.94967999999999</v>
      </c>
      <c r="G3684" s="73"/>
      <c r="H3684" s="76">
        <v>201.34997000000001</v>
      </c>
      <c r="I3684" s="72"/>
      <c r="J3684" s="185">
        <v>0</v>
      </c>
      <c r="K3684" s="242"/>
      <c r="L3684" s="242"/>
      <c r="M3684" s="173"/>
      <c r="N3684" s="173"/>
      <c r="O3684" s="173"/>
      <c r="P3684" s="173"/>
    </row>
    <row r="3685" spans="1:16" x14ac:dyDescent="0.25">
      <c r="A3685" s="74" t="s">
        <v>2861</v>
      </c>
      <c r="B3685" s="183" t="s">
        <v>4044</v>
      </c>
      <c r="C3685" s="78">
        <v>83.836250000000007</v>
      </c>
      <c r="D3685" s="184"/>
      <c r="E3685" s="76">
        <v>66.637050000000002</v>
      </c>
      <c r="F3685" s="76">
        <v>63.025550000000003</v>
      </c>
      <c r="G3685" s="73"/>
      <c r="H3685" s="76">
        <v>87.447749999999999</v>
      </c>
      <c r="I3685" s="72"/>
      <c r="J3685" s="185">
        <v>0</v>
      </c>
      <c r="K3685" s="242"/>
      <c r="L3685" s="242"/>
      <c r="M3685" s="173"/>
      <c r="N3685" s="173"/>
      <c r="O3685" s="173"/>
      <c r="P3685" s="173"/>
    </row>
    <row r="3686" spans="1:16" x14ac:dyDescent="0.25">
      <c r="A3686" s="74" t="s">
        <v>2862</v>
      </c>
      <c r="B3686" s="183" t="s">
        <v>4044</v>
      </c>
      <c r="C3686" s="78"/>
      <c r="D3686" s="184">
        <v>-3.3407100000000001</v>
      </c>
      <c r="E3686" s="76">
        <v>9.3742999999999999</v>
      </c>
      <c r="F3686" s="76">
        <v>4.5714499999999996</v>
      </c>
      <c r="G3686" s="73"/>
      <c r="H3686" s="76">
        <v>1.46214</v>
      </c>
      <c r="I3686" s="72"/>
      <c r="J3686" s="185">
        <v>0</v>
      </c>
      <c r="K3686" s="242"/>
      <c r="L3686" s="242"/>
      <c r="M3686" s="173"/>
      <c r="N3686" s="174"/>
      <c r="O3686" s="173"/>
      <c r="P3686" s="173"/>
    </row>
    <row r="3687" spans="1:16" x14ac:dyDescent="0.25">
      <c r="A3687" s="74" t="s">
        <v>2863</v>
      </c>
      <c r="B3687" s="183" t="s">
        <v>4044</v>
      </c>
      <c r="C3687" s="78"/>
      <c r="D3687" s="184">
        <v>-1.0358499999999999</v>
      </c>
      <c r="E3687" s="76">
        <v>43.795050000000003</v>
      </c>
      <c r="F3687" s="76">
        <v>51.199150000000003</v>
      </c>
      <c r="G3687" s="73"/>
      <c r="H3687" s="76">
        <v>269.57679999999999</v>
      </c>
      <c r="I3687" s="72"/>
      <c r="J3687" s="185">
        <v>0</v>
      </c>
      <c r="K3687" s="242"/>
      <c r="L3687" s="242"/>
      <c r="M3687" s="173"/>
      <c r="N3687" s="173"/>
      <c r="O3687" s="173"/>
      <c r="P3687" s="173"/>
    </row>
    <row r="3688" spans="1:16" x14ac:dyDescent="0.25">
      <c r="A3688" s="74" t="s">
        <v>2864</v>
      </c>
      <c r="B3688" s="183" t="s">
        <v>4044</v>
      </c>
      <c r="C3688" s="78">
        <v>148.58644000000001</v>
      </c>
      <c r="D3688" s="184"/>
      <c r="E3688" s="76">
        <v>45.068400000000004</v>
      </c>
      <c r="F3688" s="76">
        <v>28.686130000000002</v>
      </c>
      <c r="G3688" s="73"/>
      <c r="H3688" s="76">
        <v>164.96870999999999</v>
      </c>
      <c r="I3688" s="72"/>
      <c r="J3688" s="185">
        <v>0</v>
      </c>
      <c r="K3688" s="242"/>
      <c r="L3688" s="242"/>
      <c r="M3688" s="173"/>
      <c r="N3688" s="174"/>
      <c r="O3688" s="173"/>
      <c r="P3688" s="173"/>
    </row>
    <row r="3689" spans="1:16" x14ac:dyDescent="0.25">
      <c r="A3689" s="74" t="s">
        <v>2865</v>
      </c>
      <c r="B3689" s="183" t="s">
        <v>4044</v>
      </c>
      <c r="C3689" s="78">
        <v>130.68924999999999</v>
      </c>
      <c r="D3689" s="184"/>
      <c r="E3689" s="76">
        <v>58.141199999999998</v>
      </c>
      <c r="F3689" s="76">
        <v>62.342500000000001</v>
      </c>
      <c r="G3689" s="73"/>
      <c r="H3689" s="76">
        <v>126.48795</v>
      </c>
      <c r="I3689" s="72"/>
      <c r="J3689" s="185">
        <v>0</v>
      </c>
      <c r="K3689" s="242"/>
      <c r="L3689" s="242"/>
      <c r="M3689" s="173"/>
      <c r="N3689" s="174"/>
      <c r="O3689" s="173"/>
      <c r="P3689" s="173"/>
    </row>
    <row r="3690" spans="1:16" x14ac:dyDescent="0.25">
      <c r="A3690" s="74" t="s">
        <v>2866</v>
      </c>
      <c r="B3690" s="183" t="s">
        <v>4044</v>
      </c>
      <c r="C3690" s="78">
        <v>169.94695000000002</v>
      </c>
      <c r="D3690" s="184"/>
      <c r="E3690" s="76">
        <v>49.428599999999996</v>
      </c>
      <c r="F3690" s="76">
        <v>54.282599999999995</v>
      </c>
      <c r="G3690" s="73"/>
      <c r="H3690" s="76">
        <v>165.09295</v>
      </c>
      <c r="I3690" s="72"/>
      <c r="J3690" s="185">
        <v>0</v>
      </c>
      <c r="K3690" s="242"/>
      <c r="L3690" s="242"/>
      <c r="M3690" s="173"/>
      <c r="N3690" s="174"/>
      <c r="O3690" s="173"/>
      <c r="P3690" s="173"/>
    </row>
    <row r="3691" spans="1:16" x14ac:dyDescent="0.25">
      <c r="A3691" s="74" t="s">
        <v>2867</v>
      </c>
      <c r="B3691" s="183" t="s">
        <v>4044</v>
      </c>
      <c r="C3691" s="78">
        <v>209.47665000000001</v>
      </c>
      <c r="D3691" s="184"/>
      <c r="E3691" s="76">
        <v>55.707599999999999</v>
      </c>
      <c r="F3691" s="76">
        <v>14.74175</v>
      </c>
      <c r="G3691" s="73"/>
      <c r="H3691" s="76">
        <v>250.4425</v>
      </c>
      <c r="I3691" s="72"/>
      <c r="J3691" s="185">
        <v>0</v>
      </c>
      <c r="K3691" s="242"/>
      <c r="L3691" s="242"/>
      <c r="M3691" s="173"/>
      <c r="N3691" s="174"/>
      <c r="O3691" s="173"/>
      <c r="P3691" s="173"/>
    </row>
    <row r="3692" spans="1:16" x14ac:dyDescent="0.25">
      <c r="A3692" s="74" t="s">
        <v>2868</v>
      </c>
      <c r="B3692" s="183" t="s">
        <v>4044</v>
      </c>
      <c r="C3692" s="78">
        <v>180.67334</v>
      </c>
      <c r="D3692" s="184"/>
      <c r="E3692" s="76">
        <v>62.563800000000001</v>
      </c>
      <c r="F3692" s="76">
        <v>5.3955500000000001</v>
      </c>
      <c r="G3692" s="73"/>
      <c r="H3692" s="76">
        <v>237.84159</v>
      </c>
      <c r="I3692" s="72"/>
      <c r="J3692" s="185">
        <v>0</v>
      </c>
      <c r="K3692" s="242"/>
      <c r="L3692" s="242"/>
      <c r="M3692" s="173"/>
      <c r="N3692" s="174"/>
      <c r="O3692" s="173"/>
      <c r="P3692" s="173"/>
    </row>
    <row r="3693" spans="1:16" x14ac:dyDescent="0.25">
      <c r="A3693" s="74" t="s">
        <v>2869</v>
      </c>
      <c r="B3693" s="183" t="s">
        <v>4044</v>
      </c>
      <c r="C3693" s="78">
        <v>127.26836999999999</v>
      </c>
      <c r="D3693" s="184"/>
      <c r="E3693" s="76">
        <v>64.485199999999992</v>
      </c>
      <c r="F3693" s="76">
        <v>60.347070000000002</v>
      </c>
      <c r="G3693" s="73"/>
      <c r="H3693" s="76">
        <v>131.40649999999999</v>
      </c>
      <c r="I3693" s="72"/>
      <c r="J3693" s="185">
        <v>0</v>
      </c>
      <c r="K3693" s="242"/>
      <c r="L3693" s="242"/>
      <c r="M3693" s="173"/>
      <c r="N3693" s="174"/>
      <c r="O3693" s="173"/>
      <c r="P3693" s="173"/>
    </row>
    <row r="3694" spans="1:16" x14ac:dyDescent="0.25">
      <c r="A3694" s="74" t="s">
        <v>2870</v>
      </c>
      <c r="B3694" s="183" t="s">
        <v>4044</v>
      </c>
      <c r="C3694" s="78">
        <v>112.82805</v>
      </c>
      <c r="D3694" s="184"/>
      <c r="E3694" s="76">
        <v>46.464599999999997</v>
      </c>
      <c r="F3694" s="76">
        <v>30.781849999999999</v>
      </c>
      <c r="G3694" s="73"/>
      <c r="H3694" s="76">
        <v>128.51079999999999</v>
      </c>
      <c r="I3694" s="72"/>
      <c r="J3694" s="185">
        <v>0</v>
      </c>
      <c r="K3694" s="242"/>
      <c r="L3694" s="242"/>
      <c r="M3694" s="173"/>
      <c r="N3694" s="174"/>
      <c r="O3694" s="173"/>
      <c r="P3694" s="173"/>
    </row>
    <row r="3695" spans="1:16" x14ac:dyDescent="0.25">
      <c r="A3695" s="74" t="s">
        <v>2871</v>
      </c>
      <c r="B3695" s="183" t="s">
        <v>4044</v>
      </c>
      <c r="C3695" s="78">
        <v>49.946620000000003</v>
      </c>
      <c r="D3695" s="184"/>
      <c r="E3695" s="76">
        <v>57.603960000000001</v>
      </c>
      <c r="F3695" s="76">
        <v>73.668580000000006</v>
      </c>
      <c r="G3695" s="73"/>
      <c r="H3695" s="76">
        <v>33.881999999999998</v>
      </c>
      <c r="I3695" s="72"/>
      <c r="J3695" s="185">
        <v>0</v>
      </c>
      <c r="K3695" s="242"/>
      <c r="L3695" s="242"/>
      <c r="M3695" s="173"/>
      <c r="N3695" s="173"/>
      <c r="O3695" s="173"/>
      <c r="P3695" s="173"/>
    </row>
    <row r="3696" spans="1:16" x14ac:dyDescent="0.25">
      <c r="A3696" s="74" t="s">
        <v>2872</v>
      </c>
      <c r="B3696" s="183" t="s">
        <v>4044</v>
      </c>
      <c r="C3696" s="78">
        <v>119.14778</v>
      </c>
      <c r="D3696" s="184"/>
      <c r="E3696" s="76">
        <v>67.196280000000002</v>
      </c>
      <c r="F3696" s="76">
        <v>35.853900000000003</v>
      </c>
      <c r="G3696" s="73"/>
      <c r="H3696" s="76">
        <v>150.49016</v>
      </c>
      <c r="I3696" s="72"/>
      <c r="J3696" s="185">
        <v>0</v>
      </c>
      <c r="K3696" s="242"/>
      <c r="L3696" s="242"/>
      <c r="M3696" s="173"/>
      <c r="N3696" s="173"/>
      <c r="O3696" s="173"/>
      <c r="P3696" s="173"/>
    </row>
    <row r="3697" spans="1:16" x14ac:dyDescent="0.25">
      <c r="A3697" s="74" t="s">
        <v>2873</v>
      </c>
      <c r="B3697" s="183" t="s">
        <v>4044</v>
      </c>
      <c r="C3697" s="78">
        <v>163.67075</v>
      </c>
      <c r="D3697" s="184"/>
      <c r="E3697" s="76">
        <v>61.6434</v>
      </c>
      <c r="F3697" s="76">
        <v>23.906700000000001</v>
      </c>
      <c r="G3697" s="73"/>
      <c r="H3697" s="76">
        <v>201.40745000000001</v>
      </c>
      <c r="I3697" s="72"/>
      <c r="J3697" s="185">
        <v>0</v>
      </c>
      <c r="K3697" s="242"/>
      <c r="L3697" s="242"/>
      <c r="M3697" s="173"/>
      <c r="N3697" s="174"/>
      <c r="O3697" s="173"/>
      <c r="P3697" s="173"/>
    </row>
    <row r="3698" spans="1:16" x14ac:dyDescent="0.25">
      <c r="A3698" s="74" t="s">
        <v>2874</v>
      </c>
      <c r="B3698" s="183" t="s">
        <v>4044</v>
      </c>
      <c r="C3698" s="78">
        <v>154.79939999999999</v>
      </c>
      <c r="D3698" s="184"/>
      <c r="E3698" s="76">
        <v>44.173410000000004</v>
      </c>
      <c r="F3698" s="76">
        <v>33.615559999999995</v>
      </c>
      <c r="G3698" s="73"/>
      <c r="H3698" s="76">
        <v>165.35724999999999</v>
      </c>
      <c r="I3698" s="72"/>
      <c r="J3698" s="185">
        <v>0</v>
      </c>
      <c r="K3698" s="242"/>
      <c r="L3698" s="242"/>
      <c r="M3698" s="173"/>
      <c r="N3698" s="173"/>
      <c r="O3698" s="173"/>
      <c r="P3698" s="173"/>
    </row>
    <row r="3699" spans="1:16" x14ac:dyDescent="0.25">
      <c r="A3699" s="74" t="s">
        <v>2875</v>
      </c>
      <c r="B3699" s="183" t="s">
        <v>4044</v>
      </c>
      <c r="C3699" s="78">
        <v>83.446399999999997</v>
      </c>
      <c r="D3699" s="184"/>
      <c r="E3699" s="76">
        <v>20.014800000000001</v>
      </c>
      <c r="F3699" s="76">
        <v>0</v>
      </c>
      <c r="G3699" s="73"/>
      <c r="H3699" s="76">
        <v>103.46119999999999</v>
      </c>
      <c r="I3699" s="72"/>
      <c r="J3699" s="185">
        <v>0</v>
      </c>
      <c r="K3699" s="242"/>
      <c r="L3699" s="242"/>
      <c r="M3699" s="173"/>
      <c r="N3699" s="174"/>
      <c r="O3699" s="176"/>
      <c r="P3699" s="173"/>
    </row>
    <row r="3700" spans="1:16" x14ac:dyDescent="0.25">
      <c r="A3700" s="74" t="s">
        <v>2876</v>
      </c>
      <c r="B3700" s="183" t="s">
        <v>4044</v>
      </c>
      <c r="C3700" s="78">
        <v>117.2976</v>
      </c>
      <c r="D3700" s="184"/>
      <c r="E3700" s="76">
        <v>28.900950000000002</v>
      </c>
      <c r="F3700" s="76">
        <v>3.5489999999999999</v>
      </c>
      <c r="G3700" s="73"/>
      <c r="H3700" s="76">
        <v>142.64954999999998</v>
      </c>
      <c r="I3700" s="72"/>
      <c r="J3700" s="185">
        <v>0</v>
      </c>
      <c r="K3700" s="242"/>
      <c r="L3700" s="242"/>
      <c r="M3700" s="173"/>
      <c r="N3700" s="173"/>
      <c r="O3700" s="173"/>
      <c r="P3700" s="173"/>
    </row>
    <row r="3701" spans="1:16" x14ac:dyDescent="0.25">
      <c r="A3701" s="74" t="s">
        <v>2877</v>
      </c>
      <c r="B3701" s="183" t="s">
        <v>4044</v>
      </c>
      <c r="C3701" s="78">
        <v>225.81873000000002</v>
      </c>
      <c r="D3701" s="184"/>
      <c r="E3701" s="76">
        <v>58.638120000000001</v>
      </c>
      <c r="F3701" s="76">
        <v>15.29355</v>
      </c>
      <c r="G3701" s="73"/>
      <c r="H3701" s="76">
        <v>269.16329999999999</v>
      </c>
      <c r="I3701" s="72"/>
      <c r="J3701" s="185">
        <v>0</v>
      </c>
      <c r="K3701" s="242"/>
      <c r="L3701" s="242"/>
      <c r="M3701" s="173"/>
      <c r="N3701" s="173"/>
      <c r="O3701" s="173"/>
      <c r="P3701" s="173"/>
    </row>
    <row r="3702" spans="1:16" x14ac:dyDescent="0.25">
      <c r="A3702" s="74" t="s">
        <v>2878</v>
      </c>
      <c r="B3702" s="183" t="s">
        <v>4044</v>
      </c>
      <c r="C3702" s="78">
        <v>180.92860000000002</v>
      </c>
      <c r="D3702" s="184"/>
      <c r="E3702" s="76">
        <v>58.879599999999996</v>
      </c>
      <c r="F3702" s="76">
        <v>47.287150000000004</v>
      </c>
      <c r="G3702" s="73"/>
      <c r="H3702" s="76">
        <v>209.43145000000001</v>
      </c>
      <c r="I3702" s="72"/>
      <c r="J3702" s="185">
        <v>0</v>
      </c>
      <c r="K3702" s="242"/>
      <c r="L3702" s="242"/>
      <c r="M3702" s="173"/>
      <c r="N3702" s="174"/>
      <c r="O3702" s="173"/>
      <c r="P3702" s="173"/>
    </row>
    <row r="3703" spans="1:16" x14ac:dyDescent="0.25">
      <c r="A3703" s="74" t="s">
        <v>2879</v>
      </c>
      <c r="B3703" s="183" t="s">
        <v>4044</v>
      </c>
      <c r="C3703" s="78">
        <v>188.99220000000003</v>
      </c>
      <c r="D3703" s="184"/>
      <c r="E3703" s="76">
        <v>39.4758</v>
      </c>
      <c r="F3703" s="76">
        <v>0</v>
      </c>
      <c r="G3703" s="73"/>
      <c r="H3703" s="76">
        <v>228.46799999999999</v>
      </c>
      <c r="I3703" s="72"/>
      <c r="J3703" s="185">
        <v>0</v>
      </c>
      <c r="K3703" s="242"/>
      <c r="L3703" s="242"/>
      <c r="M3703" s="173"/>
      <c r="N3703" s="174"/>
      <c r="O3703" s="176"/>
      <c r="P3703" s="173"/>
    </row>
    <row r="3704" spans="1:16" ht="13.5" customHeight="1" x14ac:dyDescent="0.25">
      <c r="A3704" s="74" t="s">
        <v>2880</v>
      </c>
      <c r="B3704" s="183" t="s">
        <v>4044</v>
      </c>
      <c r="C3704" s="78">
        <v>197.98089999999999</v>
      </c>
      <c r="D3704" s="184"/>
      <c r="E3704" s="76">
        <v>60.856439999999999</v>
      </c>
      <c r="F3704" s="76">
        <v>45.100099999999998</v>
      </c>
      <c r="G3704" s="73"/>
      <c r="H3704" s="76">
        <v>213.73723999999999</v>
      </c>
      <c r="I3704" s="72"/>
      <c r="J3704" s="185">
        <v>0</v>
      </c>
      <c r="K3704" s="242"/>
      <c r="L3704" s="242"/>
      <c r="M3704" s="173"/>
      <c r="N3704" s="173"/>
      <c r="O3704" s="173"/>
      <c r="P3704" s="173"/>
    </row>
    <row r="3705" spans="1:16" ht="17.25" customHeight="1" x14ac:dyDescent="0.25">
      <c r="A3705" s="74" t="s">
        <v>2881</v>
      </c>
      <c r="B3705" s="183" t="s">
        <v>4044</v>
      </c>
      <c r="C3705" s="78">
        <v>144.9615</v>
      </c>
      <c r="D3705" s="184"/>
      <c r="E3705" s="76">
        <v>49.6873</v>
      </c>
      <c r="F3705" s="76">
        <v>22.493200000000002</v>
      </c>
      <c r="G3705" s="73"/>
      <c r="H3705" s="76">
        <v>187.83360000000002</v>
      </c>
      <c r="I3705" s="72"/>
      <c r="J3705" s="185">
        <v>0</v>
      </c>
      <c r="K3705" s="242"/>
      <c r="L3705" s="242"/>
      <c r="M3705" s="173"/>
      <c r="N3705" s="174"/>
      <c r="O3705" s="173"/>
      <c r="P3705" s="173"/>
    </row>
    <row r="3706" spans="1:16" x14ac:dyDescent="0.25">
      <c r="A3706" s="74" t="s">
        <v>2882</v>
      </c>
      <c r="B3706" s="183" t="s">
        <v>4044</v>
      </c>
      <c r="C3706" s="78">
        <v>413.76908000000003</v>
      </c>
      <c r="D3706" s="184"/>
      <c r="E3706" s="76">
        <v>129.21324000000001</v>
      </c>
      <c r="F3706" s="76">
        <v>29.703599999999998</v>
      </c>
      <c r="G3706" s="73"/>
      <c r="H3706" s="76">
        <v>513.27872000000002</v>
      </c>
      <c r="I3706" s="72"/>
      <c r="J3706" s="185">
        <v>0</v>
      </c>
      <c r="K3706" s="242"/>
      <c r="L3706" s="242"/>
      <c r="M3706" s="173"/>
      <c r="N3706" s="173"/>
      <c r="O3706" s="173"/>
      <c r="P3706" s="173"/>
    </row>
    <row r="3707" spans="1:16" x14ac:dyDescent="0.25">
      <c r="A3707" s="74" t="s">
        <v>2883</v>
      </c>
      <c r="B3707" s="183" t="s">
        <v>4044</v>
      </c>
      <c r="C3707" s="78">
        <v>45.996749999999999</v>
      </c>
      <c r="D3707" s="184"/>
      <c r="E3707" s="76">
        <v>12.831</v>
      </c>
      <c r="F3707" s="76">
        <v>0</v>
      </c>
      <c r="G3707" s="73"/>
      <c r="H3707" s="76">
        <v>58.827750000000002</v>
      </c>
      <c r="I3707" s="72"/>
      <c r="J3707" s="185">
        <v>0</v>
      </c>
      <c r="K3707" s="242"/>
      <c r="L3707" s="242"/>
      <c r="M3707" s="173"/>
      <c r="N3707" s="175"/>
      <c r="O3707" s="176"/>
      <c r="P3707" s="173"/>
    </row>
    <row r="3708" spans="1:16" x14ac:dyDescent="0.25">
      <c r="A3708" s="74" t="s">
        <v>2884</v>
      </c>
      <c r="B3708" s="183" t="s">
        <v>4044</v>
      </c>
      <c r="C3708" s="78">
        <v>89.534499999999994</v>
      </c>
      <c r="D3708" s="184"/>
      <c r="E3708" s="76">
        <v>22.074000000000002</v>
      </c>
      <c r="F3708" s="76">
        <v>3.1668000000000003</v>
      </c>
      <c r="G3708" s="73"/>
      <c r="H3708" s="76">
        <v>108.4417</v>
      </c>
      <c r="I3708" s="72"/>
      <c r="J3708" s="185">
        <v>0</v>
      </c>
      <c r="K3708" s="242"/>
      <c r="L3708" s="242"/>
      <c r="M3708" s="173"/>
      <c r="N3708" s="175"/>
      <c r="O3708" s="173"/>
      <c r="P3708" s="173"/>
    </row>
    <row r="3709" spans="1:16" x14ac:dyDescent="0.25">
      <c r="A3709" s="74" t="s">
        <v>2885</v>
      </c>
      <c r="B3709" s="183" t="s">
        <v>4044</v>
      </c>
      <c r="C3709" s="78">
        <v>180.95695000000001</v>
      </c>
      <c r="D3709" s="184"/>
      <c r="E3709" s="76">
        <v>58.687199999999997</v>
      </c>
      <c r="F3709" s="76">
        <v>17.94415</v>
      </c>
      <c r="G3709" s="73"/>
      <c r="H3709" s="76">
        <v>221.7</v>
      </c>
      <c r="I3709" s="72"/>
      <c r="J3709" s="185">
        <v>0</v>
      </c>
      <c r="K3709" s="242"/>
      <c r="L3709" s="242"/>
      <c r="M3709" s="173"/>
      <c r="N3709" s="174"/>
      <c r="O3709" s="173"/>
      <c r="P3709" s="173"/>
    </row>
    <row r="3710" spans="1:16" x14ac:dyDescent="0.25">
      <c r="A3710" s="74" t="s">
        <v>2886</v>
      </c>
      <c r="B3710" s="183" t="s">
        <v>4044</v>
      </c>
      <c r="C3710" s="78">
        <v>209.49595000000002</v>
      </c>
      <c r="D3710" s="184"/>
      <c r="E3710" s="76">
        <v>62.236199999999997</v>
      </c>
      <c r="F3710" s="76">
        <v>8.8306000000000004</v>
      </c>
      <c r="G3710" s="73"/>
      <c r="H3710" s="76">
        <v>262.90154999999999</v>
      </c>
      <c r="I3710" s="72"/>
      <c r="J3710" s="185">
        <v>0</v>
      </c>
      <c r="K3710" s="242"/>
      <c r="L3710" s="242"/>
      <c r="M3710" s="173"/>
      <c r="N3710" s="174"/>
      <c r="O3710" s="173"/>
      <c r="P3710" s="173"/>
    </row>
    <row r="3711" spans="1:16" x14ac:dyDescent="0.25">
      <c r="A3711" s="74" t="s">
        <v>2887</v>
      </c>
      <c r="B3711" s="183" t="s">
        <v>4044</v>
      </c>
      <c r="C3711" s="78">
        <v>133.41415000000001</v>
      </c>
      <c r="D3711" s="184"/>
      <c r="E3711" s="76">
        <v>50.364599999999996</v>
      </c>
      <c r="F3711" s="76">
        <v>34.426449999999996</v>
      </c>
      <c r="G3711" s="73"/>
      <c r="H3711" s="76">
        <v>149.35229999999999</v>
      </c>
      <c r="I3711" s="72"/>
      <c r="J3711" s="185">
        <v>0</v>
      </c>
      <c r="K3711" s="242"/>
      <c r="L3711" s="242"/>
      <c r="M3711" s="173"/>
      <c r="N3711" s="174"/>
      <c r="O3711" s="173"/>
      <c r="P3711" s="173"/>
    </row>
    <row r="3712" spans="1:16" x14ac:dyDescent="0.25">
      <c r="A3712" s="74" t="s">
        <v>2888</v>
      </c>
      <c r="B3712" s="183" t="s">
        <v>4044</v>
      </c>
      <c r="C3712" s="78">
        <v>144.36240000000001</v>
      </c>
      <c r="D3712" s="184"/>
      <c r="E3712" s="76">
        <v>64.279800000000009</v>
      </c>
      <c r="F3712" s="76">
        <v>37.436260000000004</v>
      </c>
      <c r="G3712" s="73"/>
      <c r="H3712" s="76">
        <v>171.20594</v>
      </c>
      <c r="I3712" s="72"/>
      <c r="J3712" s="185">
        <v>0</v>
      </c>
      <c r="K3712" s="242"/>
      <c r="L3712" s="242"/>
      <c r="M3712" s="173"/>
      <c r="N3712" s="174"/>
      <c r="O3712" s="173"/>
      <c r="P3712" s="173"/>
    </row>
    <row r="3713" spans="1:19" x14ac:dyDescent="0.25">
      <c r="A3713" s="74" t="s">
        <v>2889</v>
      </c>
      <c r="B3713" s="183" t="s">
        <v>4044</v>
      </c>
      <c r="C3713" s="78">
        <v>100.35164999999999</v>
      </c>
      <c r="D3713" s="184"/>
      <c r="E3713" s="76">
        <v>35.7318</v>
      </c>
      <c r="F3713" s="76">
        <v>9.0492000000000008</v>
      </c>
      <c r="G3713" s="73"/>
      <c r="H3713" s="76">
        <v>127.03425</v>
      </c>
      <c r="I3713" s="72"/>
      <c r="J3713" s="185">
        <v>0</v>
      </c>
      <c r="K3713" s="242"/>
      <c r="L3713" s="242"/>
      <c r="M3713" s="173"/>
      <c r="N3713" s="174"/>
      <c r="O3713" s="173"/>
      <c r="P3713" s="173"/>
    </row>
    <row r="3714" spans="1:19" x14ac:dyDescent="0.25">
      <c r="A3714" s="74" t="s">
        <v>2890</v>
      </c>
      <c r="B3714" s="183" t="s">
        <v>4044</v>
      </c>
      <c r="C3714" s="78">
        <v>124.73078</v>
      </c>
      <c r="D3714" s="184"/>
      <c r="E3714" s="76">
        <v>39.023400000000002</v>
      </c>
      <c r="F3714" s="76">
        <v>15.954129999999999</v>
      </c>
      <c r="G3714" s="73"/>
      <c r="H3714" s="76">
        <v>147.80005</v>
      </c>
      <c r="I3714" s="72"/>
      <c r="J3714" s="185">
        <v>0</v>
      </c>
      <c r="K3714" s="242"/>
      <c r="L3714" s="242"/>
      <c r="M3714" s="173"/>
      <c r="N3714" s="174"/>
      <c r="O3714" s="173"/>
      <c r="P3714" s="173"/>
    </row>
    <row r="3715" spans="1:19" x14ac:dyDescent="0.25">
      <c r="A3715" s="74" t="s">
        <v>2891</v>
      </c>
      <c r="B3715" s="183" t="s">
        <v>4044</v>
      </c>
      <c r="C3715" s="78">
        <v>128.02659</v>
      </c>
      <c r="D3715" s="184"/>
      <c r="E3715" s="76">
        <v>47.368099999999998</v>
      </c>
      <c r="F3715" s="76">
        <v>18.592200000000002</v>
      </c>
      <c r="G3715" s="73"/>
      <c r="H3715" s="76">
        <v>156.80248999999998</v>
      </c>
      <c r="I3715" s="72"/>
      <c r="J3715" s="185">
        <v>0</v>
      </c>
      <c r="K3715" s="242"/>
      <c r="L3715" s="242"/>
      <c r="M3715" s="173"/>
      <c r="N3715" s="174"/>
      <c r="O3715" s="173"/>
      <c r="P3715" s="173"/>
    </row>
    <row r="3716" spans="1:19" x14ac:dyDescent="0.25">
      <c r="A3716" s="74" t="s">
        <v>2892</v>
      </c>
      <c r="B3716" s="183" t="s">
        <v>4044</v>
      </c>
      <c r="C3716" s="78">
        <v>144.57239999999999</v>
      </c>
      <c r="D3716" s="184"/>
      <c r="E3716" s="76">
        <v>41.328949999999999</v>
      </c>
      <c r="F3716" s="76">
        <v>11.18435</v>
      </c>
      <c r="G3716" s="73"/>
      <c r="H3716" s="76">
        <v>174.71700000000001</v>
      </c>
      <c r="I3716" s="72"/>
      <c r="J3716" s="185">
        <v>0</v>
      </c>
      <c r="K3716" s="242"/>
      <c r="L3716" s="242"/>
      <c r="M3716" s="173"/>
      <c r="N3716" s="173"/>
      <c r="O3716" s="173"/>
      <c r="P3716" s="173"/>
    </row>
    <row r="3717" spans="1:19" x14ac:dyDescent="0.25">
      <c r="A3717" s="74" t="s">
        <v>2893</v>
      </c>
      <c r="B3717" s="183" t="s">
        <v>4044</v>
      </c>
      <c r="C3717" s="78">
        <v>215.68955</v>
      </c>
      <c r="D3717" s="184"/>
      <c r="E3717" s="76">
        <v>69.739800000000002</v>
      </c>
      <c r="F3717" s="76">
        <v>35.055289999999999</v>
      </c>
      <c r="G3717" s="73"/>
      <c r="H3717" s="76">
        <v>250.37405999999999</v>
      </c>
      <c r="I3717" s="72"/>
      <c r="J3717" s="185">
        <v>0</v>
      </c>
      <c r="K3717" s="242"/>
      <c r="L3717" s="242"/>
      <c r="M3717" s="173"/>
      <c r="N3717" s="174"/>
      <c r="O3717" s="173"/>
      <c r="P3717" s="173"/>
      <c r="R3717" s="168"/>
    </row>
    <row r="3718" spans="1:19" x14ac:dyDescent="0.25">
      <c r="A3718" s="74" t="s">
        <v>2894</v>
      </c>
      <c r="B3718" s="183" t="s">
        <v>4044</v>
      </c>
      <c r="C3718" s="78">
        <v>1009.12129</v>
      </c>
      <c r="D3718" s="184"/>
      <c r="E3718" s="76">
        <v>292.95390000000003</v>
      </c>
      <c r="F3718" s="76">
        <v>159.66718</v>
      </c>
      <c r="G3718" s="73"/>
      <c r="H3718" s="76">
        <v>1142.93481</v>
      </c>
      <c r="I3718" s="72"/>
      <c r="J3718" s="185">
        <v>0</v>
      </c>
      <c r="K3718" s="242"/>
      <c r="L3718" s="242"/>
      <c r="M3718" s="173"/>
      <c r="N3718" s="174"/>
      <c r="O3718" s="173"/>
      <c r="P3718" s="173"/>
    </row>
    <row r="3719" spans="1:19" x14ac:dyDescent="0.25">
      <c r="A3719" s="74" t="s">
        <v>2895</v>
      </c>
      <c r="B3719" s="183" t="s">
        <v>4044</v>
      </c>
      <c r="C3719" s="78">
        <v>253.52585000000002</v>
      </c>
      <c r="D3719" s="184"/>
      <c r="E3719" s="76">
        <v>54.444650000000003</v>
      </c>
      <c r="F3719" s="76">
        <v>0</v>
      </c>
      <c r="G3719" s="73"/>
      <c r="H3719" s="76">
        <v>307.97050000000002</v>
      </c>
      <c r="I3719" s="188">
        <v>-0.80166999999999999</v>
      </c>
      <c r="J3719" s="185">
        <v>0</v>
      </c>
      <c r="K3719" s="242"/>
      <c r="L3719" s="242"/>
      <c r="M3719" s="173"/>
      <c r="N3719" s="173"/>
      <c r="O3719" s="176"/>
      <c r="P3719" s="173"/>
    </row>
    <row r="3720" spans="1:19" x14ac:dyDescent="0.25">
      <c r="A3720" s="74" t="s">
        <v>2896</v>
      </c>
      <c r="B3720" s="183" t="s">
        <v>4044</v>
      </c>
      <c r="C3720" s="78">
        <v>109.86880000000001</v>
      </c>
      <c r="D3720" s="184"/>
      <c r="E3720" s="76">
        <v>27.33445</v>
      </c>
      <c r="F3720" s="76">
        <v>0</v>
      </c>
      <c r="G3720" s="73"/>
      <c r="H3720" s="76">
        <v>137.20325</v>
      </c>
      <c r="I3720" s="188">
        <v>-20.614849999999997</v>
      </c>
      <c r="J3720" s="185">
        <v>0</v>
      </c>
      <c r="K3720" s="242"/>
      <c r="L3720" s="242"/>
      <c r="M3720" s="173"/>
      <c r="N3720" s="173"/>
      <c r="O3720" s="176"/>
      <c r="P3720" s="173"/>
    </row>
    <row r="3721" spans="1:19" x14ac:dyDescent="0.25">
      <c r="A3721" s="74" t="s">
        <v>2897</v>
      </c>
      <c r="B3721" s="183" t="s">
        <v>4044</v>
      </c>
      <c r="C3721" s="78">
        <v>252.56920000000002</v>
      </c>
      <c r="D3721" s="184"/>
      <c r="E3721" s="76">
        <v>51.405900000000003</v>
      </c>
      <c r="F3721" s="76">
        <v>3.5464000000000002</v>
      </c>
      <c r="G3721" s="73"/>
      <c r="H3721" s="76">
        <v>278.29320000000001</v>
      </c>
      <c r="I3721" s="188">
        <v>-62.484499999999997</v>
      </c>
      <c r="J3721" s="185">
        <v>0</v>
      </c>
      <c r="K3721" s="242"/>
      <c r="L3721" s="242"/>
      <c r="M3721" s="173"/>
      <c r="N3721" s="174"/>
      <c r="O3721" s="173"/>
      <c r="P3721" s="173"/>
    </row>
    <row r="3722" spans="1:19" x14ac:dyDescent="0.25">
      <c r="A3722" s="74" t="s">
        <v>2898</v>
      </c>
      <c r="B3722" s="183" t="s">
        <v>4044</v>
      </c>
      <c r="C3722" s="78">
        <v>70.025199999999998</v>
      </c>
      <c r="D3722" s="184"/>
      <c r="E3722" s="76">
        <v>24.811799999999998</v>
      </c>
      <c r="F3722" s="76">
        <v>44.918550000000003</v>
      </c>
      <c r="G3722" s="73"/>
      <c r="H3722" s="76">
        <v>49.91845</v>
      </c>
      <c r="I3722" s="72"/>
      <c r="J3722" s="185">
        <v>0</v>
      </c>
      <c r="K3722" s="242"/>
      <c r="L3722" s="242"/>
      <c r="M3722" s="173"/>
      <c r="N3722" s="174"/>
      <c r="O3722" s="173"/>
      <c r="P3722" s="173"/>
      <c r="S3722" s="168"/>
    </row>
    <row r="3723" spans="1:19" x14ac:dyDescent="0.25">
      <c r="A3723" s="74" t="s">
        <v>2899</v>
      </c>
      <c r="B3723" s="183" t="s">
        <v>4044</v>
      </c>
      <c r="C3723" s="78">
        <v>66.058350000000004</v>
      </c>
      <c r="D3723" s="184"/>
      <c r="E3723" s="76">
        <v>32.293300000000002</v>
      </c>
      <c r="F3723" s="76">
        <v>29.9955</v>
      </c>
      <c r="G3723" s="73"/>
      <c r="H3723" s="76">
        <v>68.35615</v>
      </c>
      <c r="I3723" s="72"/>
      <c r="J3723" s="185">
        <v>0</v>
      </c>
      <c r="K3723" s="242"/>
      <c r="L3723" s="242"/>
      <c r="M3723" s="173"/>
      <c r="N3723" s="174"/>
      <c r="O3723" s="173"/>
      <c r="P3723" s="173"/>
    </row>
    <row r="3724" spans="1:19" x14ac:dyDescent="0.25">
      <c r="A3724" s="74" t="s">
        <v>2900</v>
      </c>
      <c r="B3724" s="183" t="s">
        <v>4044</v>
      </c>
      <c r="C3724" s="78">
        <v>72.926649999999995</v>
      </c>
      <c r="D3724" s="184"/>
      <c r="E3724" s="76">
        <v>24.741599999999998</v>
      </c>
      <c r="F3724" s="76">
        <v>10.17675</v>
      </c>
      <c r="G3724" s="73"/>
      <c r="H3724" s="76">
        <v>87.491500000000002</v>
      </c>
      <c r="I3724" s="72"/>
      <c r="J3724" s="185">
        <v>0</v>
      </c>
      <c r="K3724" s="242"/>
      <c r="L3724" s="242"/>
      <c r="M3724" s="173"/>
      <c r="N3724" s="174"/>
      <c r="O3724" s="173"/>
      <c r="P3724" s="173"/>
    </row>
    <row r="3725" spans="1:19" x14ac:dyDescent="0.25">
      <c r="A3725" s="74" t="s">
        <v>2901</v>
      </c>
      <c r="B3725" s="183" t="s">
        <v>4044</v>
      </c>
      <c r="C3725" s="78">
        <v>136.47579999999999</v>
      </c>
      <c r="D3725" s="184"/>
      <c r="E3725" s="76">
        <v>37.892400000000002</v>
      </c>
      <c r="F3725" s="76">
        <v>4.3972499999999997</v>
      </c>
      <c r="G3725" s="73"/>
      <c r="H3725" s="76">
        <v>169.97095000000002</v>
      </c>
      <c r="I3725" s="72"/>
      <c r="J3725" s="185">
        <v>0</v>
      </c>
      <c r="K3725" s="242"/>
      <c r="L3725" s="242"/>
      <c r="M3725" s="173"/>
      <c r="N3725" s="174"/>
      <c r="O3725" s="173"/>
      <c r="P3725" s="173"/>
    </row>
    <row r="3726" spans="1:19" x14ac:dyDescent="0.25">
      <c r="A3726" s="74" t="s">
        <v>2902</v>
      </c>
      <c r="B3726" s="183" t="s">
        <v>4044</v>
      </c>
      <c r="C3726" s="78">
        <v>271.68104999999997</v>
      </c>
      <c r="D3726" s="184"/>
      <c r="E3726" s="76">
        <v>68.944199999999995</v>
      </c>
      <c r="F3726" s="76">
        <v>0.2</v>
      </c>
      <c r="G3726" s="73"/>
      <c r="H3726" s="76">
        <v>340.42525000000001</v>
      </c>
      <c r="I3726" s="191">
        <v>-835.49406999999997</v>
      </c>
      <c r="J3726" s="185">
        <v>0</v>
      </c>
      <c r="K3726" s="242"/>
      <c r="L3726" s="242"/>
      <c r="M3726" s="173"/>
      <c r="N3726" s="174"/>
      <c r="O3726" s="177"/>
      <c r="P3726" s="173"/>
    </row>
    <row r="3727" spans="1:19" x14ac:dyDescent="0.25">
      <c r="A3727" s="74" t="s">
        <v>2903</v>
      </c>
      <c r="B3727" s="183" t="s">
        <v>4044</v>
      </c>
      <c r="C3727" s="78">
        <v>288.34535</v>
      </c>
      <c r="D3727" s="184"/>
      <c r="E3727" s="76">
        <v>81.976050000000001</v>
      </c>
      <c r="F3727" s="76">
        <v>18.042099999999998</v>
      </c>
      <c r="G3727" s="73"/>
      <c r="H3727" s="76">
        <v>352.27929999999998</v>
      </c>
      <c r="I3727" s="72"/>
      <c r="J3727" s="185">
        <v>0</v>
      </c>
      <c r="K3727" s="242"/>
      <c r="L3727" s="242"/>
      <c r="M3727" s="173"/>
      <c r="N3727" s="173"/>
      <c r="O3727" s="173"/>
      <c r="P3727" s="173"/>
    </row>
    <row r="3728" spans="1:19" x14ac:dyDescent="0.25">
      <c r="A3728" s="74" t="s">
        <v>2904</v>
      </c>
      <c r="B3728" s="183" t="s">
        <v>4044</v>
      </c>
      <c r="C3728" s="78">
        <v>414.39069000000001</v>
      </c>
      <c r="D3728" s="184"/>
      <c r="E3728" s="76">
        <v>200.12484000000001</v>
      </c>
      <c r="F3728" s="76">
        <v>173.47639000000001</v>
      </c>
      <c r="G3728" s="73"/>
      <c r="H3728" s="76">
        <v>441.03914000000003</v>
      </c>
      <c r="I3728" s="72"/>
      <c r="J3728" s="185">
        <v>0</v>
      </c>
      <c r="K3728" s="242"/>
      <c r="L3728" s="242"/>
      <c r="M3728" s="173"/>
      <c r="N3728" s="173"/>
      <c r="O3728" s="173"/>
      <c r="P3728" s="173"/>
    </row>
    <row r="3729" spans="1:16" x14ac:dyDescent="0.25">
      <c r="A3729" s="74" t="s">
        <v>2905</v>
      </c>
      <c r="B3729" s="183" t="s">
        <v>4044</v>
      </c>
      <c r="C3729" s="78">
        <v>836.60794999999996</v>
      </c>
      <c r="D3729" s="184"/>
      <c r="E3729" s="76">
        <v>210.16905</v>
      </c>
      <c r="F3729" s="76">
        <v>16.164950000000001</v>
      </c>
      <c r="G3729" s="73"/>
      <c r="H3729" s="76">
        <v>1010.4588</v>
      </c>
      <c r="I3729" s="72"/>
      <c r="J3729" s="185">
        <v>0</v>
      </c>
      <c r="K3729" s="242"/>
      <c r="L3729" s="242"/>
      <c r="M3729" s="173"/>
      <c r="N3729" s="173"/>
      <c r="O3729" s="173"/>
      <c r="P3729" s="173"/>
    </row>
    <row r="3730" spans="1:16" x14ac:dyDescent="0.25">
      <c r="A3730" s="74" t="s">
        <v>2906</v>
      </c>
      <c r="B3730" s="183" t="s">
        <v>4044</v>
      </c>
      <c r="C3730" s="78">
        <v>174.78135</v>
      </c>
      <c r="D3730" s="184"/>
      <c r="E3730" s="76">
        <v>56.1678</v>
      </c>
      <c r="F3730" s="76">
        <v>12.549250000000001</v>
      </c>
      <c r="G3730" s="73"/>
      <c r="H3730" s="76">
        <v>218.3999</v>
      </c>
      <c r="I3730" s="72"/>
      <c r="J3730" s="185">
        <v>0</v>
      </c>
      <c r="K3730" s="242"/>
      <c r="L3730" s="242"/>
      <c r="M3730" s="173"/>
      <c r="N3730" s="174"/>
      <c r="O3730" s="173"/>
      <c r="P3730" s="173"/>
    </row>
    <row r="3731" spans="1:16" x14ac:dyDescent="0.25">
      <c r="A3731" s="74" t="s">
        <v>2907</v>
      </c>
      <c r="B3731" s="183" t="s">
        <v>4044</v>
      </c>
      <c r="C3731" s="78">
        <v>634.57484999999997</v>
      </c>
      <c r="D3731" s="184"/>
      <c r="E3731" s="76">
        <v>214.45515</v>
      </c>
      <c r="F3731" s="76">
        <v>191.90282000000002</v>
      </c>
      <c r="G3731" s="73"/>
      <c r="H3731" s="76">
        <v>659.07362999999998</v>
      </c>
      <c r="I3731" s="72"/>
      <c r="J3731" s="185">
        <v>0</v>
      </c>
      <c r="K3731" s="242"/>
      <c r="L3731" s="242"/>
      <c r="M3731" s="173"/>
      <c r="N3731" s="173"/>
      <c r="O3731" s="173"/>
      <c r="P3731" s="173"/>
    </row>
    <row r="3732" spans="1:16" x14ac:dyDescent="0.25">
      <c r="A3732" s="74" t="s">
        <v>2908</v>
      </c>
      <c r="B3732" s="183" t="s">
        <v>4044</v>
      </c>
      <c r="C3732" s="78">
        <v>687.56975</v>
      </c>
      <c r="D3732" s="184"/>
      <c r="E3732" s="76">
        <v>170.7576</v>
      </c>
      <c r="F3732" s="76">
        <v>28.464700000000001</v>
      </c>
      <c r="G3732" s="73"/>
      <c r="H3732" s="76">
        <v>829.86265000000003</v>
      </c>
      <c r="I3732" s="72"/>
      <c r="J3732" s="185">
        <v>0</v>
      </c>
      <c r="K3732" s="242"/>
      <c r="L3732" s="242"/>
      <c r="M3732" s="173"/>
      <c r="N3732" s="174"/>
      <c r="O3732" s="173"/>
      <c r="P3732" s="173"/>
    </row>
    <row r="3733" spans="1:16" x14ac:dyDescent="0.25">
      <c r="A3733" s="74" t="s">
        <v>2909</v>
      </c>
      <c r="B3733" s="183" t="s">
        <v>4044</v>
      </c>
      <c r="C3733" s="78">
        <v>977.86182999999994</v>
      </c>
      <c r="D3733" s="184"/>
      <c r="E3733" s="76">
        <v>225.39660000000001</v>
      </c>
      <c r="F3733" s="76">
        <v>43.141649999999998</v>
      </c>
      <c r="G3733" s="73"/>
      <c r="H3733" s="76">
        <v>1160.1167800000001</v>
      </c>
      <c r="I3733" s="72"/>
      <c r="J3733" s="185">
        <v>0</v>
      </c>
      <c r="K3733" s="242"/>
      <c r="L3733" s="242"/>
      <c r="M3733" s="173"/>
      <c r="N3733" s="174"/>
      <c r="O3733" s="173"/>
      <c r="P3733" s="173"/>
    </row>
    <row r="3734" spans="1:16" x14ac:dyDescent="0.25">
      <c r="A3734" s="74" t="s">
        <v>2910</v>
      </c>
      <c r="B3734" s="183" t="s">
        <v>4044</v>
      </c>
      <c r="C3734" s="78">
        <v>317.04059999999998</v>
      </c>
      <c r="D3734" s="184"/>
      <c r="E3734" s="76">
        <v>100.62195</v>
      </c>
      <c r="F3734" s="76">
        <v>28.934999999999999</v>
      </c>
      <c r="G3734" s="73"/>
      <c r="H3734" s="76">
        <v>400.16765000000004</v>
      </c>
      <c r="I3734" s="72"/>
      <c r="J3734" s="185">
        <v>0</v>
      </c>
      <c r="K3734" s="242"/>
      <c r="L3734" s="242"/>
      <c r="M3734" s="173"/>
      <c r="N3734" s="173"/>
      <c r="O3734" s="173"/>
      <c r="P3734" s="173"/>
    </row>
    <row r="3735" spans="1:16" x14ac:dyDescent="0.25">
      <c r="A3735" s="74" t="s">
        <v>2911</v>
      </c>
      <c r="B3735" s="183" t="s">
        <v>4044</v>
      </c>
      <c r="C3735" s="78">
        <v>654.02161999999998</v>
      </c>
      <c r="D3735" s="184"/>
      <c r="E3735" s="76">
        <v>176.93520000000001</v>
      </c>
      <c r="F3735" s="76">
        <v>64.927319999999995</v>
      </c>
      <c r="G3735" s="73"/>
      <c r="H3735" s="76">
        <v>766.02949999999998</v>
      </c>
      <c r="I3735" s="72"/>
      <c r="J3735" s="185">
        <v>0</v>
      </c>
      <c r="K3735" s="242"/>
      <c r="L3735" s="242"/>
      <c r="M3735" s="173"/>
      <c r="N3735" s="174"/>
      <c r="O3735" s="173"/>
      <c r="P3735" s="173"/>
    </row>
    <row r="3736" spans="1:16" x14ac:dyDescent="0.25">
      <c r="A3736" s="74" t="s">
        <v>2912</v>
      </c>
      <c r="B3736" s="183" t="s">
        <v>4044</v>
      </c>
      <c r="C3736" s="78">
        <v>96.198700000000002</v>
      </c>
      <c r="D3736" s="184"/>
      <c r="E3736" s="76">
        <v>33.500050000000002</v>
      </c>
      <c r="F3736" s="76">
        <v>61.538359999999997</v>
      </c>
      <c r="G3736" s="73"/>
      <c r="H3736" s="76">
        <v>68.160389999999992</v>
      </c>
      <c r="I3736" s="72"/>
      <c r="J3736" s="185">
        <v>0</v>
      </c>
      <c r="K3736" s="242"/>
      <c r="L3736" s="242"/>
      <c r="M3736" s="173"/>
      <c r="N3736" s="173"/>
      <c r="O3736" s="173"/>
      <c r="P3736" s="173"/>
    </row>
    <row r="3737" spans="1:16" x14ac:dyDescent="0.25">
      <c r="A3737" s="74" t="s">
        <v>2913</v>
      </c>
      <c r="B3737" s="183" t="s">
        <v>4044</v>
      </c>
      <c r="C3737" s="78">
        <v>83.609899999999996</v>
      </c>
      <c r="D3737" s="184"/>
      <c r="E3737" s="76">
        <v>18.5718</v>
      </c>
      <c r="F3737" s="76">
        <v>3.8610000000000002</v>
      </c>
      <c r="G3737" s="73"/>
      <c r="H3737" s="76">
        <v>98.320700000000002</v>
      </c>
      <c r="I3737" s="72"/>
      <c r="J3737" s="185">
        <v>0</v>
      </c>
      <c r="K3737" s="242"/>
      <c r="L3737" s="242"/>
      <c r="M3737" s="173"/>
      <c r="N3737" s="174"/>
      <c r="O3737" s="173"/>
      <c r="P3737" s="173"/>
    </row>
    <row r="3738" spans="1:16" x14ac:dyDescent="0.25">
      <c r="A3738" s="74" t="s">
        <v>1677</v>
      </c>
      <c r="B3738" s="183" t="s">
        <v>4044</v>
      </c>
      <c r="C3738" s="78">
        <v>103.514</v>
      </c>
      <c r="D3738" s="184"/>
      <c r="E3738" s="76">
        <v>31.558799999999998</v>
      </c>
      <c r="F3738" s="76">
        <v>43.355449999999998</v>
      </c>
      <c r="G3738" s="73"/>
      <c r="H3738" s="76">
        <v>91.71735000000001</v>
      </c>
      <c r="I3738" s="72"/>
      <c r="J3738" s="185">
        <v>0</v>
      </c>
      <c r="K3738" s="242"/>
      <c r="L3738" s="242"/>
      <c r="M3738" s="173"/>
      <c r="N3738" s="174"/>
      <c r="O3738" s="173"/>
      <c r="P3738" s="173"/>
    </row>
    <row r="3739" spans="1:16" x14ac:dyDescent="0.25">
      <c r="A3739" s="74" t="s">
        <v>2992</v>
      </c>
      <c r="B3739" s="183" t="s">
        <v>3167</v>
      </c>
      <c r="C3739" s="78">
        <v>111.58774000000001</v>
      </c>
      <c r="D3739" s="184"/>
      <c r="E3739" s="76">
        <v>69.822789999999998</v>
      </c>
      <c r="F3739" s="76">
        <v>107.19633</v>
      </c>
      <c r="G3739" s="73"/>
      <c r="H3739" s="76">
        <v>71.775199999999998</v>
      </c>
      <c r="I3739" s="72"/>
      <c r="J3739" s="185">
        <v>0</v>
      </c>
      <c r="K3739" s="242"/>
      <c r="L3739" s="242"/>
      <c r="M3739" s="173"/>
      <c r="N3739" s="173"/>
      <c r="O3739" s="173"/>
      <c r="P3739" s="173"/>
    </row>
    <row r="3740" spans="1:16" x14ac:dyDescent="0.25">
      <c r="A3740" s="74" t="s">
        <v>2999</v>
      </c>
      <c r="B3740" s="183" t="s">
        <v>3172</v>
      </c>
      <c r="C3740" s="78">
        <v>118.3866</v>
      </c>
      <c r="D3740" s="184"/>
      <c r="E3740" s="76">
        <v>28.72025</v>
      </c>
      <c r="F3740" s="76">
        <v>41.916969999999999</v>
      </c>
      <c r="G3740" s="73"/>
      <c r="H3740" s="76">
        <v>105.47443</v>
      </c>
      <c r="I3740" s="191">
        <v>-31.508520000000001</v>
      </c>
      <c r="J3740" s="185">
        <v>0</v>
      </c>
      <c r="K3740" s="242"/>
      <c r="L3740" s="242"/>
      <c r="M3740" s="173"/>
      <c r="N3740" s="173"/>
      <c r="O3740" s="173"/>
      <c r="P3740" s="173"/>
    </row>
    <row r="3741" spans="1:16" x14ac:dyDescent="0.25">
      <c r="A3741" s="74" t="s">
        <v>3000</v>
      </c>
      <c r="B3741" s="183" t="s">
        <v>3172</v>
      </c>
      <c r="C3741" s="78">
        <v>128.036</v>
      </c>
      <c r="D3741" s="184"/>
      <c r="E3741" s="76">
        <v>29.101800000000001</v>
      </c>
      <c r="F3741" s="76">
        <v>16.666499999999999</v>
      </c>
      <c r="G3741" s="73"/>
      <c r="H3741" s="76">
        <v>140.47129999999999</v>
      </c>
      <c r="I3741" s="72"/>
      <c r="J3741" s="185">
        <v>0</v>
      </c>
      <c r="K3741" s="242"/>
      <c r="L3741" s="242"/>
      <c r="M3741" s="173"/>
      <c r="N3741" s="174"/>
      <c r="O3741" s="173"/>
      <c r="P3741" s="173"/>
    </row>
    <row r="3742" spans="1:16" x14ac:dyDescent="0.25">
      <c r="A3742" s="74" t="s">
        <v>3001</v>
      </c>
      <c r="B3742" s="183" t="s">
        <v>3172</v>
      </c>
      <c r="C3742" s="78">
        <v>51.987490000000001</v>
      </c>
      <c r="D3742" s="184"/>
      <c r="E3742" s="76">
        <v>22.425000000000001</v>
      </c>
      <c r="F3742" s="76">
        <v>13.57639</v>
      </c>
      <c r="G3742" s="73"/>
      <c r="H3742" s="76">
        <v>60.836100000000002</v>
      </c>
      <c r="I3742" s="72"/>
      <c r="J3742" s="185">
        <v>0</v>
      </c>
      <c r="K3742" s="242"/>
      <c r="L3742" s="242"/>
      <c r="M3742" s="173"/>
      <c r="N3742" s="175"/>
      <c r="O3742" s="173"/>
      <c r="P3742" s="173"/>
    </row>
    <row r="3743" spans="1:16" x14ac:dyDescent="0.25">
      <c r="A3743" s="74" t="s">
        <v>3002</v>
      </c>
      <c r="B3743" s="183" t="s">
        <v>3172</v>
      </c>
      <c r="C3743" s="78">
        <v>146.3905</v>
      </c>
      <c r="D3743" s="184"/>
      <c r="E3743" s="76">
        <v>37.9392</v>
      </c>
      <c r="F3743" s="76">
        <v>7.7596999999999996</v>
      </c>
      <c r="G3743" s="73"/>
      <c r="H3743" s="76">
        <v>176.57</v>
      </c>
      <c r="I3743" s="72"/>
      <c r="J3743" s="185">
        <v>0</v>
      </c>
      <c r="K3743" s="242"/>
      <c r="L3743" s="242"/>
      <c r="M3743" s="173"/>
      <c r="N3743" s="174"/>
      <c r="O3743" s="173"/>
      <c r="P3743" s="173"/>
    </row>
    <row r="3744" spans="1:16" x14ac:dyDescent="0.25">
      <c r="A3744" s="74" t="s">
        <v>3003</v>
      </c>
      <c r="B3744" s="183" t="s">
        <v>3172</v>
      </c>
      <c r="C3744" s="78">
        <v>74.502279999999999</v>
      </c>
      <c r="D3744" s="184"/>
      <c r="E3744" s="76">
        <v>21.676200000000001</v>
      </c>
      <c r="F3744" s="76">
        <v>10.6547</v>
      </c>
      <c r="G3744" s="73"/>
      <c r="H3744" s="76">
        <v>85.523780000000002</v>
      </c>
      <c r="I3744" s="190"/>
      <c r="J3744" s="185">
        <v>0</v>
      </c>
      <c r="K3744" s="242"/>
      <c r="L3744" s="242"/>
      <c r="M3744" s="173"/>
      <c r="N3744" s="174"/>
      <c r="O3744" s="173"/>
      <c r="P3744" s="173"/>
    </row>
    <row r="3745" spans="1:16" x14ac:dyDescent="0.25">
      <c r="A3745" s="74" t="s">
        <v>3004</v>
      </c>
      <c r="B3745" s="183" t="s">
        <v>3172</v>
      </c>
      <c r="C3745" s="78">
        <v>227.54640000000001</v>
      </c>
      <c r="D3745" s="184"/>
      <c r="E3745" s="76">
        <v>56.245800000000003</v>
      </c>
      <c r="F3745" s="76">
        <v>4.6488000000000005</v>
      </c>
      <c r="G3745" s="73"/>
      <c r="H3745" s="76">
        <v>279.14340000000004</v>
      </c>
      <c r="I3745" s="190"/>
      <c r="J3745" s="185">
        <v>0</v>
      </c>
      <c r="K3745" s="242"/>
      <c r="L3745" s="242"/>
      <c r="M3745" s="173"/>
      <c r="N3745" s="174"/>
      <c r="O3745" s="173"/>
      <c r="P3745" s="173"/>
    </row>
    <row r="3746" spans="1:16" x14ac:dyDescent="0.25">
      <c r="A3746" s="74" t="s">
        <v>3005</v>
      </c>
      <c r="B3746" s="183" t="s">
        <v>3172</v>
      </c>
      <c r="C3746" s="78">
        <v>120.0294</v>
      </c>
      <c r="D3746" s="184"/>
      <c r="E3746" s="76">
        <v>25.234299999999998</v>
      </c>
      <c r="F3746" s="76">
        <v>0</v>
      </c>
      <c r="G3746" s="73"/>
      <c r="H3746" s="76">
        <v>144.76060000000001</v>
      </c>
      <c r="I3746" s="190"/>
      <c r="J3746" s="185">
        <v>0</v>
      </c>
      <c r="K3746" s="242"/>
      <c r="L3746" s="242"/>
      <c r="M3746" s="173"/>
      <c r="N3746" s="174"/>
      <c r="O3746" s="176"/>
      <c r="P3746" s="173"/>
    </row>
    <row r="3747" spans="1:16" x14ac:dyDescent="0.25">
      <c r="A3747" s="74" t="s">
        <v>2483</v>
      </c>
      <c r="B3747" s="183" t="s">
        <v>3172</v>
      </c>
      <c r="C3747" s="78">
        <v>169.14275000000001</v>
      </c>
      <c r="D3747" s="184"/>
      <c r="E3747" s="76">
        <v>47.447400000000002</v>
      </c>
      <c r="F3747" s="76">
        <v>19.2761</v>
      </c>
      <c r="G3747" s="73"/>
      <c r="H3747" s="76">
        <v>197.31404999999998</v>
      </c>
      <c r="I3747" s="190"/>
      <c r="J3747" s="185">
        <v>0</v>
      </c>
      <c r="K3747" s="242"/>
      <c r="L3747" s="242"/>
      <c r="M3747" s="173"/>
      <c r="N3747" s="174"/>
      <c r="O3747" s="173"/>
      <c r="P3747" s="173"/>
    </row>
    <row r="3748" spans="1:16" x14ac:dyDescent="0.25">
      <c r="A3748" s="74" t="s">
        <v>2484</v>
      </c>
      <c r="B3748" s="183" t="s">
        <v>3172</v>
      </c>
      <c r="C3748" s="78">
        <v>115.68225</v>
      </c>
      <c r="D3748" s="184"/>
      <c r="E3748" s="76">
        <v>44.631599999999999</v>
      </c>
      <c r="F3748" s="76">
        <v>24.565349999999999</v>
      </c>
      <c r="G3748" s="73"/>
      <c r="H3748" s="76">
        <v>135.74850000000001</v>
      </c>
      <c r="I3748" s="190"/>
      <c r="J3748" s="185">
        <v>0</v>
      </c>
      <c r="K3748" s="242"/>
      <c r="L3748" s="242"/>
      <c r="M3748" s="173"/>
      <c r="N3748" s="174"/>
      <c r="O3748" s="173"/>
      <c r="P3748" s="173"/>
    </row>
    <row r="3749" spans="1:16" x14ac:dyDescent="0.25">
      <c r="A3749" s="74" t="s">
        <v>2485</v>
      </c>
      <c r="B3749" s="183" t="s">
        <v>3172</v>
      </c>
      <c r="C3749" s="78">
        <v>99.806600000000003</v>
      </c>
      <c r="D3749" s="184"/>
      <c r="E3749" s="76">
        <v>26.442</v>
      </c>
      <c r="F3749" s="76">
        <v>4.1183999999999994</v>
      </c>
      <c r="G3749" s="73"/>
      <c r="H3749" s="76">
        <v>122.1302</v>
      </c>
      <c r="I3749" s="190"/>
      <c r="J3749" s="185">
        <v>0</v>
      </c>
      <c r="K3749" s="242"/>
      <c r="L3749" s="242"/>
      <c r="M3749" s="173"/>
      <c r="N3749" s="175"/>
      <c r="O3749" s="173"/>
      <c r="P3749" s="173"/>
    </row>
    <row r="3750" spans="1:16" x14ac:dyDescent="0.25">
      <c r="A3750" s="74" t="s">
        <v>2489</v>
      </c>
      <c r="B3750" s="183" t="s">
        <v>3172</v>
      </c>
      <c r="C3750" s="78">
        <v>28.408900000000003</v>
      </c>
      <c r="D3750" s="184"/>
      <c r="E3750" s="76">
        <v>11.567399999999999</v>
      </c>
      <c r="F3750" s="76">
        <v>6.7918500000000002</v>
      </c>
      <c r="G3750" s="73"/>
      <c r="H3750" s="76">
        <v>33.184449999999998</v>
      </c>
      <c r="I3750" s="190"/>
      <c r="J3750" s="185">
        <v>0</v>
      </c>
      <c r="K3750" s="242"/>
      <c r="L3750" s="242"/>
      <c r="M3750" s="173"/>
      <c r="N3750" s="174"/>
      <c r="O3750" s="173"/>
      <c r="P3750" s="173"/>
    </row>
    <row r="3751" spans="1:16" x14ac:dyDescent="0.25">
      <c r="A3751" s="74" t="s">
        <v>2490</v>
      </c>
      <c r="B3751" s="183" t="s">
        <v>3172</v>
      </c>
      <c r="C3751" s="78">
        <v>120.22194999999999</v>
      </c>
      <c r="D3751" s="184"/>
      <c r="E3751" s="76">
        <v>28.134599999999999</v>
      </c>
      <c r="F3751" s="76">
        <v>22.247700000000002</v>
      </c>
      <c r="G3751" s="73"/>
      <c r="H3751" s="76">
        <v>126.10885</v>
      </c>
      <c r="I3751" s="190"/>
      <c r="J3751" s="185">
        <v>0</v>
      </c>
      <c r="K3751" s="242"/>
      <c r="L3751" s="242"/>
      <c r="M3751" s="173"/>
      <c r="N3751" s="174"/>
      <c r="O3751" s="173"/>
      <c r="P3751" s="173"/>
    </row>
    <row r="3752" spans="1:16" x14ac:dyDescent="0.25">
      <c r="A3752" s="74" t="s">
        <v>2491</v>
      </c>
      <c r="B3752" s="183" t="s">
        <v>3172</v>
      </c>
      <c r="C3752" s="78">
        <v>63.473199999999999</v>
      </c>
      <c r="D3752" s="184"/>
      <c r="E3752" s="76">
        <v>18.4938</v>
      </c>
      <c r="F3752" s="76">
        <v>6.3676000000000004</v>
      </c>
      <c r="G3752" s="73"/>
      <c r="H3752" s="76">
        <v>80.341399999999993</v>
      </c>
      <c r="I3752" s="190"/>
      <c r="J3752" s="185">
        <v>0</v>
      </c>
      <c r="K3752" s="242"/>
      <c r="L3752" s="242"/>
      <c r="M3752" s="173"/>
      <c r="N3752" s="174"/>
      <c r="O3752" s="173"/>
      <c r="P3752" s="173"/>
    </row>
    <row r="3753" spans="1:16" x14ac:dyDescent="0.25">
      <c r="A3753" s="74" t="s">
        <v>2493</v>
      </c>
      <c r="B3753" s="183" t="s">
        <v>3172</v>
      </c>
      <c r="C3753" s="78">
        <v>65.075450000000004</v>
      </c>
      <c r="D3753" s="184"/>
      <c r="E3753" s="76">
        <v>27.0504</v>
      </c>
      <c r="F3753" s="76">
        <v>18.7258</v>
      </c>
      <c r="G3753" s="73"/>
      <c r="H3753" s="76">
        <v>73.400050000000007</v>
      </c>
      <c r="I3753" s="190"/>
      <c r="J3753" s="185">
        <v>0</v>
      </c>
      <c r="K3753" s="242"/>
      <c r="L3753" s="242"/>
      <c r="M3753" s="173"/>
      <c r="N3753" s="174"/>
      <c r="O3753" s="173"/>
      <c r="P3753" s="173"/>
    </row>
    <row r="3754" spans="1:16" x14ac:dyDescent="0.25">
      <c r="A3754" s="74" t="s">
        <v>3011</v>
      </c>
      <c r="B3754" s="183" t="s">
        <v>3174</v>
      </c>
      <c r="C3754" s="78">
        <v>82.349899999999991</v>
      </c>
      <c r="D3754" s="184"/>
      <c r="E3754" s="76">
        <v>26.278200000000002</v>
      </c>
      <c r="F3754" s="76">
        <v>6.8769999999999998</v>
      </c>
      <c r="G3754" s="73"/>
      <c r="H3754" s="76">
        <v>101.75110000000001</v>
      </c>
      <c r="I3754" s="190"/>
      <c r="J3754" s="185">
        <v>0</v>
      </c>
      <c r="K3754" s="242"/>
      <c r="L3754" s="242"/>
      <c r="M3754" s="173"/>
      <c r="N3754" s="174"/>
      <c r="O3754" s="173"/>
      <c r="P3754" s="173"/>
    </row>
    <row r="3755" spans="1:16" x14ac:dyDescent="0.25">
      <c r="A3755" s="74" t="s">
        <v>3012</v>
      </c>
      <c r="B3755" s="183" t="s">
        <v>3174</v>
      </c>
      <c r="C3755" s="78">
        <v>233.09295</v>
      </c>
      <c r="D3755" s="184"/>
      <c r="E3755" s="76">
        <v>62.1036</v>
      </c>
      <c r="F3755" s="76">
        <v>14.6534</v>
      </c>
      <c r="G3755" s="73"/>
      <c r="H3755" s="76">
        <v>278.74315000000001</v>
      </c>
      <c r="I3755" s="190"/>
      <c r="J3755" s="185">
        <v>0</v>
      </c>
      <c r="K3755" s="242"/>
      <c r="L3755" s="242"/>
      <c r="M3755" s="173"/>
      <c r="N3755" s="174"/>
      <c r="O3755" s="173"/>
      <c r="P3755" s="173"/>
    </row>
    <row r="3756" spans="1:16" x14ac:dyDescent="0.25">
      <c r="A3756" s="74" t="s">
        <v>3013</v>
      </c>
      <c r="B3756" s="183" t="s">
        <v>3174</v>
      </c>
      <c r="C3756" s="78">
        <v>247.86879999999999</v>
      </c>
      <c r="D3756" s="184"/>
      <c r="E3756" s="76">
        <v>75.652199999999993</v>
      </c>
      <c r="F3756" s="76">
        <v>25.439700000000002</v>
      </c>
      <c r="G3756" s="73"/>
      <c r="H3756" s="76">
        <v>298.0813</v>
      </c>
      <c r="I3756" s="190"/>
      <c r="J3756" s="185">
        <v>0</v>
      </c>
      <c r="K3756" s="242"/>
      <c r="L3756" s="242"/>
      <c r="M3756" s="173"/>
      <c r="N3756" s="174"/>
      <c r="O3756" s="173"/>
      <c r="P3756" s="173"/>
    </row>
    <row r="3757" spans="1:16" x14ac:dyDescent="0.25">
      <c r="A3757" s="74" t="s">
        <v>3014</v>
      </c>
      <c r="B3757" s="183" t="s">
        <v>3174</v>
      </c>
      <c r="C3757" s="78">
        <v>96.715949999999992</v>
      </c>
      <c r="D3757" s="184"/>
      <c r="E3757" s="76">
        <v>38.8752</v>
      </c>
      <c r="F3757" s="76">
        <v>21.402150000000002</v>
      </c>
      <c r="G3757" s="73"/>
      <c r="H3757" s="76">
        <v>114.18899999999999</v>
      </c>
      <c r="I3757" s="190"/>
      <c r="J3757" s="185">
        <v>0</v>
      </c>
      <c r="K3757" s="242"/>
      <c r="L3757" s="242"/>
      <c r="M3757" s="173"/>
      <c r="N3757" s="174"/>
      <c r="O3757" s="173"/>
      <c r="P3757" s="173"/>
    </row>
    <row r="3758" spans="1:16" x14ac:dyDescent="0.25">
      <c r="A3758" s="74" t="s">
        <v>3015</v>
      </c>
      <c r="B3758" s="183" t="s">
        <v>3174</v>
      </c>
      <c r="C3758" s="78">
        <v>118.25264999999999</v>
      </c>
      <c r="D3758" s="184"/>
      <c r="E3758" s="76">
        <v>37.9236</v>
      </c>
      <c r="F3758" s="76">
        <v>36.344699999999996</v>
      </c>
      <c r="G3758" s="73"/>
      <c r="H3758" s="76">
        <v>119.83155000000001</v>
      </c>
      <c r="I3758" s="190"/>
      <c r="J3758" s="185">
        <v>0</v>
      </c>
      <c r="K3758" s="242"/>
      <c r="L3758" s="242"/>
      <c r="M3758" s="173"/>
      <c r="N3758" s="174"/>
      <c r="O3758" s="173"/>
      <c r="P3758" s="173"/>
    </row>
    <row r="3759" spans="1:16" x14ac:dyDescent="0.25">
      <c r="A3759" s="74" t="s">
        <v>3016</v>
      </c>
      <c r="B3759" s="183" t="s">
        <v>3174</v>
      </c>
      <c r="C3759" s="78">
        <v>85.495000000000005</v>
      </c>
      <c r="D3759" s="184"/>
      <c r="E3759" s="76">
        <v>38.079599999999999</v>
      </c>
      <c r="F3759" s="76">
        <v>20.693000000000001</v>
      </c>
      <c r="G3759" s="73"/>
      <c r="H3759" s="76">
        <v>102.88160000000001</v>
      </c>
      <c r="I3759" s="190"/>
      <c r="J3759" s="185">
        <v>0</v>
      </c>
      <c r="K3759" s="242"/>
      <c r="L3759" s="242"/>
      <c r="M3759" s="173"/>
      <c r="N3759" s="174"/>
      <c r="O3759" s="173"/>
      <c r="P3759" s="173"/>
    </row>
    <row r="3760" spans="1:16" x14ac:dyDescent="0.25">
      <c r="A3760" s="74" t="s">
        <v>3017</v>
      </c>
      <c r="B3760" s="183" t="s">
        <v>3174</v>
      </c>
      <c r="C3760" s="78">
        <v>425.29765000000003</v>
      </c>
      <c r="D3760" s="184"/>
      <c r="E3760" s="76">
        <v>89.146199999999993</v>
      </c>
      <c r="F3760" s="76">
        <v>1.19275</v>
      </c>
      <c r="G3760" s="73"/>
      <c r="H3760" s="76">
        <v>513.25109999999995</v>
      </c>
      <c r="I3760" s="190"/>
      <c r="J3760" s="185">
        <v>0</v>
      </c>
      <c r="K3760" s="242"/>
      <c r="L3760" s="242"/>
      <c r="M3760" s="173"/>
      <c r="N3760" s="174"/>
      <c r="O3760" s="173"/>
      <c r="P3760" s="173"/>
    </row>
    <row r="3761" spans="1:16" x14ac:dyDescent="0.25">
      <c r="A3761" s="74" t="s">
        <v>3018</v>
      </c>
      <c r="B3761" s="183" t="s">
        <v>3174</v>
      </c>
      <c r="C3761" s="78">
        <v>126.2487</v>
      </c>
      <c r="D3761" s="184"/>
      <c r="E3761" s="76">
        <v>33.646599999999999</v>
      </c>
      <c r="F3761" s="76">
        <v>0</v>
      </c>
      <c r="G3761" s="73"/>
      <c r="H3761" s="76">
        <v>177.65889999999999</v>
      </c>
      <c r="I3761" s="190"/>
      <c r="J3761" s="185">
        <v>0</v>
      </c>
      <c r="K3761" s="242"/>
      <c r="L3761" s="242"/>
      <c r="M3761" s="173"/>
      <c r="N3761" s="174"/>
      <c r="O3761" s="176"/>
      <c r="P3761" s="173"/>
    </row>
    <row r="3762" spans="1:16" x14ac:dyDescent="0.25">
      <c r="A3762" s="74" t="s">
        <v>3019</v>
      </c>
      <c r="B3762" s="183" t="s">
        <v>3174</v>
      </c>
      <c r="C3762" s="78">
        <v>113.84830000000001</v>
      </c>
      <c r="D3762" s="184"/>
      <c r="E3762" s="76">
        <v>28.961400000000001</v>
      </c>
      <c r="F3762" s="76">
        <v>0</v>
      </c>
      <c r="G3762" s="73"/>
      <c r="H3762" s="76">
        <v>142.80970000000002</v>
      </c>
      <c r="I3762" s="190"/>
      <c r="J3762" s="185">
        <v>0</v>
      </c>
      <c r="K3762" s="242"/>
      <c r="L3762" s="242"/>
      <c r="M3762" s="173"/>
      <c r="N3762" s="174"/>
      <c r="O3762" s="176"/>
      <c r="P3762" s="173"/>
    </row>
    <row r="3763" spans="1:16" x14ac:dyDescent="0.25">
      <c r="A3763" s="74" t="s">
        <v>3020</v>
      </c>
      <c r="B3763" s="183" t="s">
        <v>3174</v>
      </c>
      <c r="C3763" s="78">
        <v>104.7885</v>
      </c>
      <c r="D3763" s="184"/>
      <c r="E3763" s="76">
        <v>27.923999999999999</v>
      </c>
      <c r="F3763" s="76">
        <v>2.82775</v>
      </c>
      <c r="G3763" s="73"/>
      <c r="H3763" s="76">
        <v>129.88475</v>
      </c>
      <c r="I3763" s="190"/>
      <c r="J3763" s="185">
        <v>0</v>
      </c>
      <c r="K3763" s="242"/>
      <c r="L3763" s="242"/>
      <c r="M3763" s="173"/>
      <c r="N3763" s="175"/>
      <c r="O3763" s="173"/>
      <c r="P3763" s="173"/>
    </row>
    <row r="3764" spans="1:16" x14ac:dyDescent="0.25">
      <c r="A3764" s="74" t="s">
        <v>3021</v>
      </c>
      <c r="B3764" s="183" t="s">
        <v>3174</v>
      </c>
      <c r="C3764" s="78">
        <v>40.615850000000002</v>
      </c>
      <c r="D3764" s="184"/>
      <c r="E3764" s="76">
        <v>27.401400000000002</v>
      </c>
      <c r="F3764" s="76">
        <v>19.556249999999999</v>
      </c>
      <c r="G3764" s="73"/>
      <c r="H3764" s="76">
        <v>48.460999999999999</v>
      </c>
      <c r="I3764" s="190"/>
      <c r="J3764" s="185">
        <v>0</v>
      </c>
      <c r="K3764" s="242"/>
      <c r="L3764" s="242"/>
      <c r="M3764" s="173"/>
      <c r="N3764" s="174"/>
      <c r="O3764" s="173"/>
      <c r="P3764" s="173"/>
    </row>
    <row r="3765" spans="1:16" x14ac:dyDescent="0.25">
      <c r="A3765" s="74" t="s">
        <v>3022</v>
      </c>
      <c r="B3765" s="183" t="s">
        <v>3174</v>
      </c>
      <c r="C3765" s="78">
        <v>36.723849999999999</v>
      </c>
      <c r="D3765" s="184"/>
      <c r="E3765" s="76">
        <v>12.714</v>
      </c>
      <c r="F3765" s="76">
        <v>3.3</v>
      </c>
      <c r="G3765" s="73"/>
      <c r="H3765" s="76">
        <v>46.13785</v>
      </c>
      <c r="I3765" s="190"/>
      <c r="J3765" s="185">
        <v>0</v>
      </c>
      <c r="K3765" s="242"/>
      <c r="L3765" s="242"/>
      <c r="M3765" s="173"/>
      <c r="N3765" s="175"/>
      <c r="O3765" s="173"/>
      <c r="P3765" s="173"/>
    </row>
    <row r="3766" spans="1:16" x14ac:dyDescent="0.25">
      <c r="A3766" s="74" t="s">
        <v>3023</v>
      </c>
      <c r="B3766" s="183" t="s">
        <v>3174</v>
      </c>
      <c r="C3766" s="78">
        <v>68.068749999999994</v>
      </c>
      <c r="D3766" s="184"/>
      <c r="E3766" s="76">
        <v>35.372999999999998</v>
      </c>
      <c r="F3766" s="76">
        <v>47.070900000000002</v>
      </c>
      <c r="G3766" s="73"/>
      <c r="H3766" s="76">
        <v>56.370849999999997</v>
      </c>
      <c r="I3766" s="190"/>
      <c r="J3766" s="185">
        <v>0</v>
      </c>
      <c r="K3766" s="242"/>
      <c r="L3766" s="242"/>
      <c r="M3766" s="173"/>
      <c r="N3766" s="175"/>
      <c r="O3766" s="173"/>
      <c r="P3766" s="173"/>
    </row>
    <row r="3767" spans="1:16" x14ac:dyDescent="0.25">
      <c r="A3767" s="74" t="s">
        <v>3024</v>
      </c>
      <c r="B3767" s="183" t="s">
        <v>3174</v>
      </c>
      <c r="C3767" s="78">
        <v>95.577300000000008</v>
      </c>
      <c r="D3767" s="184"/>
      <c r="E3767" s="76">
        <v>34.101599999999998</v>
      </c>
      <c r="F3767" s="76">
        <v>11.1868</v>
      </c>
      <c r="G3767" s="73"/>
      <c r="H3767" s="76">
        <v>118.49210000000001</v>
      </c>
      <c r="I3767" s="190"/>
      <c r="J3767" s="185">
        <v>0</v>
      </c>
      <c r="K3767" s="242"/>
      <c r="L3767" s="242"/>
      <c r="M3767" s="173"/>
      <c r="N3767" s="174"/>
      <c r="O3767" s="173"/>
      <c r="P3767" s="173"/>
    </row>
    <row r="3768" spans="1:16" x14ac:dyDescent="0.25">
      <c r="A3768" s="74" t="s">
        <v>3025</v>
      </c>
      <c r="B3768" s="183" t="s">
        <v>3174</v>
      </c>
      <c r="C3768" s="78">
        <v>192.529</v>
      </c>
      <c r="D3768" s="184"/>
      <c r="E3768" s="76">
        <v>68.580850000000012</v>
      </c>
      <c r="F3768" s="76">
        <v>46.86345</v>
      </c>
      <c r="G3768" s="73"/>
      <c r="H3768" s="76">
        <v>199.50035</v>
      </c>
      <c r="I3768" s="190"/>
      <c r="J3768" s="185">
        <v>0</v>
      </c>
      <c r="K3768" s="242"/>
      <c r="L3768" s="242"/>
      <c r="M3768" s="173"/>
      <c r="N3768" s="173"/>
      <c r="O3768" s="173"/>
      <c r="P3768" s="173"/>
    </row>
    <row r="3769" spans="1:16" x14ac:dyDescent="0.25">
      <c r="A3769" s="74" t="s">
        <v>2778</v>
      </c>
      <c r="B3769" s="183" t="s">
        <v>3174</v>
      </c>
      <c r="C3769" s="78">
        <v>62.042300000000004</v>
      </c>
      <c r="D3769" s="184"/>
      <c r="E3769" s="76">
        <v>17.807400000000001</v>
      </c>
      <c r="F3769" s="76">
        <v>2.1775000000000002</v>
      </c>
      <c r="G3769" s="73"/>
      <c r="H3769" s="76">
        <v>77.672200000000004</v>
      </c>
      <c r="I3769" s="190"/>
      <c r="J3769" s="185">
        <v>0</v>
      </c>
      <c r="K3769" s="242"/>
      <c r="L3769" s="242"/>
      <c r="M3769" s="173"/>
      <c r="N3769" s="174"/>
      <c r="O3769" s="173"/>
      <c r="P3769" s="173"/>
    </row>
    <row r="3770" spans="1:16" x14ac:dyDescent="0.25">
      <c r="A3770" s="74" t="s">
        <v>3026</v>
      </c>
      <c r="B3770" s="183" t="s">
        <v>3174</v>
      </c>
      <c r="C3770" s="78">
        <v>123.00460000000001</v>
      </c>
      <c r="D3770" s="184"/>
      <c r="E3770" s="76">
        <v>26.995799999999999</v>
      </c>
      <c r="F3770" s="76">
        <v>12.8088</v>
      </c>
      <c r="G3770" s="73"/>
      <c r="H3770" s="76">
        <v>137.19159999999999</v>
      </c>
      <c r="I3770" s="190"/>
      <c r="J3770" s="185">
        <v>0</v>
      </c>
      <c r="K3770" s="242"/>
      <c r="L3770" s="242"/>
      <c r="M3770" s="173"/>
      <c r="N3770" s="174"/>
      <c r="O3770" s="173"/>
      <c r="P3770" s="173"/>
    </row>
    <row r="3771" spans="1:16" x14ac:dyDescent="0.25">
      <c r="A3771" s="74" t="s">
        <v>3027</v>
      </c>
      <c r="B3771" s="183" t="s">
        <v>3174</v>
      </c>
      <c r="C3771" s="78">
        <v>246.88249999999999</v>
      </c>
      <c r="D3771" s="184"/>
      <c r="E3771" s="76">
        <v>56.729399999999998</v>
      </c>
      <c r="F3771" s="76">
        <v>24.305400000000002</v>
      </c>
      <c r="G3771" s="73"/>
      <c r="H3771" s="76">
        <v>279.30650000000003</v>
      </c>
      <c r="I3771" s="190"/>
      <c r="J3771" s="185">
        <v>0</v>
      </c>
      <c r="K3771" s="242"/>
      <c r="L3771" s="242"/>
      <c r="M3771" s="173"/>
      <c r="N3771" s="174"/>
      <c r="O3771" s="173"/>
      <c r="P3771" s="173"/>
    </row>
    <row r="3772" spans="1:16" x14ac:dyDescent="0.25">
      <c r="A3772" s="74" t="s">
        <v>3028</v>
      </c>
      <c r="B3772" s="183" t="s">
        <v>3174</v>
      </c>
      <c r="C3772" s="78">
        <v>208.67824999999999</v>
      </c>
      <c r="D3772" s="184"/>
      <c r="E3772" s="76">
        <v>55.855800000000002</v>
      </c>
      <c r="F3772" s="76">
        <v>58.376100000000001</v>
      </c>
      <c r="G3772" s="73"/>
      <c r="H3772" s="76">
        <v>206.15795</v>
      </c>
      <c r="I3772" s="190"/>
      <c r="J3772" s="185">
        <v>0</v>
      </c>
      <c r="K3772" s="242"/>
      <c r="L3772" s="242"/>
      <c r="M3772" s="173"/>
      <c r="N3772" s="174"/>
      <c r="O3772" s="173"/>
      <c r="P3772" s="173"/>
    </row>
    <row r="3773" spans="1:16" x14ac:dyDescent="0.25">
      <c r="A3773" s="74" t="s">
        <v>3029</v>
      </c>
      <c r="B3773" s="183" t="s">
        <v>3174</v>
      </c>
      <c r="C3773" s="78">
        <v>237.0668</v>
      </c>
      <c r="D3773" s="184"/>
      <c r="E3773" s="76">
        <v>55.341000000000001</v>
      </c>
      <c r="F3773" s="76">
        <v>14.7902</v>
      </c>
      <c r="G3773" s="73"/>
      <c r="H3773" s="76">
        <v>277.61759999999998</v>
      </c>
      <c r="I3773" s="190"/>
      <c r="J3773" s="185">
        <v>0</v>
      </c>
      <c r="K3773" s="242"/>
      <c r="L3773" s="242"/>
      <c r="M3773" s="173"/>
      <c r="N3773" s="175"/>
      <c r="O3773" s="173"/>
      <c r="P3773" s="173"/>
    </row>
    <row r="3774" spans="1:16" x14ac:dyDescent="0.25">
      <c r="A3774" s="74" t="s">
        <v>3030</v>
      </c>
      <c r="B3774" s="183" t="s">
        <v>3174</v>
      </c>
      <c r="C3774" s="78">
        <v>250.91471999999999</v>
      </c>
      <c r="D3774" s="184"/>
      <c r="E3774" s="76">
        <v>66.924000000000007</v>
      </c>
      <c r="F3774" s="76">
        <v>72.64255</v>
      </c>
      <c r="G3774" s="73"/>
      <c r="H3774" s="76">
        <v>245.19617000000002</v>
      </c>
      <c r="I3774" s="190"/>
      <c r="J3774" s="185">
        <v>0</v>
      </c>
      <c r="K3774" s="242"/>
      <c r="L3774" s="242"/>
      <c r="M3774" s="173"/>
      <c r="N3774" s="175"/>
      <c r="O3774" s="173"/>
      <c r="P3774" s="173"/>
    </row>
    <row r="3775" spans="1:16" x14ac:dyDescent="0.25">
      <c r="A3775" s="74" t="s">
        <v>3031</v>
      </c>
      <c r="B3775" s="183" t="s">
        <v>3174</v>
      </c>
      <c r="C3775" s="78">
        <v>75.360749999999996</v>
      </c>
      <c r="D3775" s="184"/>
      <c r="E3775" s="76">
        <v>21.138000000000002</v>
      </c>
      <c r="F3775" s="76">
        <v>19.106549999999999</v>
      </c>
      <c r="G3775" s="73"/>
      <c r="H3775" s="76">
        <v>77.392200000000003</v>
      </c>
      <c r="I3775" s="190"/>
      <c r="J3775" s="185">
        <v>0</v>
      </c>
      <c r="K3775" s="242"/>
      <c r="L3775" s="242"/>
      <c r="M3775" s="173"/>
      <c r="N3775" s="175"/>
      <c r="O3775" s="173"/>
      <c r="P3775" s="173"/>
    </row>
    <row r="3776" spans="1:16" x14ac:dyDescent="0.25">
      <c r="A3776" s="74" t="s">
        <v>3032</v>
      </c>
      <c r="B3776" s="183" t="s">
        <v>3174</v>
      </c>
      <c r="C3776" s="78">
        <v>149.25115</v>
      </c>
      <c r="D3776" s="184"/>
      <c r="E3776" s="76">
        <v>59.345649999999999</v>
      </c>
      <c r="F3776" s="76">
        <v>47.874699999999997</v>
      </c>
      <c r="G3776" s="73"/>
      <c r="H3776" s="76">
        <v>145.44145</v>
      </c>
      <c r="I3776" s="190"/>
      <c r="J3776" s="185">
        <v>0</v>
      </c>
      <c r="K3776" s="242"/>
      <c r="L3776" s="242"/>
      <c r="M3776" s="173"/>
      <c r="N3776" s="173"/>
      <c r="O3776" s="173"/>
      <c r="P3776" s="173"/>
    </row>
    <row r="3777" spans="1:16" x14ac:dyDescent="0.25">
      <c r="A3777" s="74" t="s">
        <v>3033</v>
      </c>
      <c r="B3777" s="183" t="s">
        <v>3174</v>
      </c>
      <c r="C3777" s="78">
        <v>104.47019999999999</v>
      </c>
      <c r="D3777" s="184"/>
      <c r="E3777" s="76">
        <v>24.928799999999999</v>
      </c>
      <c r="F3777" s="76">
        <v>2.964</v>
      </c>
      <c r="G3777" s="73"/>
      <c r="H3777" s="76">
        <v>126.435</v>
      </c>
      <c r="I3777" s="190"/>
      <c r="J3777" s="185">
        <v>0</v>
      </c>
      <c r="K3777" s="242"/>
      <c r="L3777" s="242"/>
      <c r="M3777" s="173"/>
      <c r="N3777" s="174"/>
      <c r="O3777" s="173"/>
      <c r="P3777" s="173"/>
    </row>
    <row r="3778" spans="1:16" x14ac:dyDescent="0.25">
      <c r="A3778" s="74" t="s">
        <v>3034</v>
      </c>
      <c r="B3778" s="183" t="s">
        <v>3174</v>
      </c>
      <c r="C3778" s="78">
        <v>249.12434999999999</v>
      </c>
      <c r="D3778" s="184"/>
      <c r="E3778" s="76">
        <v>68.016000000000005</v>
      </c>
      <c r="F3778" s="76">
        <v>29.866700000000002</v>
      </c>
      <c r="G3778" s="73"/>
      <c r="H3778" s="76">
        <v>287.27365000000003</v>
      </c>
      <c r="I3778" s="190"/>
      <c r="J3778" s="185">
        <v>0</v>
      </c>
      <c r="K3778" s="242"/>
      <c r="L3778" s="242"/>
      <c r="M3778" s="173"/>
      <c r="N3778" s="175"/>
      <c r="O3778" s="173"/>
      <c r="P3778" s="173"/>
    </row>
    <row r="3779" spans="1:16" x14ac:dyDescent="0.25">
      <c r="A3779" s="74" t="s">
        <v>3035</v>
      </c>
      <c r="B3779" s="183" t="s">
        <v>3174</v>
      </c>
      <c r="C3779" s="78">
        <v>183.89005</v>
      </c>
      <c r="D3779" s="184"/>
      <c r="E3779" s="76">
        <v>69.252949999999998</v>
      </c>
      <c r="F3779" s="76">
        <v>34.799849999999999</v>
      </c>
      <c r="G3779" s="73"/>
      <c r="H3779" s="76">
        <v>217.05120000000002</v>
      </c>
      <c r="I3779" s="190"/>
      <c r="J3779" s="185">
        <v>0</v>
      </c>
      <c r="K3779" s="242"/>
      <c r="L3779" s="242"/>
      <c r="M3779" s="173"/>
      <c r="N3779" s="173"/>
      <c r="O3779" s="173"/>
      <c r="P3779" s="173"/>
    </row>
    <row r="3780" spans="1:16" x14ac:dyDescent="0.25">
      <c r="A3780" s="74" t="s">
        <v>3036</v>
      </c>
      <c r="B3780" s="183" t="s">
        <v>3174</v>
      </c>
      <c r="C3780" s="78">
        <v>229.74590000000001</v>
      </c>
      <c r="D3780" s="184"/>
      <c r="E3780" s="76">
        <v>69.323149999999998</v>
      </c>
      <c r="F3780" s="76">
        <v>37.816800000000001</v>
      </c>
      <c r="G3780" s="73"/>
      <c r="H3780" s="76">
        <v>258.29610000000002</v>
      </c>
      <c r="I3780" s="190"/>
      <c r="J3780" s="185">
        <v>0</v>
      </c>
      <c r="K3780" s="242"/>
      <c r="L3780" s="242"/>
      <c r="M3780" s="173"/>
      <c r="N3780" s="173"/>
      <c r="O3780" s="173"/>
      <c r="P3780" s="173"/>
    </row>
    <row r="3781" spans="1:16" x14ac:dyDescent="0.25">
      <c r="A3781" s="74" t="s">
        <v>3037</v>
      </c>
      <c r="B3781" s="183" t="s">
        <v>3174</v>
      </c>
      <c r="C3781" s="78">
        <v>102.663</v>
      </c>
      <c r="D3781" s="184"/>
      <c r="E3781" s="76">
        <v>21.411000000000001</v>
      </c>
      <c r="F3781" s="76">
        <v>0</v>
      </c>
      <c r="G3781" s="73"/>
      <c r="H3781" s="76">
        <v>124.074</v>
      </c>
      <c r="I3781" s="190"/>
      <c r="J3781" s="185">
        <v>0</v>
      </c>
      <c r="K3781" s="242"/>
      <c r="L3781" s="242"/>
      <c r="M3781" s="173"/>
      <c r="N3781" s="175"/>
      <c r="O3781" s="176"/>
      <c r="P3781" s="173"/>
    </row>
    <row r="3782" spans="1:16" x14ac:dyDescent="0.25">
      <c r="A3782" s="74" t="s">
        <v>3038</v>
      </c>
      <c r="B3782" s="183" t="s">
        <v>3174</v>
      </c>
      <c r="C3782" s="78">
        <v>83.873500000000007</v>
      </c>
      <c r="D3782" s="184"/>
      <c r="E3782" s="76">
        <v>24.757200000000001</v>
      </c>
      <c r="F3782" s="76">
        <v>10.3218</v>
      </c>
      <c r="G3782" s="73"/>
      <c r="H3782" s="76">
        <v>98.308899999999994</v>
      </c>
      <c r="I3782" s="190"/>
      <c r="J3782" s="185">
        <v>0</v>
      </c>
      <c r="K3782" s="242"/>
      <c r="L3782" s="242"/>
      <c r="M3782" s="173"/>
      <c r="N3782" s="174"/>
      <c r="O3782" s="173"/>
      <c r="P3782" s="173"/>
    </row>
    <row r="3783" spans="1:16" x14ac:dyDescent="0.25">
      <c r="A3783" s="74" t="s">
        <v>3039</v>
      </c>
      <c r="B3783" s="183" t="s">
        <v>3174</v>
      </c>
      <c r="C3783" s="78">
        <v>113.9676</v>
      </c>
      <c r="D3783" s="184"/>
      <c r="E3783" s="76">
        <v>23.9772</v>
      </c>
      <c r="F3783" s="76">
        <v>0</v>
      </c>
      <c r="G3783" s="73"/>
      <c r="H3783" s="76">
        <v>137.94479999999999</v>
      </c>
      <c r="I3783" s="190"/>
      <c r="J3783" s="185">
        <v>0</v>
      </c>
      <c r="K3783" s="242"/>
      <c r="L3783" s="242"/>
      <c r="M3783" s="173"/>
      <c r="N3783" s="174"/>
      <c r="O3783" s="176"/>
      <c r="P3783" s="173"/>
    </row>
    <row r="3784" spans="1:16" x14ac:dyDescent="0.25">
      <c r="A3784" s="74" t="s">
        <v>3040</v>
      </c>
      <c r="B3784" s="183" t="s">
        <v>3174</v>
      </c>
      <c r="C3784" s="78">
        <v>127.85955</v>
      </c>
      <c r="D3784" s="184"/>
      <c r="E3784" s="76">
        <v>36.933</v>
      </c>
      <c r="F3784" s="76">
        <v>12.587899999999999</v>
      </c>
      <c r="G3784" s="73"/>
      <c r="H3784" s="76">
        <v>152.20464999999999</v>
      </c>
      <c r="I3784" s="190"/>
      <c r="J3784" s="185">
        <v>0</v>
      </c>
      <c r="K3784" s="242"/>
      <c r="L3784" s="242"/>
      <c r="M3784" s="173"/>
      <c r="N3784" s="175"/>
      <c r="O3784" s="173"/>
      <c r="P3784" s="173"/>
    </row>
    <row r="3785" spans="1:16" x14ac:dyDescent="0.25">
      <c r="A3785" s="74" t="s">
        <v>3041</v>
      </c>
      <c r="B3785" s="183" t="s">
        <v>3174</v>
      </c>
      <c r="C3785" s="78">
        <v>205.03075000000001</v>
      </c>
      <c r="D3785" s="184"/>
      <c r="E3785" s="76">
        <v>51.597000000000001</v>
      </c>
      <c r="F3785" s="76">
        <v>31.067150000000002</v>
      </c>
      <c r="G3785" s="73"/>
      <c r="H3785" s="76">
        <v>225.56059999999999</v>
      </c>
      <c r="I3785" s="190"/>
      <c r="J3785" s="185">
        <v>0</v>
      </c>
      <c r="K3785" s="242"/>
      <c r="L3785" s="242"/>
      <c r="M3785" s="173"/>
      <c r="N3785" s="175"/>
      <c r="O3785" s="173"/>
      <c r="P3785" s="173"/>
    </row>
    <row r="3786" spans="1:16" x14ac:dyDescent="0.25">
      <c r="A3786" s="74" t="s">
        <v>3042</v>
      </c>
      <c r="B3786" s="183" t="s">
        <v>3174</v>
      </c>
      <c r="C3786" s="78">
        <v>183.58574999999999</v>
      </c>
      <c r="D3786" s="184"/>
      <c r="E3786" s="76">
        <v>48.968400000000003</v>
      </c>
      <c r="F3786" s="76">
        <v>49.188300000000005</v>
      </c>
      <c r="G3786" s="73"/>
      <c r="H3786" s="76">
        <v>183.36584999999999</v>
      </c>
      <c r="I3786" s="190"/>
      <c r="J3786" s="185">
        <v>0</v>
      </c>
      <c r="K3786" s="242"/>
      <c r="L3786" s="242"/>
      <c r="M3786" s="173"/>
      <c r="N3786" s="174"/>
      <c r="O3786" s="173"/>
      <c r="P3786" s="173"/>
    </row>
    <row r="3787" spans="1:16" x14ac:dyDescent="0.25">
      <c r="A3787" s="74" t="s">
        <v>3043</v>
      </c>
      <c r="B3787" s="183" t="s">
        <v>3174</v>
      </c>
      <c r="C3787" s="78">
        <v>71.111500000000007</v>
      </c>
      <c r="D3787" s="184"/>
      <c r="E3787" s="76">
        <v>29.991</v>
      </c>
      <c r="F3787" s="76">
        <v>15.0244</v>
      </c>
      <c r="G3787" s="73"/>
      <c r="H3787" s="76">
        <v>86.078100000000006</v>
      </c>
      <c r="I3787" s="190"/>
      <c r="J3787" s="185">
        <v>0</v>
      </c>
      <c r="K3787" s="242"/>
      <c r="L3787" s="242"/>
      <c r="M3787" s="173"/>
      <c r="N3787" s="175"/>
      <c r="O3787" s="173"/>
      <c r="P3787" s="173"/>
    </row>
    <row r="3789" spans="1:16" x14ac:dyDescent="0.25">
      <c r="E3789" s="192"/>
    </row>
  </sheetData>
  <autoFilter ref="A5:WUI3787" xr:uid="{00000000-0009-0000-0000-000003000000}"/>
  <mergeCells count="3789">
    <mergeCell ref="K3037:L3037"/>
    <mergeCell ref="K3038:L3038"/>
    <mergeCell ref="K3039:L3039"/>
    <mergeCell ref="K3040:L3040"/>
    <mergeCell ref="K3041:L3041"/>
    <mergeCell ref="K3042:L3042"/>
    <mergeCell ref="K3043:L3043"/>
    <mergeCell ref="K3018:L3018"/>
    <mergeCell ref="K3019:L3019"/>
    <mergeCell ref="K3020:L3020"/>
    <mergeCell ref="K3021:L3021"/>
    <mergeCell ref="K3022:L3022"/>
    <mergeCell ref="K3023:L3023"/>
    <mergeCell ref="K3024:L3024"/>
    <mergeCell ref="K3025:L3025"/>
    <mergeCell ref="K3026:L3026"/>
    <mergeCell ref="K3027:L3027"/>
    <mergeCell ref="K3028:L3028"/>
    <mergeCell ref="K3029:L3029"/>
    <mergeCell ref="K3030:L3030"/>
    <mergeCell ref="K3031:L3031"/>
    <mergeCell ref="K3032:L3032"/>
    <mergeCell ref="K3033:L3033"/>
    <mergeCell ref="K3004:L3004"/>
    <mergeCell ref="K3005:L3005"/>
    <mergeCell ref="K3006:L3006"/>
    <mergeCell ref="K3007:L3007"/>
    <mergeCell ref="K3008:L3008"/>
    <mergeCell ref="K3009:L3009"/>
    <mergeCell ref="K3010:L3010"/>
    <mergeCell ref="K3011:L3011"/>
    <mergeCell ref="K3012:L3012"/>
    <mergeCell ref="K3013:L3013"/>
    <mergeCell ref="K3014:L3014"/>
    <mergeCell ref="K3015:L3015"/>
    <mergeCell ref="K3016:L3016"/>
    <mergeCell ref="K3017:L3017"/>
    <mergeCell ref="K3034:L3034"/>
    <mergeCell ref="K3035:L3035"/>
    <mergeCell ref="K3036:L3036"/>
    <mergeCell ref="K2987:L2987"/>
    <mergeCell ref="K2988:L2988"/>
    <mergeCell ref="K2989:L2989"/>
    <mergeCell ref="K2990:L2990"/>
    <mergeCell ref="K2991:L2991"/>
    <mergeCell ref="K2992:L2992"/>
    <mergeCell ref="K2993:L2993"/>
    <mergeCell ref="K2994:L2994"/>
    <mergeCell ref="K2995:L2995"/>
    <mergeCell ref="K2996:L2996"/>
    <mergeCell ref="K2997:L2997"/>
    <mergeCell ref="K2998:L2998"/>
    <mergeCell ref="K2999:L2999"/>
    <mergeCell ref="K3000:L3000"/>
    <mergeCell ref="K3001:L3001"/>
    <mergeCell ref="K3002:L3002"/>
    <mergeCell ref="K3003:L3003"/>
    <mergeCell ref="K2971:L2971"/>
    <mergeCell ref="K2972:L2972"/>
    <mergeCell ref="K2973:L2973"/>
    <mergeCell ref="K2974:L2974"/>
    <mergeCell ref="K2975:L2975"/>
    <mergeCell ref="K2976:L2976"/>
    <mergeCell ref="K2977:L2977"/>
    <mergeCell ref="K2978:L2978"/>
    <mergeCell ref="K2979:L2979"/>
    <mergeCell ref="K2980:L2980"/>
    <mergeCell ref="K2981:L2981"/>
    <mergeCell ref="K2982:L2982"/>
    <mergeCell ref="K2983:L2983"/>
    <mergeCell ref="K2984:L2984"/>
    <mergeCell ref="K2985:L2985"/>
    <mergeCell ref="K2986:L2986"/>
    <mergeCell ref="K2955:L2955"/>
    <mergeCell ref="K2956:L2956"/>
    <mergeCell ref="K2957:L2957"/>
    <mergeCell ref="K2958:L2958"/>
    <mergeCell ref="K2959:L2959"/>
    <mergeCell ref="K2960:L2960"/>
    <mergeCell ref="K2961:L2961"/>
    <mergeCell ref="K2962:L2962"/>
    <mergeCell ref="K2963:L2963"/>
    <mergeCell ref="K2964:L2964"/>
    <mergeCell ref="K2965:L2965"/>
    <mergeCell ref="K2966:L2966"/>
    <mergeCell ref="K2967:L2967"/>
    <mergeCell ref="K2968:L2968"/>
    <mergeCell ref="K2969:L2969"/>
    <mergeCell ref="K2970:L2970"/>
    <mergeCell ref="K2938:L2938"/>
    <mergeCell ref="K2939:L2939"/>
    <mergeCell ref="K2940:L2940"/>
    <mergeCell ref="K2941:L2941"/>
    <mergeCell ref="K2942:L2942"/>
    <mergeCell ref="K2943:L2943"/>
    <mergeCell ref="K2944:L2944"/>
    <mergeCell ref="K2945:L2945"/>
    <mergeCell ref="K2946:L2946"/>
    <mergeCell ref="K2947:L2947"/>
    <mergeCell ref="K2948:L2948"/>
    <mergeCell ref="K2949:L2949"/>
    <mergeCell ref="K2950:L2950"/>
    <mergeCell ref="K2951:L2951"/>
    <mergeCell ref="K2952:L2952"/>
    <mergeCell ref="K2953:L2953"/>
    <mergeCell ref="K2954:L2954"/>
    <mergeCell ref="K2926:L2926"/>
    <mergeCell ref="K2927:L2927"/>
    <mergeCell ref="K2928:L2928"/>
    <mergeCell ref="K2929:L2929"/>
    <mergeCell ref="K2930:L2930"/>
    <mergeCell ref="K2931:L2931"/>
    <mergeCell ref="K2932:L2932"/>
    <mergeCell ref="K2933:L2933"/>
    <mergeCell ref="K2934:L2934"/>
    <mergeCell ref="K2935:L2935"/>
    <mergeCell ref="K2936:L2936"/>
    <mergeCell ref="K2937:L2937"/>
    <mergeCell ref="K2911:L2911"/>
    <mergeCell ref="K2912:L2912"/>
    <mergeCell ref="K2913:L2913"/>
    <mergeCell ref="K2914:L2914"/>
    <mergeCell ref="K2915:L2915"/>
    <mergeCell ref="K2916:L2916"/>
    <mergeCell ref="K2917:L2917"/>
    <mergeCell ref="K2918:L2918"/>
    <mergeCell ref="K2919:L2919"/>
    <mergeCell ref="K2920:L2920"/>
    <mergeCell ref="K2921:L2921"/>
    <mergeCell ref="K2922:L2922"/>
    <mergeCell ref="K2923:L2923"/>
    <mergeCell ref="K2924:L2924"/>
    <mergeCell ref="K2925:L2925"/>
    <mergeCell ref="K2896:L2896"/>
    <mergeCell ref="K2897:L2897"/>
    <mergeCell ref="K2898:L2898"/>
    <mergeCell ref="K2899:L2899"/>
    <mergeCell ref="K2900:L2900"/>
    <mergeCell ref="K2901:L2901"/>
    <mergeCell ref="K2902:L2902"/>
    <mergeCell ref="K2903:L2903"/>
    <mergeCell ref="K2904:L2904"/>
    <mergeCell ref="K2905:L2905"/>
    <mergeCell ref="K2906:L2906"/>
    <mergeCell ref="K2907:L2907"/>
    <mergeCell ref="K2908:L2908"/>
    <mergeCell ref="K2909:L2909"/>
    <mergeCell ref="K2910:L2910"/>
    <mergeCell ref="K2368:L2368"/>
    <mergeCell ref="K2369:L2369"/>
    <mergeCell ref="K2387:L2387"/>
    <mergeCell ref="K2388:L2388"/>
    <mergeCell ref="K2389:L2389"/>
    <mergeCell ref="K2390:L2390"/>
    <mergeCell ref="K2391:L2391"/>
    <mergeCell ref="K2392:L2392"/>
    <mergeCell ref="K2393:L2393"/>
    <mergeCell ref="K2394:L2394"/>
    <mergeCell ref="K2395:L2395"/>
    <mergeCell ref="K2396:L2396"/>
    <mergeCell ref="K2397:L2397"/>
    <mergeCell ref="K2398:L2398"/>
    <mergeCell ref="K2399:L2399"/>
    <mergeCell ref="K2401:L2401"/>
    <mergeCell ref="K2367:L2367"/>
    <mergeCell ref="K2887:L2887"/>
    <mergeCell ref="K2888:L2888"/>
    <mergeCell ref="K2889:L2889"/>
    <mergeCell ref="K2890:L2890"/>
    <mergeCell ref="K2891:L2891"/>
    <mergeCell ref="K2892:L2892"/>
    <mergeCell ref="K2893:L2893"/>
    <mergeCell ref="K2894:L2894"/>
    <mergeCell ref="K2895:L2895"/>
    <mergeCell ref="K2386:L2386"/>
    <mergeCell ref="K2381:L2381"/>
    <mergeCell ref="K2382:L2382"/>
    <mergeCell ref="K2383:L2383"/>
    <mergeCell ref="K2384:L2384"/>
    <mergeCell ref="K2385:L2385"/>
    <mergeCell ref="K2376:L2376"/>
    <mergeCell ref="K2377:L2377"/>
    <mergeCell ref="K2378:L2378"/>
    <mergeCell ref="K2379:L2379"/>
    <mergeCell ref="K2380:L2380"/>
    <mergeCell ref="K2374:L2374"/>
    <mergeCell ref="K2375:L2375"/>
    <mergeCell ref="K2370:L2370"/>
    <mergeCell ref="K2371:L2371"/>
    <mergeCell ref="K2372:L2372"/>
    <mergeCell ref="K2373:L2373"/>
    <mergeCell ref="K2400:L2400"/>
    <mergeCell ref="K2363:L2363"/>
    <mergeCell ref="K2364:L2364"/>
    <mergeCell ref="K2365:L2365"/>
    <mergeCell ref="K2358:L2358"/>
    <mergeCell ref="K2359:L2359"/>
    <mergeCell ref="K2360:L2360"/>
    <mergeCell ref="K2361:L2361"/>
    <mergeCell ref="K2362:L2362"/>
    <mergeCell ref="K2354:L2354"/>
    <mergeCell ref="K2355:L2355"/>
    <mergeCell ref="K2356:L2356"/>
    <mergeCell ref="K2357:L2357"/>
    <mergeCell ref="K2350:L2350"/>
    <mergeCell ref="K2351:L2351"/>
    <mergeCell ref="K2352:L2352"/>
    <mergeCell ref="K2353:L2353"/>
    <mergeCell ref="K2366:L2366"/>
    <mergeCell ref="K2346:L2346"/>
    <mergeCell ref="K2347:L2347"/>
    <mergeCell ref="K2348:L2348"/>
    <mergeCell ref="K2349:L2349"/>
    <mergeCell ref="K2341:L2341"/>
    <mergeCell ref="K2342:L2342"/>
    <mergeCell ref="K2343:L2343"/>
    <mergeCell ref="K2344:L2344"/>
    <mergeCell ref="K2345:L2345"/>
    <mergeCell ref="K2337:L2337"/>
    <mergeCell ref="K2338:L2338"/>
    <mergeCell ref="K2339:L2339"/>
    <mergeCell ref="K2340:L2340"/>
    <mergeCell ref="K2333:L2333"/>
    <mergeCell ref="K2334:L2334"/>
    <mergeCell ref="K2335:L2335"/>
    <mergeCell ref="K2336:L2336"/>
    <mergeCell ref="K2313:L2313"/>
    <mergeCell ref="K2314:L2314"/>
    <mergeCell ref="K2310:L2310"/>
    <mergeCell ref="K2311:L2311"/>
    <mergeCell ref="K2312:L2312"/>
    <mergeCell ref="K2307:L2307"/>
    <mergeCell ref="K2308:L2308"/>
    <mergeCell ref="K2309:L2309"/>
    <mergeCell ref="K2305:L2305"/>
    <mergeCell ref="K2306:L2306"/>
    <mergeCell ref="K2328:L2328"/>
    <mergeCell ref="K2329:L2329"/>
    <mergeCell ref="K2330:L2330"/>
    <mergeCell ref="K2331:L2331"/>
    <mergeCell ref="K2332:L2332"/>
    <mergeCell ref="K2323:L2323"/>
    <mergeCell ref="K2324:L2324"/>
    <mergeCell ref="K2325:L2325"/>
    <mergeCell ref="K2326:L2326"/>
    <mergeCell ref="K2327:L2327"/>
    <mergeCell ref="K2319:L2319"/>
    <mergeCell ref="K2320:L2320"/>
    <mergeCell ref="K2321:L2321"/>
    <mergeCell ref="K2322:L2322"/>
    <mergeCell ref="K2315:L2315"/>
    <mergeCell ref="K2316:L2316"/>
    <mergeCell ref="K2317:L2317"/>
    <mergeCell ref="K2318:L2318"/>
    <mergeCell ref="K2287:L2287"/>
    <mergeCell ref="K2288:L2288"/>
    <mergeCell ref="K2289:L2289"/>
    <mergeCell ref="K2290:L2290"/>
    <mergeCell ref="K2285:L2285"/>
    <mergeCell ref="K2286:L2286"/>
    <mergeCell ref="K2283:L2283"/>
    <mergeCell ref="K2284:L2284"/>
    <mergeCell ref="K2280:L2280"/>
    <mergeCell ref="K2281:L2281"/>
    <mergeCell ref="K2282:L2282"/>
    <mergeCell ref="K2300:L2300"/>
    <mergeCell ref="K2301:L2301"/>
    <mergeCell ref="K2302:L2302"/>
    <mergeCell ref="K2303:L2303"/>
    <mergeCell ref="K2304:L2304"/>
    <mergeCell ref="K2298:L2298"/>
    <mergeCell ref="K2299:L2299"/>
    <mergeCell ref="K2295:L2295"/>
    <mergeCell ref="K2296:L2296"/>
    <mergeCell ref="K2297:L2297"/>
    <mergeCell ref="K2291:L2291"/>
    <mergeCell ref="K2292:L2292"/>
    <mergeCell ref="K2293:L2293"/>
    <mergeCell ref="K2294:L2294"/>
    <mergeCell ref="K2278:L2278"/>
    <mergeCell ref="K2279:L2279"/>
    <mergeCell ref="K2270:L2270"/>
    <mergeCell ref="K2271:L2271"/>
    <mergeCell ref="K2272:L2272"/>
    <mergeCell ref="K2273:L2273"/>
    <mergeCell ref="K2274:L2274"/>
    <mergeCell ref="K2265:L2265"/>
    <mergeCell ref="K2266:L2266"/>
    <mergeCell ref="K2267:L2267"/>
    <mergeCell ref="K2268:L2268"/>
    <mergeCell ref="K2269:L2269"/>
    <mergeCell ref="K2260:L2260"/>
    <mergeCell ref="K2261:L2261"/>
    <mergeCell ref="K2262:L2262"/>
    <mergeCell ref="K2263:L2263"/>
    <mergeCell ref="K2264:L2264"/>
    <mergeCell ref="K2257:L2257"/>
    <mergeCell ref="K2258:L2258"/>
    <mergeCell ref="K2259:L2259"/>
    <mergeCell ref="K2253:L2253"/>
    <mergeCell ref="K2254:L2254"/>
    <mergeCell ref="K2248:L2248"/>
    <mergeCell ref="K2249:L2249"/>
    <mergeCell ref="K2250:L2250"/>
    <mergeCell ref="K2251:L2251"/>
    <mergeCell ref="K2252:L2252"/>
    <mergeCell ref="K2244:L2244"/>
    <mergeCell ref="K2245:L2245"/>
    <mergeCell ref="K2246:L2246"/>
    <mergeCell ref="K2247:L2247"/>
    <mergeCell ref="K2275:L2275"/>
    <mergeCell ref="K2276:L2276"/>
    <mergeCell ref="K2277:L2277"/>
    <mergeCell ref="K2240:L2240"/>
    <mergeCell ref="K2241:L2241"/>
    <mergeCell ref="K2242:L2242"/>
    <mergeCell ref="K2243:L2243"/>
    <mergeCell ref="K2236:L2236"/>
    <mergeCell ref="K2237:L2237"/>
    <mergeCell ref="K2238:L2238"/>
    <mergeCell ref="K2239:L2239"/>
    <mergeCell ref="K2232:L2232"/>
    <mergeCell ref="K2233:L2233"/>
    <mergeCell ref="K2234:L2234"/>
    <mergeCell ref="K2235:L2235"/>
    <mergeCell ref="K2229:L2229"/>
    <mergeCell ref="K2230:L2230"/>
    <mergeCell ref="K2231:L2231"/>
    <mergeCell ref="K2255:L2255"/>
    <mergeCell ref="K2256:L2256"/>
    <mergeCell ref="K2226:L2226"/>
    <mergeCell ref="K2227:L2227"/>
    <mergeCell ref="K2228:L2228"/>
    <mergeCell ref="K2221:L2221"/>
    <mergeCell ref="K2222:L2222"/>
    <mergeCell ref="K2223:L2223"/>
    <mergeCell ref="K2224:L2224"/>
    <mergeCell ref="K2225:L2225"/>
    <mergeCell ref="K2216:L2216"/>
    <mergeCell ref="K2217:L2217"/>
    <mergeCell ref="K2218:L2218"/>
    <mergeCell ref="K2219:L2219"/>
    <mergeCell ref="K2220:L2220"/>
    <mergeCell ref="K2211:L2211"/>
    <mergeCell ref="K2212:L2212"/>
    <mergeCell ref="K2213:L2213"/>
    <mergeCell ref="K2214:L2214"/>
    <mergeCell ref="K2215:L2215"/>
    <mergeCell ref="K2206:L2206"/>
    <mergeCell ref="K2207:L2207"/>
    <mergeCell ref="K2208:L2208"/>
    <mergeCell ref="K2209:L2209"/>
    <mergeCell ref="K2210:L2210"/>
    <mergeCell ref="K2201:L2201"/>
    <mergeCell ref="K2202:L2202"/>
    <mergeCell ref="K2203:L2203"/>
    <mergeCell ref="K2204:L2204"/>
    <mergeCell ref="K2205:L2205"/>
    <mergeCell ref="K2196:L2196"/>
    <mergeCell ref="K2197:L2197"/>
    <mergeCell ref="K2198:L2198"/>
    <mergeCell ref="K2199:L2199"/>
    <mergeCell ref="K2200:L2200"/>
    <mergeCell ref="K2191:L2191"/>
    <mergeCell ref="K2192:L2192"/>
    <mergeCell ref="K2193:L2193"/>
    <mergeCell ref="K2194:L2194"/>
    <mergeCell ref="K2195:L2195"/>
    <mergeCell ref="K2186:L2186"/>
    <mergeCell ref="K2187:L2187"/>
    <mergeCell ref="K2188:L2188"/>
    <mergeCell ref="K2189:L2189"/>
    <mergeCell ref="K2190:L2190"/>
    <mergeCell ref="K2183:L2183"/>
    <mergeCell ref="K2184:L2184"/>
    <mergeCell ref="K2185:L2185"/>
    <mergeCell ref="K2179:L2179"/>
    <mergeCell ref="K2180:L2180"/>
    <mergeCell ref="K2181:L2181"/>
    <mergeCell ref="K2182:L2182"/>
    <mergeCell ref="K2174:L2174"/>
    <mergeCell ref="K2175:L2175"/>
    <mergeCell ref="K2176:L2176"/>
    <mergeCell ref="K2177:L2177"/>
    <mergeCell ref="K2178:L2178"/>
    <mergeCell ref="K2151:L2151"/>
    <mergeCell ref="K2152:L2152"/>
    <mergeCell ref="K2153:L2153"/>
    <mergeCell ref="K2154:L2154"/>
    <mergeCell ref="K2146:L2146"/>
    <mergeCell ref="K2147:L2147"/>
    <mergeCell ref="K2148:L2148"/>
    <mergeCell ref="K2149:L2149"/>
    <mergeCell ref="K2150:L2150"/>
    <mergeCell ref="K2143:L2143"/>
    <mergeCell ref="K2144:L2144"/>
    <mergeCell ref="K2145:L2145"/>
    <mergeCell ref="K2169:L2169"/>
    <mergeCell ref="K2170:L2170"/>
    <mergeCell ref="K2171:L2171"/>
    <mergeCell ref="K2172:L2172"/>
    <mergeCell ref="K2173:L2173"/>
    <mergeCell ref="K2164:L2164"/>
    <mergeCell ref="K2165:L2165"/>
    <mergeCell ref="K2166:L2166"/>
    <mergeCell ref="K2167:L2167"/>
    <mergeCell ref="K2168:L2168"/>
    <mergeCell ref="K2160:L2160"/>
    <mergeCell ref="K2161:L2161"/>
    <mergeCell ref="K2162:L2162"/>
    <mergeCell ref="K2163:L2163"/>
    <mergeCell ref="K2155:L2155"/>
    <mergeCell ref="K2156:L2156"/>
    <mergeCell ref="K2157:L2157"/>
    <mergeCell ref="K2158:L2158"/>
    <mergeCell ref="K2159:L2159"/>
    <mergeCell ref="K2139:L2139"/>
    <mergeCell ref="K2140:L2140"/>
    <mergeCell ref="K2141:L2141"/>
    <mergeCell ref="K2142:L2142"/>
    <mergeCell ref="K2135:L2135"/>
    <mergeCell ref="K2136:L2136"/>
    <mergeCell ref="K2137:L2137"/>
    <mergeCell ref="K2138:L2138"/>
    <mergeCell ref="K2131:L2131"/>
    <mergeCell ref="K2132:L2132"/>
    <mergeCell ref="K2133:L2133"/>
    <mergeCell ref="K2134:L2134"/>
    <mergeCell ref="K2126:L2126"/>
    <mergeCell ref="K2127:L2127"/>
    <mergeCell ref="K2128:L2128"/>
    <mergeCell ref="K2129:L2129"/>
    <mergeCell ref="K2130:L2130"/>
    <mergeCell ref="K2108:L2108"/>
    <mergeCell ref="K2109:L2109"/>
    <mergeCell ref="K2106:L2106"/>
    <mergeCell ref="K2102:L2102"/>
    <mergeCell ref="K2103:L2103"/>
    <mergeCell ref="K2104:L2104"/>
    <mergeCell ref="K2105:L2105"/>
    <mergeCell ref="K2098:L2098"/>
    <mergeCell ref="K2099:L2099"/>
    <mergeCell ref="K2100:L2100"/>
    <mergeCell ref="K2101:L2101"/>
    <mergeCell ref="K2122:L2122"/>
    <mergeCell ref="K2123:L2123"/>
    <mergeCell ref="K2124:L2124"/>
    <mergeCell ref="K2125:L2125"/>
    <mergeCell ref="K2120:L2120"/>
    <mergeCell ref="K2121:L2121"/>
    <mergeCell ref="K2115:L2115"/>
    <mergeCell ref="K2116:L2116"/>
    <mergeCell ref="K2117:L2117"/>
    <mergeCell ref="K2118:L2118"/>
    <mergeCell ref="K2119:L2119"/>
    <mergeCell ref="K2110:L2110"/>
    <mergeCell ref="K2111:L2111"/>
    <mergeCell ref="K2112:L2112"/>
    <mergeCell ref="K2113:L2113"/>
    <mergeCell ref="K2114:L2114"/>
    <mergeCell ref="K2095:L2095"/>
    <mergeCell ref="K2096:L2096"/>
    <mergeCell ref="K2097:L2097"/>
    <mergeCell ref="K2088:L2088"/>
    <mergeCell ref="K2089:L2089"/>
    <mergeCell ref="K2090:L2090"/>
    <mergeCell ref="K2091:L2091"/>
    <mergeCell ref="K2092:L2092"/>
    <mergeCell ref="K2083:L2083"/>
    <mergeCell ref="K2084:L2084"/>
    <mergeCell ref="K2085:L2085"/>
    <mergeCell ref="K2086:L2086"/>
    <mergeCell ref="K2087:L2087"/>
    <mergeCell ref="K2080:L2080"/>
    <mergeCell ref="K2081:L2081"/>
    <mergeCell ref="K2082:L2082"/>
    <mergeCell ref="K2107:L2107"/>
    <mergeCell ref="K2078:L2078"/>
    <mergeCell ref="K2079:L2079"/>
    <mergeCell ref="K2072:L2072"/>
    <mergeCell ref="K2073:L2073"/>
    <mergeCell ref="K2074:L2074"/>
    <mergeCell ref="K2067:L2067"/>
    <mergeCell ref="K2068:L2068"/>
    <mergeCell ref="K2069:L2069"/>
    <mergeCell ref="K2070:L2070"/>
    <mergeCell ref="K2071:L2071"/>
    <mergeCell ref="K2062:L2062"/>
    <mergeCell ref="K2063:L2063"/>
    <mergeCell ref="K2064:L2064"/>
    <mergeCell ref="K2065:L2065"/>
    <mergeCell ref="K2066:L2066"/>
    <mergeCell ref="K2093:L2093"/>
    <mergeCell ref="K2094:L2094"/>
    <mergeCell ref="K2060:L2060"/>
    <mergeCell ref="K2061:L2061"/>
    <mergeCell ref="K2054:L2054"/>
    <mergeCell ref="K2055:L2055"/>
    <mergeCell ref="K2056:L2056"/>
    <mergeCell ref="K2057:L2057"/>
    <mergeCell ref="K2058:L2058"/>
    <mergeCell ref="K2050:L2050"/>
    <mergeCell ref="K2051:L2051"/>
    <mergeCell ref="K2052:L2052"/>
    <mergeCell ref="K2053:L2053"/>
    <mergeCell ref="K2047:L2047"/>
    <mergeCell ref="K2048:L2048"/>
    <mergeCell ref="K2049:L2049"/>
    <mergeCell ref="K2075:L2075"/>
    <mergeCell ref="K2076:L2076"/>
    <mergeCell ref="K2077:L2077"/>
    <mergeCell ref="K2043:L2043"/>
    <mergeCell ref="K2044:L2044"/>
    <mergeCell ref="K2045:L2045"/>
    <mergeCell ref="K2046:L2046"/>
    <mergeCell ref="K2040:L2040"/>
    <mergeCell ref="K2041:L2041"/>
    <mergeCell ref="K2042:L2042"/>
    <mergeCell ref="K2036:L2036"/>
    <mergeCell ref="K2037:L2037"/>
    <mergeCell ref="K2038:L2038"/>
    <mergeCell ref="K2039:L2039"/>
    <mergeCell ref="K2031:L2031"/>
    <mergeCell ref="K2032:L2032"/>
    <mergeCell ref="K2033:L2033"/>
    <mergeCell ref="K2034:L2034"/>
    <mergeCell ref="K2035:L2035"/>
    <mergeCell ref="K2059:L2059"/>
    <mergeCell ref="K2027:L2027"/>
    <mergeCell ref="K2028:L2028"/>
    <mergeCell ref="K2029:L2029"/>
    <mergeCell ref="K2030:L2030"/>
    <mergeCell ref="K2021:L2021"/>
    <mergeCell ref="K2022:L2022"/>
    <mergeCell ref="K2023:L2023"/>
    <mergeCell ref="K2024:L2024"/>
    <mergeCell ref="K2025:L2025"/>
    <mergeCell ref="K2017:L2017"/>
    <mergeCell ref="K2018:L2018"/>
    <mergeCell ref="K2019:L2019"/>
    <mergeCell ref="K2020:L2020"/>
    <mergeCell ref="K2013:L2013"/>
    <mergeCell ref="K2014:L2014"/>
    <mergeCell ref="K2015:L2015"/>
    <mergeCell ref="K2016:L2016"/>
    <mergeCell ref="K2009:L2009"/>
    <mergeCell ref="K2010:L2010"/>
    <mergeCell ref="K2011:L2011"/>
    <mergeCell ref="K2012:L2012"/>
    <mergeCell ref="K2004:L2004"/>
    <mergeCell ref="K2005:L2005"/>
    <mergeCell ref="K2006:L2006"/>
    <mergeCell ref="K2007:L2007"/>
    <mergeCell ref="K2008:L2008"/>
    <mergeCell ref="K2001:L2001"/>
    <mergeCell ref="K2002:L2002"/>
    <mergeCell ref="K2003:L2003"/>
    <mergeCell ref="K1997:L1997"/>
    <mergeCell ref="K1998:L1998"/>
    <mergeCell ref="K1999:L1999"/>
    <mergeCell ref="K2000:L2000"/>
    <mergeCell ref="K2026:L2026"/>
    <mergeCell ref="K1993:L1993"/>
    <mergeCell ref="K1994:L1994"/>
    <mergeCell ref="K1995:L1995"/>
    <mergeCell ref="K1996:L1996"/>
    <mergeCell ref="K1988:L1988"/>
    <mergeCell ref="K1989:L1989"/>
    <mergeCell ref="K1990:L1990"/>
    <mergeCell ref="K1991:L1991"/>
    <mergeCell ref="K1983:L1983"/>
    <mergeCell ref="K1984:L1984"/>
    <mergeCell ref="K1985:L1985"/>
    <mergeCell ref="K1986:L1986"/>
    <mergeCell ref="K1987:L1987"/>
    <mergeCell ref="K1978:L1978"/>
    <mergeCell ref="K1979:L1979"/>
    <mergeCell ref="K1980:L1980"/>
    <mergeCell ref="K1981:L1981"/>
    <mergeCell ref="K1982:L1982"/>
    <mergeCell ref="K1975:L1975"/>
    <mergeCell ref="K1976:L1976"/>
    <mergeCell ref="K1977:L1977"/>
    <mergeCell ref="K1971:L1971"/>
    <mergeCell ref="K1972:L1972"/>
    <mergeCell ref="K1973:L1973"/>
    <mergeCell ref="K1966:L1966"/>
    <mergeCell ref="K1967:L1967"/>
    <mergeCell ref="K1968:L1968"/>
    <mergeCell ref="K1969:L1969"/>
    <mergeCell ref="K1970:L1970"/>
    <mergeCell ref="K1961:L1961"/>
    <mergeCell ref="K1962:L1962"/>
    <mergeCell ref="K1963:L1963"/>
    <mergeCell ref="K1964:L1964"/>
    <mergeCell ref="K1965:L1965"/>
    <mergeCell ref="K1992:L1992"/>
    <mergeCell ref="K1958:L1958"/>
    <mergeCell ref="K1959:L1959"/>
    <mergeCell ref="K1960:L1960"/>
    <mergeCell ref="K1952:L1952"/>
    <mergeCell ref="K1953:L1953"/>
    <mergeCell ref="K1954:L1954"/>
    <mergeCell ref="K1955:L1955"/>
    <mergeCell ref="K1948:L1948"/>
    <mergeCell ref="K1949:L1949"/>
    <mergeCell ref="K1950:L1950"/>
    <mergeCell ref="K1951:L1951"/>
    <mergeCell ref="K1943:L1943"/>
    <mergeCell ref="K1944:L1944"/>
    <mergeCell ref="K1945:L1945"/>
    <mergeCell ref="K1946:L1946"/>
    <mergeCell ref="K1947:L1947"/>
    <mergeCell ref="K1974:L1974"/>
    <mergeCell ref="K1939:L1939"/>
    <mergeCell ref="K1940:L1940"/>
    <mergeCell ref="K1941:L1941"/>
    <mergeCell ref="K1942:L1942"/>
    <mergeCell ref="K1936:L1936"/>
    <mergeCell ref="K1937:L1937"/>
    <mergeCell ref="K1938:L1938"/>
    <mergeCell ref="K1932:L1932"/>
    <mergeCell ref="K1933:L1933"/>
    <mergeCell ref="K1934:L1934"/>
    <mergeCell ref="K1935:L1935"/>
    <mergeCell ref="K1928:L1928"/>
    <mergeCell ref="K1929:L1929"/>
    <mergeCell ref="K1930:L1930"/>
    <mergeCell ref="K1931:L1931"/>
    <mergeCell ref="K1956:L1956"/>
    <mergeCell ref="K1957:L1957"/>
    <mergeCell ref="K1923:L1923"/>
    <mergeCell ref="K1924:L1924"/>
    <mergeCell ref="K1925:L1925"/>
    <mergeCell ref="K1926:L1926"/>
    <mergeCell ref="K1927:L1927"/>
    <mergeCell ref="K1918:L1918"/>
    <mergeCell ref="K1919:L1919"/>
    <mergeCell ref="K1920:L1920"/>
    <mergeCell ref="K1921:L1921"/>
    <mergeCell ref="K1922:L1922"/>
    <mergeCell ref="K1913:L1913"/>
    <mergeCell ref="K1914:L1914"/>
    <mergeCell ref="K1915:L1915"/>
    <mergeCell ref="K1916:L1916"/>
    <mergeCell ref="K1917:L1917"/>
    <mergeCell ref="K1908:L1908"/>
    <mergeCell ref="K1909:L1909"/>
    <mergeCell ref="K1910:L1910"/>
    <mergeCell ref="K1911:L1911"/>
    <mergeCell ref="K1912:L1912"/>
    <mergeCell ref="K1903:L1903"/>
    <mergeCell ref="K1904:L1904"/>
    <mergeCell ref="K1905:L1905"/>
    <mergeCell ref="K1906:L1906"/>
    <mergeCell ref="K1907:L1907"/>
    <mergeCell ref="K1898:L1898"/>
    <mergeCell ref="K1899:L1899"/>
    <mergeCell ref="K1900:L1900"/>
    <mergeCell ref="K1901:L1901"/>
    <mergeCell ref="K1902:L1902"/>
    <mergeCell ref="K1894:L1894"/>
    <mergeCell ref="K1895:L1895"/>
    <mergeCell ref="K1896:L1896"/>
    <mergeCell ref="K1897:L1897"/>
    <mergeCell ref="K1889:L1889"/>
    <mergeCell ref="K1890:L1890"/>
    <mergeCell ref="K1891:L1891"/>
    <mergeCell ref="K1892:L1892"/>
    <mergeCell ref="K1893:L1893"/>
    <mergeCell ref="K1869:L1869"/>
    <mergeCell ref="K1870:L1870"/>
    <mergeCell ref="K1871:L1871"/>
    <mergeCell ref="K1862:L1862"/>
    <mergeCell ref="K1863:L1863"/>
    <mergeCell ref="K1864:L1864"/>
    <mergeCell ref="K1865:L1865"/>
    <mergeCell ref="K1866:L1866"/>
    <mergeCell ref="K1861:L1861"/>
    <mergeCell ref="K1859:L1859"/>
    <mergeCell ref="K1860:L1860"/>
    <mergeCell ref="K1885:L1885"/>
    <mergeCell ref="K1886:L1886"/>
    <mergeCell ref="K1887:L1887"/>
    <mergeCell ref="K1888:L1888"/>
    <mergeCell ref="K1881:L1881"/>
    <mergeCell ref="K1882:L1882"/>
    <mergeCell ref="K1883:L1883"/>
    <mergeCell ref="K1884:L1884"/>
    <mergeCell ref="K1876:L1876"/>
    <mergeCell ref="K1877:L1877"/>
    <mergeCell ref="K1878:L1878"/>
    <mergeCell ref="K1879:L1879"/>
    <mergeCell ref="K1880:L1880"/>
    <mergeCell ref="K1872:L1872"/>
    <mergeCell ref="K1873:L1873"/>
    <mergeCell ref="K1874:L1874"/>
    <mergeCell ref="K1875:L1875"/>
    <mergeCell ref="K1857:L1857"/>
    <mergeCell ref="K1858:L1858"/>
    <mergeCell ref="K1849:L1849"/>
    <mergeCell ref="K1850:L1850"/>
    <mergeCell ref="K1851:L1851"/>
    <mergeCell ref="K1852:L1852"/>
    <mergeCell ref="K1853:L1853"/>
    <mergeCell ref="K1844:L1844"/>
    <mergeCell ref="K1845:L1845"/>
    <mergeCell ref="K1846:L1846"/>
    <mergeCell ref="K1847:L1847"/>
    <mergeCell ref="K1848:L1848"/>
    <mergeCell ref="K1841:L1841"/>
    <mergeCell ref="K1842:L1842"/>
    <mergeCell ref="K1843:L1843"/>
    <mergeCell ref="K1867:L1867"/>
    <mergeCell ref="K1868:L1868"/>
    <mergeCell ref="K1836:L1836"/>
    <mergeCell ref="K1837:L1837"/>
    <mergeCell ref="K1838:L1838"/>
    <mergeCell ref="K1839:L1839"/>
    <mergeCell ref="K1840:L1840"/>
    <mergeCell ref="K1833:L1833"/>
    <mergeCell ref="K1834:L1834"/>
    <mergeCell ref="K1835:L1835"/>
    <mergeCell ref="K1829:L1829"/>
    <mergeCell ref="K1830:L1830"/>
    <mergeCell ref="K1831:L1831"/>
    <mergeCell ref="K1832:L1832"/>
    <mergeCell ref="K1827:L1827"/>
    <mergeCell ref="K1828:L1828"/>
    <mergeCell ref="K1854:L1854"/>
    <mergeCell ref="K1855:L1855"/>
    <mergeCell ref="K1856:L1856"/>
    <mergeCell ref="K1822:L1822"/>
    <mergeCell ref="K1823:L1823"/>
    <mergeCell ref="K1824:L1824"/>
    <mergeCell ref="K1825:L1825"/>
    <mergeCell ref="K1826:L1826"/>
    <mergeCell ref="K1817:L1817"/>
    <mergeCell ref="K1818:L1818"/>
    <mergeCell ref="K1819:L1819"/>
    <mergeCell ref="K1820:L1820"/>
    <mergeCell ref="K1821:L1821"/>
    <mergeCell ref="K1813:L1813"/>
    <mergeCell ref="K1814:L1814"/>
    <mergeCell ref="K1815:L1815"/>
    <mergeCell ref="K1816:L1816"/>
    <mergeCell ref="K1808:L1808"/>
    <mergeCell ref="K1809:L1809"/>
    <mergeCell ref="K1810:L1810"/>
    <mergeCell ref="K1811:L1811"/>
    <mergeCell ref="K1812:L1812"/>
    <mergeCell ref="K1794:L1794"/>
    <mergeCell ref="K1795:L1795"/>
    <mergeCell ref="K1796:L1796"/>
    <mergeCell ref="K1787:L1787"/>
    <mergeCell ref="K1788:L1788"/>
    <mergeCell ref="K1789:L1789"/>
    <mergeCell ref="K1790:L1790"/>
    <mergeCell ref="K1791:L1791"/>
    <mergeCell ref="K1784:L1784"/>
    <mergeCell ref="K1785:L1785"/>
    <mergeCell ref="K1786:L1786"/>
    <mergeCell ref="K1782:L1782"/>
    <mergeCell ref="K1783:L1783"/>
    <mergeCell ref="K1807:L1807"/>
    <mergeCell ref="K1805:L1805"/>
    <mergeCell ref="K1806:L1806"/>
    <mergeCell ref="K1800:L1800"/>
    <mergeCell ref="K1801:L1801"/>
    <mergeCell ref="K1802:L1802"/>
    <mergeCell ref="K1803:L1803"/>
    <mergeCell ref="K1804:L1804"/>
    <mergeCell ref="K1797:L1797"/>
    <mergeCell ref="K1798:L1798"/>
    <mergeCell ref="K1799:L1799"/>
    <mergeCell ref="K1778:L1778"/>
    <mergeCell ref="K1779:L1779"/>
    <mergeCell ref="K1780:L1780"/>
    <mergeCell ref="K1781:L1781"/>
    <mergeCell ref="K1774:L1774"/>
    <mergeCell ref="K1775:L1775"/>
    <mergeCell ref="K1776:L1776"/>
    <mergeCell ref="K1777:L1777"/>
    <mergeCell ref="K1771:L1771"/>
    <mergeCell ref="K1772:L1772"/>
    <mergeCell ref="K1773:L1773"/>
    <mergeCell ref="K1767:L1767"/>
    <mergeCell ref="K1768:L1768"/>
    <mergeCell ref="K1769:L1769"/>
    <mergeCell ref="K1770:L1770"/>
    <mergeCell ref="K1792:L1792"/>
    <mergeCell ref="K1793:L1793"/>
    <mergeCell ref="K1762:L1762"/>
    <mergeCell ref="K1763:L1763"/>
    <mergeCell ref="K1764:L1764"/>
    <mergeCell ref="K1765:L1765"/>
    <mergeCell ref="K1766:L1766"/>
    <mergeCell ref="K1757:L1757"/>
    <mergeCell ref="K1758:L1758"/>
    <mergeCell ref="K1759:L1759"/>
    <mergeCell ref="K1760:L1760"/>
    <mergeCell ref="K1761:L1761"/>
    <mergeCell ref="K1752:L1752"/>
    <mergeCell ref="K1753:L1753"/>
    <mergeCell ref="K1754:L1754"/>
    <mergeCell ref="K1755:L1755"/>
    <mergeCell ref="K1756:L1756"/>
    <mergeCell ref="K1747:L1747"/>
    <mergeCell ref="K1748:L1748"/>
    <mergeCell ref="K1749:L1749"/>
    <mergeCell ref="K1750:L1750"/>
    <mergeCell ref="K1751:L1751"/>
    <mergeCell ref="K1742:L1742"/>
    <mergeCell ref="K1743:L1743"/>
    <mergeCell ref="K1744:L1744"/>
    <mergeCell ref="K1745:L1745"/>
    <mergeCell ref="K1746:L1746"/>
    <mergeCell ref="K1737:L1737"/>
    <mergeCell ref="K1738:L1738"/>
    <mergeCell ref="K1739:L1739"/>
    <mergeCell ref="K1740:L1740"/>
    <mergeCell ref="K1741:L1741"/>
    <mergeCell ref="K1733:L1733"/>
    <mergeCell ref="K1734:L1734"/>
    <mergeCell ref="K1735:L1735"/>
    <mergeCell ref="K1736:L1736"/>
    <mergeCell ref="K1728:L1728"/>
    <mergeCell ref="K1729:L1729"/>
    <mergeCell ref="K1730:L1730"/>
    <mergeCell ref="K1731:L1731"/>
    <mergeCell ref="K1732:L1732"/>
    <mergeCell ref="K1725:L1725"/>
    <mergeCell ref="K1726:L1726"/>
    <mergeCell ref="K1727:L1727"/>
    <mergeCell ref="K1720:L1720"/>
    <mergeCell ref="K1721:L1721"/>
    <mergeCell ref="K1722:L1722"/>
    <mergeCell ref="K1723:L1723"/>
    <mergeCell ref="K1724:L1724"/>
    <mergeCell ref="K1715:L1715"/>
    <mergeCell ref="K1716:L1716"/>
    <mergeCell ref="K1717:L1717"/>
    <mergeCell ref="K1718:L1718"/>
    <mergeCell ref="K1719:L1719"/>
    <mergeCell ref="K1710:L1710"/>
    <mergeCell ref="K1711:L1711"/>
    <mergeCell ref="K1712:L1712"/>
    <mergeCell ref="K1713:L1713"/>
    <mergeCell ref="K1714:L1714"/>
    <mergeCell ref="K1705:L1705"/>
    <mergeCell ref="K1706:L1706"/>
    <mergeCell ref="K1707:L1707"/>
    <mergeCell ref="K1708:L1708"/>
    <mergeCell ref="K1709:L1709"/>
    <mergeCell ref="K1700:L1700"/>
    <mergeCell ref="K1701:L1701"/>
    <mergeCell ref="K1702:L1702"/>
    <mergeCell ref="K1703:L1703"/>
    <mergeCell ref="K1704:L1704"/>
    <mergeCell ref="K1695:L1695"/>
    <mergeCell ref="K1696:L1696"/>
    <mergeCell ref="K1697:L1697"/>
    <mergeCell ref="K1698:L1698"/>
    <mergeCell ref="K1699:L1699"/>
    <mergeCell ref="K1690:L1690"/>
    <mergeCell ref="K1691:L1691"/>
    <mergeCell ref="K1692:L1692"/>
    <mergeCell ref="K1693:L1693"/>
    <mergeCell ref="K1694:L1694"/>
    <mergeCell ref="K1686:L1686"/>
    <mergeCell ref="K1687:L1687"/>
    <mergeCell ref="K1688:L1688"/>
    <mergeCell ref="K1689:L1689"/>
    <mergeCell ref="K1681:L1681"/>
    <mergeCell ref="K1682:L1682"/>
    <mergeCell ref="K1683:L1683"/>
    <mergeCell ref="K1684:L1684"/>
    <mergeCell ref="K1676:L1676"/>
    <mergeCell ref="K1677:L1677"/>
    <mergeCell ref="K1678:L1678"/>
    <mergeCell ref="K1679:L1679"/>
    <mergeCell ref="K1680:L1680"/>
    <mergeCell ref="K1671:L1671"/>
    <mergeCell ref="K1672:L1672"/>
    <mergeCell ref="K1673:L1673"/>
    <mergeCell ref="K1674:L1674"/>
    <mergeCell ref="K1675:L1675"/>
    <mergeCell ref="K1667:L1667"/>
    <mergeCell ref="K1668:L1668"/>
    <mergeCell ref="K1669:L1669"/>
    <mergeCell ref="K1670:L1670"/>
    <mergeCell ref="K1663:L1663"/>
    <mergeCell ref="K1664:L1664"/>
    <mergeCell ref="K1665:L1665"/>
    <mergeCell ref="K1666:L1666"/>
    <mergeCell ref="K1660:L1660"/>
    <mergeCell ref="K1661:L1661"/>
    <mergeCell ref="K1662:L1662"/>
    <mergeCell ref="K1655:L1655"/>
    <mergeCell ref="K1656:L1656"/>
    <mergeCell ref="K1657:L1657"/>
    <mergeCell ref="K1658:L1658"/>
    <mergeCell ref="K1659:L1659"/>
    <mergeCell ref="K1685:L1685"/>
    <mergeCell ref="K1650:L1650"/>
    <mergeCell ref="K1651:L1651"/>
    <mergeCell ref="K1652:L1652"/>
    <mergeCell ref="K1653:L1653"/>
    <mergeCell ref="K1654:L1654"/>
    <mergeCell ref="K1647:L1647"/>
    <mergeCell ref="K1648:L1648"/>
    <mergeCell ref="K1649:L1649"/>
    <mergeCell ref="K1642:L1642"/>
    <mergeCell ref="K1643:L1643"/>
    <mergeCell ref="K1644:L1644"/>
    <mergeCell ref="K1645:L1645"/>
    <mergeCell ref="K1646:L1646"/>
    <mergeCell ref="K1638:L1638"/>
    <mergeCell ref="K1639:L1639"/>
    <mergeCell ref="K1640:L1640"/>
    <mergeCell ref="K1641:L1641"/>
    <mergeCell ref="K1634:L1634"/>
    <mergeCell ref="K1635:L1635"/>
    <mergeCell ref="K1636:L1636"/>
    <mergeCell ref="K1637:L1637"/>
    <mergeCell ref="K1629:L1629"/>
    <mergeCell ref="K1630:L1630"/>
    <mergeCell ref="K1631:L1631"/>
    <mergeCell ref="K1632:L1632"/>
    <mergeCell ref="K1633:L1633"/>
    <mergeCell ref="K1625:L1625"/>
    <mergeCell ref="K1626:L1626"/>
    <mergeCell ref="K1627:L1627"/>
    <mergeCell ref="K1628:L1628"/>
    <mergeCell ref="K1620:L1620"/>
    <mergeCell ref="K1621:L1621"/>
    <mergeCell ref="K1622:L1622"/>
    <mergeCell ref="K1623:L1623"/>
    <mergeCell ref="K1624:L1624"/>
    <mergeCell ref="K1615:L1615"/>
    <mergeCell ref="K1616:L1616"/>
    <mergeCell ref="K1617:L1617"/>
    <mergeCell ref="K1618:L1618"/>
    <mergeCell ref="K1619:L1619"/>
    <mergeCell ref="K1610:L1610"/>
    <mergeCell ref="K1611:L1611"/>
    <mergeCell ref="K1612:L1612"/>
    <mergeCell ref="K1613:L1613"/>
    <mergeCell ref="K1614:L1614"/>
    <mergeCell ref="K1605:L1605"/>
    <mergeCell ref="K1606:L1606"/>
    <mergeCell ref="K1607:L1607"/>
    <mergeCell ref="K1608:L1608"/>
    <mergeCell ref="K1609:L1609"/>
    <mergeCell ref="K1600:L1600"/>
    <mergeCell ref="K1601:L1601"/>
    <mergeCell ref="K1602:L1602"/>
    <mergeCell ref="K1603:L1603"/>
    <mergeCell ref="K1604:L1604"/>
    <mergeCell ref="K1595:L1595"/>
    <mergeCell ref="K1596:L1596"/>
    <mergeCell ref="K1597:L1597"/>
    <mergeCell ref="K1598:L1598"/>
    <mergeCell ref="K1599:L1599"/>
    <mergeCell ref="K1590:L1590"/>
    <mergeCell ref="K1591:L1591"/>
    <mergeCell ref="K1592:L1592"/>
    <mergeCell ref="K1593:L1593"/>
    <mergeCell ref="K1594:L1594"/>
    <mergeCell ref="K1585:L1585"/>
    <mergeCell ref="K1586:L1586"/>
    <mergeCell ref="K1587:L1587"/>
    <mergeCell ref="K1588:L1588"/>
    <mergeCell ref="K1589:L1589"/>
    <mergeCell ref="K1580:L1580"/>
    <mergeCell ref="K1581:L1581"/>
    <mergeCell ref="K1582:L1582"/>
    <mergeCell ref="K1583:L1583"/>
    <mergeCell ref="K1584:L1584"/>
    <mergeCell ref="K1575:L1575"/>
    <mergeCell ref="K1576:L1576"/>
    <mergeCell ref="K1577:L1577"/>
    <mergeCell ref="K1578:L1578"/>
    <mergeCell ref="K1579:L1579"/>
    <mergeCell ref="K1570:L1570"/>
    <mergeCell ref="K1571:L1571"/>
    <mergeCell ref="K1572:L1572"/>
    <mergeCell ref="K1573:L1573"/>
    <mergeCell ref="K1574:L1574"/>
    <mergeCell ref="K1565:L1565"/>
    <mergeCell ref="K1566:L1566"/>
    <mergeCell ref="K1567:L1567"/>
    <mergeCell ref="K1568:L1568"/>
    <mergeCell ref="K1569:L1569"/>
    <mergeCell ref="K1560:L1560"/>
    <mergeCell ref="K1561:L1561"/>
    <mergeCell ref="K1562:L1562"/>
    <mergeCell ref="K1563:L1563"/>
    <mergeCell ref="K1564:L1564"/>
    <mergeCell ref="K1555:L1555"/>
    <mergeCell ref="K1556:L1556"/>
    <mergeCell ref="K1557:L1557"/>
    <mergeCell ref="K1558:L1558"/>
    <mergeCell ref="K1559:L1559"/>
    <mergeCell ref="K1550:L1550"/>
    <mergeCell ref="K1551:L1551"/>
    <mergeCell ref="K1552:L1552"/>
    <mergeCell ref="K1553:L1553"/>
    <mergeCell ref="K1554:L1554"/>
    <mergeCell ref="K1547:L1547"/>
    <mergeCell ref="K1548:L1548"/>
    <mergeCell ref="K1549:L1549"/>
    <mergeCell ref="K1543:L1543"/>
    <mergeCell ref="K1544:L1544"/>
    <mergeCell ref="K1545:L1545"/>
    <mergeCell ref="K1546:L1546"/>
    <mergeCell ref="K1539:L1539"/>
    <mergeCell ref="K1540:L1540"/>
    <mergeCell ref="K1541:L1541"/>
    <mergeCell ref="K1542:L1542"/>
    <mergeCell ref="K1535:L1535"/>
    <mergeCell ref="K1536:L1536"/>
    <mergeCell ref="K1537:L1537"/>
    <mergeCell ref="K1538:L1538"/>
    <mergeCell ref="K1530:L1530"/>
    <mergeCell ref="K1531:L1531"/>
    <mergeCell ref="K1532:L1532"/>
    <mergeCell ref="K1533:L1533"/>
    <mergeCell ref="K1534:L1534"/>
    <mergeCell ref="K1525:L1525"/>
    <mergeCell ref="K1526:L1526"/>
    <mergeCell ref="K1527:L1527"/>
    <mergeCell ref="K1528:L1528"/>
    <mergeCell ref="K1529:L1529"/>
    <mergeCell ref="K1520:L1520"/>
    <mergeCell ref="K1521:L1521"/>
    <mergeCell ref="K1522:L1522"/>
    <mergeCell ref="K1523:L1523"/>
    <mergeCell ref="K1524:L1524"/>
    <mergeCell ref="K1515:L1515"/>
    <mergeCell ref="K1516:L1516"/>
    <mergeCell ref="K1517:L1517"/>
    <mergeCell ref="K1518:L1518"/>
    <mergeCell ref="K1519:L1519"/>
    <mergeCell ref="K1510:L1510"/>
    <mergeCell ref="K1511:L1511"/>
    <mergeCell ref="K1512:L1512"/>
    <mergeCell ref="K1513:L1513"/>
    <mergeCell ref="K1514:L1514"/>
    <mergeCell ref="K1505:L1505"/>
    <mergeCell ref="K1506:L1506"/>
    <mergeCell ref="K1507:L1507"/>
    <mergeCell ref="K1508:L1508"/>
    <mergeCell ref="K1509:L1509"/>
    <mergeCell ref="K1501:L1501"/>
    <mergeCell ref="K1502:L1502"/>
    <mergeCell ref="K1503:L1503"/>
    <mergeCell ref="K1504:L1504"/>
    <mergeCell ref="K1496:L1496"/>
    <mergeCell ref="K1497:L1497"/>
    <mergeCell ref="K1498:L1498"/>
    <mergeCell ref="K1499:L1499"/>
    <mergeCell ref="K1500:L1500"/>
    <mergeCell ref="K1491:L1491"/>
    <mergeCell ref="K1492:L1492"/>
    <mergeCell ref="K1493:L1493"/>
    <mergeCell ref="K1494:L1494"/>
    <mergeCell ref="K1495:L1495"/>
    <mergeCell ref="K1487:L1487"/>
    <mergeCell ref="K1488:L1488"/>
    <mergeCell ref="K1489:L1489"/>
    <mergeCell ref="K1490:L1490"/>
    <mergeCell ref="K1470:L1470"/>
    <mergeCell ref="K1471:L1471"/>
    <mergeCell ref="K1465:L1465"/>
    <mergeCell ref="K1466:L1466"/>
    <mergeCell ref="K1467:L1467"/>
    <mergeCell ref="K1468:L1468"/>
    <mergeCell ref="K1469:L1469"/>
    <mergeCell ref="K1460:L1460"/>
    <mergeCell ref="K1461:L1461"/>
    <mergeCell ref="K1462:L1462"/>
    <mergeCell ref="K1463:L1463"/>
    <mergeCell ref="K1464:L1464"/>
    <mergeCell ref="K1472:L1472"/>
    <mergeCell ref="K1483:L1483"/>
    <mergeCell ref="K1484:L1484"/>
    <mergeCell ref="K1485:L1485"/>
    <mergeCell ref="K1486:L1486"/>
    <mergeCell ref="K1479:L1479"/>
    <mergeCell ref="K1480:L1480"/>
    <mergeCell ref="K1481:L1481"/>
    <mergeCell ref="K1482:L1482"/>
    <mergeCell ref="K1476:L1476"/>
    <mergeCell ref="K1477:L1477"/>
    <mergeCell ref="K1478:L1478"/>
    <mergeCell ref="K1473:L1473"/>
    <mergeCell ref="K1474:L1474"/>
    <mergeCell ref="K1475:L1475"/>
    <mergeCell ref="K1455:L1455"/>
    <mergeCell ref="K1456:L1456"/>
    <mergeCell ref="K1457:L1457"/>
    <mergeCell ref="K1458:L1458"/>
    <mergeCell ref="K1459:L1459"/>
    <mergeCell ref="K1450:L1450"/>
    <mergeCell ref="K1451:L1451"/>
    <mergeCell ref="K1452:L1452"/>
    <mergeCell ref="K1453:L1453"/>
    <mergeCell ref="K1454:L1454"/>
    <mergeCell ref="K1446:L1446"/>
    <mergeCell ref="K1447:L1447"/>
    <mergeCell ref="K1448:L1448"/>
    <mergeCell ref="K1449:L1449"/>
    <mergeCell ref="K1441:L1441"/>
    <mergeCell ref="K1442:L1442"/>
    <mergeCell ref="K1443:L1443"/>
    <mergeCell ref="K1444:L1444"/>
    <mergeCell ref="K1445:L1445"/>
    <mergeCell ref="K1437:L1437"/>
    <mergeCell ref="K1438:L1438"/>
    <mergeCell ref="K1439:L1439"/>
    <mergeCell ref="K1440:L1440"/>
    <mergeCell ref="K1432:L1432"/>
    <mergeCell ref="K1433:L1433"/>
    <mergeCell ref="K1434:L1434"/>
    <mergeCell ref="K1435:L1435"/>
    <mergeCell ref="K1427:L1427"/>
    <mergeCell ref="K1428:L1428"/>
    <mergeCell ref="K1429:L1429"/>
    <mergeCell ref="K1430:L1430"/>
    <mergeCell ref="K1431:L1431"/>
    <mergeCell ref="K1422:L1422"/>
    <mergeCell ref="K1423:L1423"/>
    <mergeCell ref="K1424:L1424"/>
    <mergeCell ref="K1425:L1425"/>
    <mergeCell ref="K1426:L1426"/>
    <mergeCell ref="K1419:L1419"/>
    <mergeCell ref="K1420:L1420"/>
    <mergeCell ref="K1421:L1421"/>
    <mergeCell ref="K1414:L1414"/>
    <mergeCell ref="K1415:L1415"/>
    <mergeCell ref="K1416:L1416"/>
    <mergeCell ref="K1417:L1417"/>
    <mergeCell ref="K1409:L1409"/>
    <mergeCell ref="K1410:L1410"/>
    <mergeCell ref="K1411:L1411"/>
    <mergeCell ref="K1412:L1412"/>
    <mergeCell ref="K1413:L1413"/>
    <mergeCell ref="K1405:L1405"/>
    <mergeCell ref="K1406:L1406"/>
    <mergeCell ref="K1407:L1407"/>
    <mergeCell ref="K1408:L1408"/>
    <mergeCell ref="K1436:L1436"/>
    <mergeCell ref="K1401:L1401"/>
    <mergeCell ref="K1402:L1402"/>
    <mergeCell ref="K1403:L1403"/>
    <mergeCell ref="K1404:L1404"/>
    <mergeCell ref="K1398:L1398"/>
    <mergeCell ref="K1399:L1399"/>
    <mergeCell ref="K1400:L1400"/>
    <mergeCell ref="K1393:L1393"/>
    <mergeCell ref="K1394:L1394"/>
    <mergeCell ref="K1395:L1395"/>
    <mergeCell ref="K1396:L1396"/>
    <mergeCell ref="K1397:L1397"/>
    <mergeCell ref="K1389:L1389"/>
    <mergeCell ref="K1390:L1390"/>
    <mergeCell ref="K1391:L1391"/>
    <mergeCell ref="K1392:L1392"/>
    <mergeCell ref="K1418:L1418"/>
    <mergeCell ref="K1384:L1384"/>
    <mergeCell ref="K1385:L1385"/>
    <mergeCell ref="K1386:L1386"/>
    <mergeCell ref="K1387:L1387"/>
    <mergeCell ref="K1388:L1388"/>
    <mergeCell ref="K1379:L1379"/>
    <mergeCell ref="K1380:L1380"/>
    <mergeCell ref="K1381:L1381"/>
    <mergeCell ref="K1382:L1382"/>
    <mergeCell ref="K1383:L1383"/>
    <mergeCell ref="K1374:L1374"/>
    <mergeCell ref="K1375:L1375"/>
    <mergeCell ref="K1376:L1376"/>
    <mergeCell ref="K1377:L1377"/>
    <mergeCell ref="K1378:L1378"/>
    <mergeCell ref="K1369:L1369"/>
    <mergeCell ref="K1370:L1370"/>
    <mergeCell ref="K1371:L1371"/>
    <mergeCell ref="K1372:L1372"/>
    <mergeCell ref="K1373:L1373"/>
    <mergeCell ref="K1364:L1364"/>
    <mergeCell ref="K1365:L1365"/>
    <mergeCell ref="K1366:L1366"/>
    <mergeCell ref="K1367:L1367"/>
    <mergeCell ref="K1368:L1368"/>
    <mergeCell ref="K1359:L1359"/>
    <mergeCell ref="K1360:L1360"/>
    <mergeCell ref="K1361:L1361"/>
    <mergeCell ref="K1362:L1362"/>
    <mergeCell ref="K1363:L1363"/>
    <mergeCell ref="K1354:L1354"/>
    <mergeCell ref="K1355:L1355"/>
    <mergeCell ref="K1356:L1356"/>
    <mergeCell ref="K1357:L1357"/>
    <mergeCell ref="K1358:L1358"/>
    <mergeCell ref="K1351:L1351"/>
    <mergeCell ref="K1352:L1352"/>
    <mergeCell ref="K1353:L1353"/>
    <mergeCell ref="K1346:L1346"/>
    <mergeCell ref="K1347:L1347"/>
    <mergeCell ref="K1348:L1348"/>
    <mergeCell ref="K1349:L1349"/>
    <mergeCell ref="K1350:L1350"/>
    <mergeCell ref="K1341:L1341"/>
    <mergeCell ref="K1342:L1342"/>
    <mergeCell ref="K1343:L1343"/>
    <mergeCell ref="K1344:L1344"/>
    <mergeCell ref="K1345:L1345"/>
    <mergeCell ref="K1336:L1336"/>
    <mergeCell ref="K1337:L1337"/>
    <mergeCell ref="K1338:L1338"/>
    <mergeCell ref="K1339:L1339"/>
    <mergeCell ref="K1340:L1340"/>
    <mergeCell ref="K1331:L1331"/>
    <mergeCell ref="K1332:L1332"/>
    <mergeCell ref="K1333:L1333"/>
    <mergeCell ref="K1334:L1334"/>
    <mergeCell ref="K1335:L1335"/>
    <mergeCell ref="K1326:L1326"/>
    <mergeCell ref="K1327:L1327"/>
    <mergeCell ref="K1328:L1328"/>
    <mergeCell ref="K1329:L1329"/>
    <mergeCell ref="K1330:L1330"/>
    <mergeCell ref="K1322:L1322"/>
    <mergeCell ref="K1323:L1323"/>
    <mergeCell ref="K1324:L1324"/>
    <mergeCell ref="K1325:L1325"/>
    <mergeCell ref="K1318:L1318"/>
    <mergeCell ref="K1319:L1319"/>
    <mergeCell ref="K1320:L1320"/>
    <mergeCell ref="K1321:L1321"/>
    <mergeCell ref="K1314:L1314"/>
    <mergeCell ref="K1315:L1315"/>
    <mergeCell ref="K1316:L1316"/>
    <mergeCell ref="K1317:L1317"/>
    <mergeCell ref="K1309:L1309"/>
    <mergeCell ref="K1310:L1310"/>
    <mergeCell ref="K1311:L1311"/>
    <mergeCell ref="K1312:L1312"/>
    <mergeCell ref="K1313:L1313"/>
    <mergeCell ref="K1304:L1304"/>
    <mergeCell ref="K1305:L1305"/>
    <mergeCell ref="K1306:L1306"/>
    <mergeCell ref="K1307:L1307"/>
    <mergeCell ref="K1308:L1308"/>
    <mergeCell ref="K1299:L1299"/>
    <mergeCell ref="K1300:L1300"/>
    <mergeCell ref="K1301:L1301"/>
    <mergeCell ref="K1302:L1302"/>
    <mergeCell ref="K1303:L1303"/>
    <mergeCell ref="K1295:L1295"/>
    <mergeCell ref="K1296:L1296"/>
    <mergeCell ref="K1297:L1297"/>
    <mergeCell ref="K1298:L1298"/>
    <mergeCell ref="K1290:L1290"/>
    <mergeCell ref="K1291:L1291"/>
    <mergeCell ref="K1292:L1292"/>
    <mergeCell ref="K1293:L1293"/>
    <mergeCell ref="K1294:L1294"/>
    <mergeCell ref="K1285:L1285"/>
    <mergeCell ref="K1286:L1286"/>
    <mergeCell ref="K1287:L1287"/>
    <mergeCell ref="K1288:L1288"/>
    <mergeCell ref="K1289:L1289"/>
    <mergeCell ref="K1280:L1280"/>
    <mergeCell ref="K1281:L1281"/>
    <mergeCell ref="K1282:L1282"/>
    <mergeCell ref="K1283:L1283"/>
    <mergeCell ref="K1284:L1284"/>
    <mergeCell ref="K1277:L1277"/>
    <mergeCell ref="K1278:L1278"/>
    <mergeCell ref="K1279:L1279"/>
    <mergeCell ref="K1255:L1255"/>
    <mergeCell ref="K1256:L1256"/>
    <mergeCell ref="K1257:L1257"/>
    <mergeCell ref="K1258:L1258"/>
    <mergeCell ref="K1254:L1254"/>
    <mergeCell ref="K1250:L1250"/>
    <mergeCell ref="K1251:L1251"/>
    <mergeCell ref="K1252:L1252"/>
    <mergeCell ref="K1253:L1253"/>
    <mergeCell ref="K1272:L1272"/>
    <mergeCell ref="K1273:L1273"/>
    <mergeCell ref="K1274:L1274"/>
    <mergeCell ref="K1275:L1275"/>
    <mergeCell ref="K1276:L1276"/>
    <mergeCell ref="K1267:L1267"/>
    <mergeCell ref="K1268:L1268"/>
    <mergeCell ref="K1269:L1269"/>
    <mergeCell ref="K1270:L1270"/>
    <mergeCell ref="K1271:L1271"/>
    <mergeCell ref="K1263:L1263"/>
    <mergeCell ref="K1264:L1264"/>
    <mergeCell ref="K1265:L1265"/>
    <mergeCell ref="K1266:L1266"/>
    <mergeCell ref="K1259:L1259"/>
    <mergeCell ref="K1260:L1260"/>
    <mergeCell ref="K1261:L1261"/>
    <mergeCell ref="K1262:L1262"/>
    <mergeCell ref="K1237:L1237"/>
    <mergeCell ref="K1238:L1238"/>
    <mergeCell ref="K1239:L1239"/>
    <mergeCell ref="K1230:L1230"/>
    <mergeCell ref="K1231:L1231"/>
    <mergeCell ref="K1232:L1232"/>
    <mergeCell ref="K1233:L1233"/>
    <mergeCell ref="K1234:L1234"/>
    <mergeCell ref="K1225:L1225"/>
    <mergeCell ref="K1226:L1226"/>
    <mergeCell ref="K1227:L1227"/>
    <mergeCell ref="K1228:L1228"/>
    <mergeCell ref="K1229:L1229"/>
    <mergeCell ref="K1246:L1246"/>
    <mergeCell ref="K1247:L1247"/>
    <mergeCell ref="K1248:L1248"/>
    <mergeCell ref="K1249:L1249"/>
    <mergeCell ref="K1242:L1242"/>
    <mergeCell ref="K1243:L1243"/>
    <mergeCell ref="K1244:L1244"/>
    <mergeCell ref="K1245:L1245"/>
    <mergeCell ref="K1240:L1240"/>
    <mergeCell ref="K1241:L1241"/>
    <mergeCell ref="K1221:L1221"/>
    <mergeCell ref="K1222:L1222"/>
    <mergeCell ref="K1223:L1223"/>
    <mergeCell ref="K1224:L1224"/>
    <mergeCell ref="K1219:L1219"/>
    <mergeCell ref="K1220:L1220"/>
    <mergeCell ref="K1215:L1215"/>
    <mergeCell ref="K1216:L1216"/>
    <mergeCell ref="K1217:L1217"/>
    <mergeCell ref="K1218:L1218"/>
    <mergeCell ref="K1210:L1210"/>
    <mergeCell ref="K1211:L1211"/>
    <mergeCell ref="K1212:L1212"/>
    <mergeCell ref="K1213:L1213"/>
    <mergeCell ref="K1214:L1214"/>
    <mergeCell ref="K1235:L1235"/>
    <mergeCell ref="K1236:L1236"/>
    <mergeCell ref="K1206:L1206"/>
    <mergeCell ref="K1207:L1207"/>
    <mergeCell ref="K1208:L1208"/>
    <mergeCell ref="K1209:L1209"/>
    <mergeCell ref="K1201:L1201"/>
    <mergeCell ref="K1202:L1202"/>
    <mergeCell ref="K1203:L1203"/>
    <mergeCell ref="K1204:L1204"/>
    <mergeCell ref="K1205:L1205"/>
    <mergeCell ref="K1196:L1196"/>
    <mergeCell ref="K1197:L1197"/>
    <mergeCell ref="K1198:L1198"/>
    <mergeCell ref="K1199:L1199"/>
    <mergeCell ref="K1200:L1200"/>
    <mergeCell ref="K1191:L1191"/>
    <mergeCell ref="K1192:L1192"/>
    <mergeCell ref="K1193:L1193"/>
    <mergeCell ref="K1194:L1194"/>
    <mergeCell ref="K1195:L1195"/>
    <mergeCell ref="K1188:L1188"/>
    <mergeCell ref="K1189:L1189"/>
    <mergeCell ref="K1190:L1190"/>
    <mergeCell ref="K1181:L1181"/>
    <mergeCell ref="K1182:L1182"/>
    <mergeCell ref="K1183:L1183"/>
    <mergeCell ref="K1184:L1184"/>
    <mergeCell ref="K1185:L1185"/>
    <mergeCell ref="K1177:L1177"/>
    <mergeCell ref="K1178:L1178"/>
    <mergeCell ref="K1179:L1179"/>
    <mergeCell ref="K1180:L1180"/>
    <mergeCell ref="K1172:L1172"/>
    <mergeCell ref="K1173:L1173"/>
    <mergeCell ref="K1174:L1174"/>
    <mergeCell ref="K1175:L1175"/>
    <mergeCell ref="K1176:L1176"/>
    <mergeCell ref="K1167:L1167"/>
    <mergeCell ref="K1168:L1168"/>
    <mergeCell ref="K1169:L1169"/>
    <mergeCell ref="K1170:L1170"/>
    <mergeCell ref="K1171:L1171"/>
    <mergeCell ref="K1163:L1163"/>
    <mergeCell ref="K1164:L1164"/>
    <mergeCell ref="K1165:L1165"/>
    <mergeCell ref="K1166:L1166"/>
    <mergeCell ref="K1161:L1161"/>
    <mergeCell ref="K1162:L1162"/>
    <mergeCell ref="K1157:L1157"/>
    <mergeCell ref="K1158:L1158"/>
    <mergeCell ref="K1159:L1159"/>
    <mergeCell ref="K1160:L1160"/>
    <mergeCell ref="K1186:L1186"/>
    <mergeCell ref="K1187:L1187"/>
    <mergeCell ref="K1155:L1155"/>
    <mergeCell ref="K1156:L1156"/>
    <mergeCell ref="K1150:L1150"/>
    <mergeCell ref="K1151:L1151"/>
    <mergeCell ref="K1152:L1152"/>
    <mergeCell ref="K1153:L1153"/>
    <mergeCell ref="K1154:L1154"/>
    <mergeCell ref="K1145:L1145"/>
    <mergeCell ref="K1146:L1146"/>
    <mergeCell ref="K1147:L1147"/>
    <mergeCell ref="K1148:L1148"/>
    <mergeCell ref="K1149:L1149"/>
    <mergeCell ref="K1140:L1140"/>
    <mergeCell ref="K1141:L1141"/>
    <mergeCell ref="K1142:L1142"/>
    <mergeCell ref="K1143:L1143"/>
    <mergeCell ref="K1144:L1144"/>
    <mergeCell ref="K1135:L1135"/>
    <mergeCell ref="K1136:L1136"/>
    <mergeCell ref="K1137:L1137"/>
    <mergeCell ref="K1138:L1138"/>
    <mergeCell ref="K1139:L1139"/>
    <mergeCell ref="K1130:L1130"/>
    <mergeCell ref="K1131:L1131"/>
    <mergeCell ref="K1132:L1132"/>
    <mergeCell ref="K1133:L1133"/>
    <mergeCell ref="K1134:L1134"/>
    <mergeCell ref="K1127:L1127"/>
    <mergeCell ref="K1128:L1128"/>
    <mergeCell ref="K1129:L1129"/>
    <mergeCell ref="K1122:L1122"/>
    <mergeCell ref="K1123:L1123"/>
    <mergeCell ref="K1124:L1124"/>
    <mergeCell ref="K1125:L1125"/>
    <mergeCell ref="K1126:L1126"/>
    <mergeCell ref="K1117:L1117"/>
    <mergeCell ref="K1118:L1118"/>
    <mergeCell ref="K1119:L1119"/>
    <mergeCell ref="K1120:L1120"/>
    <mergeCell ref="K1121:L1121"/>
    <mergeCell ref="K1113:L1113"/>
    <mergeCell ref="K1114:L1114"/>
    <mergeCell ref="K1115:L1115"/>
    <mergeCell ref="K1116:L1116"/>
    <mergeCell ref="K1109:L1109"/>
    <mergeCell ref="K1110:L1110"/>
    <mergeCell ref="K1111:L1111"/>
    <mergeCell ref="K1112:L1112"/>
    <mergeCell ref="K1105:L1105"/>
    <mergeCell ref="K1106:L1106"/>
    <mergeCell ref="K1107:L1107"/>
    <mergeCell ref="K1108:L1108"/>
    <mergeCell ref="K1084:L1084"/>
    <mergeCell ref="K1085:L1085"/>
    <mergeCell ref="K1078:L1078"/>
    <mergeCell ref="K1079:L1079"/>
    <mergeCell ref="K1080:L1080"/>
    <mergeCell ref="K1081:L1081"/>
    <mergeCell ref="K1075:L1075"/>
    <mergeCell ref="K1076:L1076"/>
    <mergeCell ref="K1077:L1077"/>
    <mergeCell ref="K1074:L1074"/>
    <mergeCell ref="K1100:L1100"/>
    <mergeCell ref="K1101:L1101"/>
    <mergeCell ref="K1102:L1102"/>
    <mergeCell ref="K1103:L1103"/>
    <mergeCell ref="K1104:L1104"/>
    <mergeCell ref="K1096:L1096"/>
    <mergeCell ref="K1097:L1097"/>
    <mergeCell ref="K1098:L1098"/>
    <mergeCell ref="K1099:L1099"/>
    <mergeCell ref="K1091:L1091"/>
    <mergeCell ref="K1092:L1092"/>
    <mergeCell ref="K1093:L1093"/>
    <mergeCell ref="K1094:L1094"/>
    <mergeCell ref="K1095:L1095"/>
    <mergeCell ref="K1086:L1086"/>
    <mergeCell ref="K1087:L1087"/>
    <mergeCell ref="K1088:L1088"/>
    <mergeCell ref="K1089:L1089"/>
    <mergeCell ref="K1090:L1090"/>
    <mergeCell ref="K1063:L1063"/>
    <mergeCell ref="K1064:L1064"/>
    <mergeCell ref="K1065:L1065"/>
    <mergeCell ref="K1066:L1066"/>
    <mergeCell ref="K1061:L1061"/>
    <mergeCell ref="K1062:L1062"/>
    <mergeCell ref="K1059:L1059"/>
    <mergeCell ref="K1060:L1060"/>
    <mergeCell ref="K1072:L1072"/>
    <mergeCell ref="K1073:L1073"/>
    <mergeCell ref="K1070:L1070"/>
    <mergeCell ref="K1071:L1071"/>
    <mergeCell ref="K1067:L1067"/>
    <mergeCell ref="K1068:L1068"/>
    <mergeCell ref="K1069:L1069"/>
    <mergeCell ref="K1082:L1082"/>
    <mergeCell ref="K1083:L1083"/>
    <mergeCell ref="K1044:L1044"/>
    <mergeCell ref="K1045:L1045"/>
    <mergeCell ref="K1043:L1043"/>
    <mergeCell ref="K1041:L1041"/>
    <mergeCell ref="K1042:L1042"/>
    <mergeCell ref="K1054:L1054"/>
    <mergeCell ref="K1055:L1055"/>
    <mergeCell ref="K1056:L1056"/>
    <mergeCell ref="K1057:L1057"/>
    <mergeCell ref="K1058:L1058"/>
    <mergeCell ref="K1051:L1051"/>
    <mergeCell ref="K1052:L1052"/>
    <mergeCell ref="K1053:L1053"/>
    <mergeCell ref="K1047:L1047"/>
    <mergeCell ref="K1048:L1048"/>
    <mergeCell ref="K1049:L1049"/>
    <mergeCell ref="K1050:L1050"/>
    <mergeCell ref="K1046:L1046"/>
    <mergeCell ref="K1021:L1021"/>
    <mergeCell ref="K1022:L1022"/>
    <mergeCell ref="K1023:L1023"/>
    <mergeCell ref="K1024:L1024"/>
    <mergeCell ref="K1025:L1025"/>
    <mergeCell ref="K1017:L1017"/>
    <mergeCell ref="K1018:L1018"/>
    <mergeCell ref="K1019:L1019"/>
    <mergeCell ref="K1020:L1020"/>
    <mergeCell ref="K1015:L1015"/>
    <mergeCell ref="K1016:L1016"/>
    <mergeCell ref="K1014:L1014"/>
    <mergeCell ref="K1039:L1039"/>
    <mergeCell ref="K1040:L1040"/>
    <mergeCell ref="K1035:L1035"/>
    <mergeCell ref="K1036:L1036"/>
    <mergeCell ref="K1037:L1037"/>
    <mergeCell ref="K1038:L1038"/>
    <mergeCell ref="K1031:L1031"/>
    <mergeCell ref="K1032:L1032"/>
    <mergeCell ref="K1033:L1033"/>
    <mergeCell ref="K1034:L1034"/>
    <mergeCell ref="K1026:L1026"/>
    <mergeCell ref="K1027:L1027"/>
    <mergeCell ref="K1028:L1028"/>
    <mergeCell ref="K1029:L1029"/>
    <mergeCell ref="K1030:L1030"/>
    <mergeCell ref="K1011:L1011"/>
    <mergeCell ref="K1012:L1012"/>
    <mergeCell ref="K1013:L1013"/>
    <mergeCell ref="K1005:L1005"/>
    <mergeCell ref="K1006:L1006"/>
    <mergeCell ref="K1007:L1007"/>
    <mergeCell ref="K1008:L1008"/>
    <mergeCell ref="K1000:L1000"/>
    <mergeCell ref="K1001:L1001"/>
    <mergeCell ref="K1002:L1002"/>
    <mergeCell ref="K1003:L1003"/>
    <mergeCell ref="K1004:L1004"/>
    <mergeCell ref="K995:L995"/>
    <mergeCell ref="K996:L996"/>
    <mergeCell ref="K997:L997"/>
    <mergeCell ref="K998:L998"/>
    <mergeCell ref="K999:L999"/>
    <mergeCell ref="K990:L990"/>
    <mergeCell ref="K991:L991"/>
    <mergeCell ref="K992:L992"/>
    <mergeCell ref="K993:L993"/>
    <mergeCell ref="K994:L994"/>
    <mergeCell ref="K987:L987"/>
    <mergeCell ref="K988:L988"/>
    <mergeCell ref="K989:L989"/>
    <mergeCell ref="K984:L984"/>
    <mergeCell ref="K985:L985"/>
    <mergeCell ref="K986:L986"/>
    <mergeCell ref="K980:L980"/>
    <mergeCell ref="K981:L981"/>
    <mergeCell ref="K982:L982"/>
    <mergeCell ref="K983:L983"/>
    <mergeCell ref="K1009:L1009"/>
    <mergeCell ref="K1010:L1010"/>
    <mergeCell ref="K975:L975"/>
    <mergeCell ref="K976:L976"/>
    <mergeCell ref="K977:L977"/>
    <mergeCell ref="K978:L978"/>
    <mergeCell ref="K979:L979"/>
    <mergeCell ref="K970:L970"/>
    <mergeCell ref="K971:L971"/>
    <mergeCell ref="K972:L972"/>
    <mergeCell ref="K973:L973"/>
    <mergeCell ref="K974:L974"/>
    <mergeCell ref="K965:L965"/>
    <mergeCell ref="K966:L966"/>
    <mergeCell ref="K967:L967"/>
    <mergeCell ref="K968:L968"/>
    <mergeCell ref="K969:L969"/>
    <mergeCell ref="K962:L962"/>
    <mergeCell ref="K963:L963"/>
    <mergeCell ref="K964:L964"/>
    <mergeCell ref="K957:L957"/>
    <mergeCell ref="K958:L958"/>
    <mergeCell ref="K959:L959"/>
    <mergeCell ref="K960:L960"/>
    <mergeCell ref="K961:L961"/>
    <mergeCell ref="K953:L953"/>
    <mergeCell ref="K954:L954"/>
    <mergeCell ref="K955:L955"/>
    <mergeCell ref="K956:L956"/>
    <mergeCell ref="K948:L948"/>
    <mergeCell ref="K949:L949"/>
    <mergeCell ref="K950:L950"/>
    <mergeCell ref="K951:L951"/>
    <mergeCell ref="K952:L952"/>
    <mergeCell ref="K943:L943"/>
    <mergeCell ref="K944:L944"/>
    <mergeCell ref="K945:L945"/>
    <mergeCell ref="K946:L946"/>
    <mergeCell ref="K947:L947"/>
    <mergeCell ref="K939:L939"/>
    <mergeCell ref="K940:L940"/>
    <mergeCell ref="K941:L941"/>
    <mergeCell ref="K942:L942"/>
    <mergeCell ref="K934:L934"/>
    <mergeCell ref="K935:L935"/>
    <mergeCell ref="K936:L936"/>
    <mergeCell ref="K937:L937"/>
    <mergeCell ref="K938:L938"/>
    <mergeCell ref="K929:L929"/>
    <mergeCell ref="K930:L930"/>
    <mergeCell ref="K931:L931"/>
    <mergeCell ref="K932:L932"/>
    <mergeCell ref="K933:L933"/>
    <mergeCell ref="K924:L924"/>
    <mergeCell ref="K925:L925"/>
    <mergeCell ref="K926:L926"/>
    <mergeCell ref="K927:L927"/>
    <mergeCell ref="K928:L928"/>
    <mergeCell ref="K906:L906"/>
    <mergeCell ref="K907:L907"/>
    <mergeCell ref="K908:L908"/>
    <mergeCell ref="K903:L903"/>
    <mergeCell ref="K904:L904"/>
    <mergeCell ref="K905:L905"/>
    <mergeCell ref="K898:L898"/>
    <mergeCell ref="K899:L899"/>
    <mergeCell ref="K900:L900"/>
    <mergeCell ref="K901:L901"/>
    <mergeCell ref="K902:L902"/>
    <mergeCell ref="K919:L919"/>
    <mergeCell ref="K920:L920"/>
    <mergeCell ref="K921:L921"/>
    <mergeCell ref="K922:L922"/>
    <mergeCell ref="K923:L923"/>
    <mergeCell ref="K914:L914"/>
    <mergeCell ref="K915:L915"/>
    <mergeCell ref="K916:L916"/>
    <mergeCell ref="K917:L917"/>
    <mergeCell ref="K918:L918"/>
    <mergeCell ref="K913:L913"/>
    <mergeCell ref="K909:L909"/>
    <mergeCell ref="K910:L910"/>
    <mergeCell ref="K911:L911"/>
    <mergeCell ref="K912:L912"/>
    <mergeCell ref="K893:L893"/>
    <mergeCell ref="K894:L894"/>
    <mergeCell ref="K895:L895"/>
    <mergeCell ref="K896:L896"/>
    <mergeCell ref="K897:L897"/>
    <mergeCell ref="K888:L888"/>
    <mergeCell ref="K889:L889"/>
    <mergeCell ref="K890:L890"/>
    <mergeCell ref="K891:L891"/>
    <mergeCell ref="K892:L892"/>
    <mergeCell ref="K883:L883"/>
    <mergeCell ref="K884:L884"/>
    <mergeCell ref="K885:L885"/>
    <mergeCell ref="K886:L886"/>
    <mergeCell ref="K887:L887"/>
    <mergeCell ref="K878:L878"/>
    <mergeCell ref="K879:L879"/>
    <mergeCell ref="K880:L880"/>
    <mergeCell ref="K881:L881"/>
    <mergeCell ref="K882:L882"/>
    <mergeCell ref="K873:L873"/>
    <mergeCell ref="K874:L874"/>
    <mergeCell ref="K875:L875"/>
    <mergeCell ref="K876:L876"/>
    <mergeCell ref="K877:L877"/>
    <mergeCell ref="K868:L868"/>
    <mergeCell ref="K869:L869"/>
    <mergeCell ref="K870:L870"/>
    <mergeCell ref="K871:L871"/>
    <mergeCell ref="K872:L872"/>
    <mergeCell ref="K863:L863"/>
    <mergeCell ref="K864:L864"/>
    <mergeCell ref="K865:L865"/>
    <mergeCell ref="K866:L866"/>
    <mergeCell ref="K867:L867"/>
    <mergeCell ref="K858:L858"/>
    <mergeCell ref="K859:L859"/>
    <mergeCell ref="K860:L860"/>
    <mergeCell ref="K861:L861"/>
    <mergeCell ref="K862:L862"/>
    <mergeCell ref="K856:L856"/>
    <mergeCell ref="K857:L857"/>
    <mergeCell ref="K849:L849"/>
    <mergeCell ref="K850:L850"/>
    <mergeCell ref="K851:L851"/>
    <mergeCell ref="K852:L852"/>
    <mergeCell ref="K853:L853"/>
    <mergeCell ref="K844:L844"/>
    <mergeCell ref="K845:L845"/>
    <mergeCell ref="K846:L846"/>
    <mergeCell ref="K847:L847"/>
    <mergeCell ref="K848:L848"/>
    <mergeCell ref="K839:L839"/>
    <mergeCell ref="K840:L840"/>
    <mergeCell ref="K841:L841"/>
    <mergeCell ref="K842:L842"/>
    <mergeCell ref="K843:L843"/>
    <mergeCell ref="K837:L837"/>
    <mergeCell ref="K838:L838"/>
    <mergeCell ref="K833:L833"/>
    <mergeCell ref="K834:L834"/>
    <mergeCell ref="K835:L835"/>
    <mergeCell ref="K828:L828"/>
    <mergeCell ref="K829:L829"/>
    <mergeCell ref="K830:L830"/>
    <mergeCell ref="K831:L831"/>
    <mergeCell ref="K832:L832"/>
    <mergeCell ref="K823:L823"/>
    <mergeCell ref="K824:L824"/>
    <mergeCell ref="K825:L825"/>
    <mergeCell ref="K826:L826"/>
    <mergeCell ref="K827:L827"/>
    <mergeCell ref="K854:L854"/>
    <mergeCell ref="K855:L855"/>
    <mergeCell ref="K818:L818"/>
    <mergeCell ref="K819:L819"/>
    <mergeCell ref="K820:L820"/>
    <mergeCell ref="K821:L821"/>
    <mergeCell ref="K822:L822"/>
    <mergeCell ref="K814:L814"/>
    <mergeCell ref="K815:L815"/>
    <mergeCell ref="K816:L816"/>
    <mergeCell ref="K817:L817"/>
    <mergeCell ref="K812:L812"/>
    <mergeCell ref="K813:L813"/>
    <mergeCell ref="K807:L807"/>
    <mergeCell ref="K808:L808"/>
    <mergeCell ref="K809:L809"/>
    <mergeCell ref="K810:L810"/>
    <mergeCell ref="K811:L811"/>
    <mergeCell ref="K836:L836"/>
    <mergeCell ref="K802:L802"/>
    <mergeCell ref="K803:L803"/>
    <mergeCell ref="K804:L804"/>
    <mergeCell ref="K805:L805"/>
    <mergeCell ref="K806:L806"/>
    <mergeCell ref="K797:L797"/>
    <mergeCell ref="K798:L798"/>
    <mergeCell ref="K799:L799"/>
    <mergeCell ref="K800:L800"/>
    <mergeCell ref="K801:L801"/>
    <mergeCell ref="K793:L793"/>
    <mergeCell ref="K794:L794"/>
    <mergeCell ref="K795:L795"/>
    <mergeCell ref="K796:L796"/>
    <mergeCell ref="K789:L789"/>
    <mergeCell ref="K790:L790"/>
    <mergeCell ref="K791:L791"/>
    <mergeCell ref="K792:L792"/>
    <mergeCell ref="K771:L771"/>
    <mergeCell ref="K772:L772"/>
    <mergeCell ref="K773:L773"/>
    <mergeCell ref="K774:L774"/>
    <mergeCell ref="K775:L775"/>
    <mergeCell ref="K767:L767"/>
    <mergeCell ref="K768:L768"/>
    <mergeCell ref="K769:L769"/>
    <mergeCell ref="K770:L770"/>
    <mergeCell ref="K764:L764"/>
    <mergeCell ref="K765:L765"/>
    <mergeCell ref="K766:L766"/>
    <mergeCell ref="K762:L762"/>
    <mergeCell ref="K763:L763"/>
    <mergeCell ref="K786:L786"/>
    <mergeCell ref="K787:L787"/>
    <mergeCell ref="K788:L788"/>
    <mergeCell ref="K784:L784"/>
    <mergeCell ref="K785:L785"/>
    <mergeCell ref="K780:L780"/>
    <mergeCell ref="K781:L781"/>
    <mergeCell ref="K782:L782"/>
    <mergeCell ref="K783:L783"/>
    <mergeCell ref="K776:L776"/>
    <mergeCell ref="K777:L777"/>
    <mergeCell ref="K778:L778"/>
    <mergeCell ref="K779:L779"/>
    <mergeCell ref="K744:L744"/>
    <mergeCell ref="K745:L745"/>
    <mergeCell ref="K746:L746"/>
    <mergeCell ref="K742:L742"/>
    <mergeCell ref="K743:L743"/>
    <mergeCell ref="K740:L740"/>
    <mergeCell ref="K741:L741"/>
    <mergeCell ref="K738:L738"/>
    <mergeCell ref="K739:L739"/>
    <mergeCell ref="K734:L734"/>
    <mergeCell ref="K735:L735"/>
    <mergeCell ref="K736:L736"/>
    <mergeCell ref="K737:L737"/>
    <mergeCell ref="K758:L758"/>
    <mergeCell ref="K759:L759"/>
    <mergeCell ref="K760:L760"/>
    <mergeCell ref="K761:L761"/>
    <mergeCell ref="K754:L754"/>
    <mergeCell ref="K755:L755"/>
    <mergeCell ref="K756:L756"/>
    <mergeCell ref="K757:L757"/>
    <mergeCell ref="K750:L750"/>
    <mergeCell ref="K751:L751"/>
    <mergeCell ref="K752:L752"/>
    <mergeCell ref="K753:L753"/>
    <mergeCell ref="K747:L747"/>
    <mergeCell ref="K748:L748"/>
    <mergeCell ref="K749:L749"/>
    <mergeCell ref="K730:L730"/>
    <mergeCell ref="K731:L731"/>
    <mergeCell ref="K732:L732"/>
    <mergeCell ref="K733:L733"/>
    <mergeCell ref="K729:L729"/>
    <mergeCell ref="K724:L724"/>
    <mergeCell ref="K725:L725"/>
    <mergeCell ref="K726:L726"/>
    <mergeCell ref="K727:L727"/>
    <mergeCell ref="K728:L728"/>
    <mergeCell ref="K720:L720"/>
    <mergeCell ref="K721:L721"/>
    <mergeCell ref="K722:L722"/>
    <mergeCell ref="K723:L723"/>
    <mergeCell ref="K719:L719"/>
    <mergeCell ref="K716:L716"/>
    <mergeCell ref="K717:L717"/>
    <mergeCell ref="K718:L718"/>
    <mergeCell ref="K694:L694"/>
    <mergeCell ref="K695:L695"/>
    <mergeCell ref="K696:L696"/>
    <mergeCell ref="K697:L697"/>
    <mergeCell ref="K698:L698"/>
    <mergeCell ref="K691:L691"/>
    <mergeCell ref="K692:L692"/>
    <mergeCell ref="K693:L693"/>
    <mergeCell ref="K688:L688"/>
    <mergeCell ref="K689:L689"/>
    <mergeCell ref="K690:L690"/>
    <mergeCell ref="K687:L687"/>
    <mergeCell ref="K685:L685"/>
    <mergeCell ref="K686:L686"/>
    <mergeCell ref="K715:L715"/>
    <mergeCell ref="K712:L712"/>
    <mergeCell ref="K713:L713"/>
    <mergeCell ref="K714:L714"/>
    <mergeCell ref="K708:L708"/>
    <mergeCell ref="K709:L709"/>
    <mergeCell ref="K710:L710"/>
    <mergeCell ref="K711:L711"/>
    <mergeCell ref="K704:L704"/>
    <mergeCell ref="K705:L705"/>
    <mergeCell ref="K706:L706"/>
    <mergeCell ref="K707:L707"/>
    <mergeCell ref="K702:L702"/>
    <mergeCell ref="K703:L703"/>
    <mergeCell ref="K699:L699"/>
    <mergeCell ref="K700:L700"/>
    <mergeCell ref="K701:L701"/>
    <mergeCell ref="K683:L683"/>
    <mergeCell ref="K684:L684"/>
    <mergeCell ref="K677:L677"/>
    <mergeCell ref="K678:L678"/>
    <mergeCell ref="K679:L679"/>
    <mergeCell ref="K680:L680"/>
    <mergeCell ref="K681:L681"/>
    <mergeCell ref="K672:L672"/>
    <mergeCell ref="K673:L673"/>
    <mergeCell ref="K674:L674"/>
    <mergeCell ref="K675:L675"/>
    <mergeCell ref="K676:L676"/>
    <mergeCell ref="K667:L667"/>
    <mergeCell ref="K668:L668"/>
    <mergeCell ref="K669:L669"/>
    <mergeCell ref="K670:L670"/>
    <mergeCell ref="K671:L671"/>
    <mergeCell ref="K662:L662"/>
    <mergeCell ref="K663:L663"/>
    <mergeCell ref="K664:L664"/>
    <mergeCell ref="K665:L665"/>
    <mergeCell ref="K666:L666"/>
    <mergeCell ref="K658:L658"/>
    <mergeCell ref="K659:L659"/>
    <mergeCell ref="K660:L660"/>
    <mergeCell ref="K661:L661"/>
    <mergeCell ref="K655:L655"/>
    <mergeCell ref="K656:L656"/>
    <mergeCell ref="K657:L657"/>
    <mergeCell ref="K651:L651"/>
    <mergeCell ref="K652:L652"/>
    <mergeCell ref="K653:L653"/>
    <mergeCell ref="K654:L654"/>
    <mergeCell ref="K682:L682"/>
    <mergeCell ref="K650:L650"/>
    <mergeCell ref="K646:L646"/>
    <mergeCell ref="K647:L647"/>
    <mergeCell ref="K648:L648"/>
    <mergeCell ref="K649:L649"/>
    <mergeCell ref="K642:L642"/>
    <mergeCell ref="K643:L643"/>
    <mergeCell ref="K644:L644"/>
    <mergeCell ref="K645:L645"/>
    <mergeCell ref="K637:L637"/>
    <mergeCell ref="K638:L638"/>
    <mergeCell ref="K639:L639"/>
    <mergeCell ref="K640:L640"/>
    <mergeCell ref="K641:L641"/>
    <mergeCell ref="K633:L633"/>
    <mergeCell ref="K634:L634"/>
    <mergeCell ref="K635:L635"/>
    <mergeCell ref="K636:L636"/>
    <mergeCell ref="K630:L630"/>
    <mergeCell ref="K631:L631"/>
    <mergeCell ref="K632:L632"/>
    <mergeCell ref="K625:L625"/>
    <mergeCell ref="K626:L626"/>
    <mergeCell ref="K627:L627"/>
    <mergeCell ref="K628:L628"/>
    <mergeCell ref="K629:L629"/>
    <mergeCell ref="K620:L620"/>
    <mergeCell ref="K621:L621"/>
    <mergeCell ref="K622:L622"/>
    <mergeCell ref="K623:L623"/>
    <mergeCell ref="K624:L624"/>
    <mergeCell ref="K617:L617"/>
    <mergeCell ref="K618:L618"/>
    <mergeCell ref="K619:L619"/>
    <mergeCell ref="K614:L614"/>
    <mergeCell ref="K615:L615"/>
    <mergeCell ref="K616:L616"/>
    <mergeCell ref="K609:L609"/>
    <mergeCell ref="K610:L610"/>
    <mergeCell ref="K611:L611"/>
    <mergeCell ref="K612:L612"/>
    <mergeCell ref="K613:L613"/>
    <mergeCell ref="K605:L605"/>
    <mergeCell ref="K606:L606"/>
    <mergeCell ref="K607:L607"/>
    <mergeCell ref="K608:L608"/>
    <mergeCell ref="K602:L602"/>
    <mergeCell ref="K603:L603"/>
    <mergeCell ref="K604:L604"/>
    <mergeCell ref="K597:L597"/>
    <mergeCell ref="K598:L598"/>
    <mergeCell ref="K599:L599"/>
    <mergeCell ref="K600:L600"/>
    <mergeCell ref="K601:L601"/>
    <mergeCell ref="K593:L593"/>
    <mergeCell ref="K594:L594"/>
    <mergeCell ref="K595:L595"/>
    <mergeCell ref="K596:L596"/>
    <mergeCell ref="K589:L589"/>
    <mergeCell ref="K590:L590"/>
    <mergeCell ref="K591:L591"/>
    <mergeCell ref="K592:L592"/>
    <mergeCell ref="K585:L585"/>
    <mergeCell ref="K586:L586"/>
    <mergeCell ref="K587:L587"/>
    <mergeCell ref="K588:L588"/>
    <mergeCell ref="K580:L580"/>
    <mergeCell ref="K581:L581"/>
    <mergeCell ref="K582:L582"/>
    <mergeCell ref="K583:L583"/>
    <mergeCell ref="K584:L584"/>
    <mergeCell ref="K575:L575"/>
    <mergeCell ref="K576:L576"/>
    <mergeCell ref="K577:L577"/>
    <mergeCell ref="K578:L578"/>
    <mergeCell ref="K579:L579"/>
    <mergeCell ref="K572:L572"/>
    <mergeCell ref="K573:L573"/>
    <mergeCell ref="K574:L574"/>
    <mergeCell ref="K571:L571"/>
    <mergeCell ref="K567:L567"/>
    <mergeCell ref="K568:L568"/>
    <mergeCell ref="K569:L569"/>
    <mergeCell ref="K570:L570"/>
    <mergeCell ref="K564:L564"/>
    <mergeCell ref="K565:L565"/>
    <mergeCell ref="K566:L566"/>
    <mergeCell ref="K561:L561"/>
    <mergeCell ref="K562:L562"/>
    <mergeCell ref="K563:L563"/>
    <mergeCell ref="K559:L559"/>
    <mergeCell ref="K560:L560"/>
    <mergeCell ref="K555:L555"/>
    <mergeCell ref="K556:L556"/>
    <mergeCell ref="K557:L557"/>
    <mergeCell ref="K558:L558"/>
    <mergeCell ref="K551:L551"/>
    <mergeCell ref="K552:L552"/>
    <mergeCell ref="K553:L553"/>
    <mergeCell ref="K554:L554"/>
    <mergeCell ref="K546:L546"/>
    <mergeCell ref="K547:L547"/>
    <mergeCell ref="K548:L548"/>
    <mergeCell ref="K549:L549"/>
    <mergeCell ref="K550:L550"/>
    <mergeCell ref="K542:L542"/>
    <mergeCell ref="K543:L543"/>
    <mergeCell ref="K544:L544"/>
    <mergeCell ref="K545:L545"/>
    <mergeCell ref="K538:L538"/>
    <mergeCell ref="K539:L539"/>
    <mergeCell ref="K540:L540"/>
    <mergeCell ref="K541:L541"/>
    <mergeCell ref="K535:L535"/>
    <mergeCell ref="K536:L536"/>
    <mergeCell ref="K537:L537"/>
    <mergeCell ref="K533:L533"/>
    <mergeCell ref="K534:L534"/>
    <mergeCell ref="K529:L529"/>
    <mergeCell ref="K530:L530"/>
    <mergeCell ref="K531:L531"/>
    <mergeCell ref="K532:L532"/>
    <mergeCell ref="K528:L528"/>
    <mergeCell ref="K526:L526"/>
    <mergeCell ref="K527:L527"/>
    <mergeCell ref="K522:L522"/>
    <mergeCell ref="K523:L523"/>
    <mergeCell ref="K524:L524"/>
    <mergeCell ref="K525:L525"/>
    <mergeCell ref="K517:L517"/>
    <mergeCell ref="K518:L518"/>
    <mergeCell ref="K519:L519"/>
    <mergeCell ref="K520:L520"/>
    <mergeCell ref="K521:L521"/>
    <mergeCell ref="K514:L514"/>
    <mergeCell ref="K515:L515"/>
    <mergeCell ref="K516:L516"/>
    <mergeCell ref="K512:L512"/>
    <mergeCell ref="K513:L513"/>
    <mergeCell ref="K510:L510"/>
    <mergeCell ref="K511:L511"/>
    <mergeCell ref="K509:L509"/>
    <mergeCell ref="K507:L507"/>
    <mergeCell ref="K508:L508"/>
    <mergeCell ref="K504:L504"/>
    <mergeCell ref="K505:L505"/>
    <mergeCell ref="K506:L506"/>
    <mergeCell ref="K472:L472"/>
    <mergeCell ref="K501:L501"/>
    <mergeCell ref="K502:L502"/>
    <mergeCell ref="K503:L503"/>
    <mergeCell ref="K498:L498"/>
    <mergeCell ref="K499:L499"/>
    <mergeCell ref="K500:L500"/>
    <mergeCell ref="K495:L495"/>
    <mergeCell ref="K496:L496"/>
    <mergeCell ref="K497:L497"/>
    <mergeCell ref="K490:L490"/>
    <mergeCell ref="K491:L491"/>
    <mergeCell ref="K492:L492"/>
    <mergeCell ref="K493:L493"/>
    <mergeCell ref="K494:L494"/>
    <mergeCell ref="K487:L487"/>
    <mergeCell ref="K488:L488"/>
    <mergeCell ref="K489:L489"/>
    <mergeCell ref="K463:L463"/>
    <mergeCell ref="K464:L464"/>
    <mergeCell ref="K465:L465"/>
    <mergeCell ref="K466:L466"/>
    <mergeCell ref="K467:L467"/>
    <mergeCell ref="K460:L460"/>
    <mergeCell ref="K461:L461"/>
    <mergeCell ref="K462:L462"/>
    <mergeCell ref="K457:L457"/>
    <mergeCell ref="K458:L458"/>
    <mergeCell ref="K459:L459"/>
    <mergeCell ref="K454:L454"/>
    <mergeCell ref="K455:L455"/>
    <mergeCell ref="K456:L456"/>
    <mergeCell ref="K484:L484"/>
    <mergeCell ref="K485:L485"/>
    <mergeCell ref="K486:L486"/>
    <mergeCell ref="K482:L482"/>
    <mergeCell ref="K483:L483"/>
    <mergeCell ref="K479:L479"/>
    <mergeCell ref="K480:L480"/>
    <mergeCell ref="K481:L481"/>
    <mergeCell ref="K477:L477"/>
    <mergeCell ref="K478:L478"/>
    <mergeCell ref="K473:L473"/>
    <mergeCell ref="K474:L474"/>
    <mergeCell ref="K475:L475"/>
    <mergeCell ref="K476:L476"/>
    <mergeCell ref="K468:L468"/>
    <mergeCell ref="K469:L469"/>
    <mergeCell ref="K470:L470"/>
    <mergeCell ref="K471:L471"/>
    <mergeCell ref="K453:L453"/>
    <mergeCell ref="K448:L448"/>
    <mergeCell ref="K449:L449"/>
    <mergeCell ref="K450:L450"/>
    <mergeCell ref="K451:L451"/>
    <mergeCell ref="K452:L452"/>
    <mergeCell ref="K444:L444"/>
    <mergeCell ref="K445:L445"/>
    <mergeCell ref="K446:L446"/>
    <mergeCell ref="K447:L447"/>
    <mergeCell ref="K440:L440"/>
    <mergeCell ref="K441:L441"/>
    <mergeCell ref="K442:L442"/>
    <mergeCell ref="K443:L443"/>
    <mergeCell ref="K437:L437"/>
    <mergeCell ref="K438:L438"/>
    <mergeCell ref="K439:L439"/>
    <mergeCell ref="K433:L433"/>
    <mergeCell ref="K434:L434"/>
    <mergeCell ref="K435:L435"/>
    <mergeCell ref="K436:L436"/>
    <mergeCell ref="K431:L431"/>
    <mergeCell ref="K432:L432"/>
    <mergeCell ref="K428:L428"/>
    <mergeCell ref="K429:L429"/>
    <mergeCell ref="K430:L430"/>
    <mergeCell ref="K426:L426"/>
    <mergeCell ref="K427:L427"/>
    <mergeCell ref="K422:L422"/>
    <mergeCell ref="K423:L423"/>
    <mergeCell ref="K424:L424"/>
    <mergeCell ref="K425:L425"/>
    <mergeCell ref="K419:L419"/>
    <mergeCell ref="K420:L420"/>
    <mergeCell ref="K421:L421"/>
    <mergeCell ref="K415:L415"/>
    <mergeCell ref="K416:L416"/>
    <mergeCell ref="K417:L417"/>
    <mergeCell ref="K418:L418"/>
    <mergeCell ref="K410:L410"/>
    <mergeCell ref="K411:L411"/>
    <mergeCell ref="K412:L412"/>
    <mergeCell ref="K413:L413"/>
    <mergeCell ref="K414:L414"/>
    <mergeCell ref="K409:L409"/>
    <mergeCell ref="K407:L407"/>
    <mergeCell ref="K408:L408"/>
    <mergeCell ref="K404:L404"/>
    <mergeCell ref="K405:L405"/>
    <mergeCell ref="K406:L406"/>
    <mergeCell ref="K401:L401"/>
    <mergeCell ref="K402:L402"/>
    <mergeCell ref="K403:L403"/>
    <mergeCell ref="K396:L396"/>
    <mergeCell ref="K397:L397"/>
    <mergeCell ref="K398:L398"/>
    <mergeCell ref="K399:L399"/>
    <mergeCell ref="K400:L400"/>
    <mergeCell ref="K392:L392"/>
    <mergeCell ref="K393:L393"/>
    <mergeCell ref="K394:L394"/>
    <mergeCell ref="K395:L395"/>
    <mergeCell ref="K389:L389"/>
    <mergeCell ref="K390:L390"/>
    <mergeCell ref="K391:L391"/>
    <mergeCell ref="K385:L385"/>
    <mergeCell ref="K386:L386"/>
    <mergeCell ref="K387:L387"/>
    <mergeCell ref="K388:L388"/>
    <mergeCell ref="K381:L381"/>
    <mergeCell ref="K382:L382"/>
    <mergeCell ref="K383:L383"/>
    <mergeCell ref="K384:L384"/>
    <mergeCell ref="K378:L378"/>
    <mergeCell ref="K379:L379"/>
    <mergeCell ref="K380:L380"/>
    <mergeCell ref="K372:L372"/>
    <mergeCell ref="K373:L373"/>
    <mergeCell ref="K374:L374"/>
    <mergeCell ref="K375:L375"/>
    <mergeCell ref="K376:L376"/>
    <mergeCell ref="K367:L367"/>
    <mergeCell ref="K368:L368"/>
    <mergeCell ref="K369:L369"/>
    <mergeCell ref="K370:L370"/>
    <mergeCell ref="K371:L371"/>
    <mergeCell ref="K363:L363"/>
    <mergeCell ref="K364:L364"/>
    <mergeCell ref="K365:L365"/>
    <mergeCell ref="K366:L366"/>
    <mergeCell ref="K360:L360"/>
    <mergeCell ref="K361:L361"/>
    <mergeCell ref="K362:L362"/>
    <mergeCell ref="K353:L353"/>
    <mergeCell ref="K354:L354"/>
    <mergeCell ref="K355:L355"/>
    <mergeCell ref="K356:L356"/>
    <mergeCell ref="K357:L357"/>
    <mergeCell ref="K349:L349"/>
    <mergeCell ref="K350:L350"/>
    <mergeCell ref="K351:L351"/>
    <mergeCell ref="K352:L352"/>
    <mergeCell ref="K345:L345"/>
    <mergeCell ref="K346:L346"/>
    <mergeCell ref="K347:L347"/>
    <mergeCell ref="K348:L348"/>
    <mergeCell ref="K377:L377"/>
    <mergeCell ref="K342:L342"/>
    <mergeCell ref="K343:L343"/>
    <mergeCell ref="K344:L344"/>
    <mergeCell ref="K335:L335"/>
    <mergeCell ref="K336:L336"/>
    <mergeCell ref="K337:L337"/>
    <mergeCell ref="K338:L338"/>
    <mergeCell ref="K339:L339"/>
    <mergeCell ref="K333:L333"/>
    <mergeCell ref="K334:L334"/>
    <mergeCell ref="K328:L328"/>
    <mergeCell ref="K329:L329"/>
    <mergeCell ref="K330:L330"/>
    <mergeCell ref="K331:L331"/>
    <mergeCell ref="K332:L332"/>
    <mergeCell ref="K358:L358"/>
    <mergeCell ref="K359:L359"/>
    <mergeCell ref="K325:L325"/>
    <mergeCell ref="K326:L326"/>
    <mergeCell ref="K327:L327"/>
    <mergeCell ref="K320:L320"/>
    <mergeCell ref="K321:L321"/>
    <mergeCell ref="K322:L322"/>
    <mergeCell ref="K316:L316"/>
    <mergeCell ref="K317:L317"/>
    <mergeCell ref="K318:L318"/>
    <mergeCell ref="K319:L319"/>
    <mergeCell ref="K315:L315"/>
    <mergeCell ref="K311:L311"/>
    <mergeCell ref="K312:L312"/>
    <mergeCell ref="K313:L313"/>
    <mergeCell ref="K314:L314"/>
    <mergeCell ref="K340:L340"/>
    <mergeCell ref="K341:L341"/>
    <mergeCell ref="K308:L308"/>
    <mergeCell ref="K309:L309"/>
    <mergeCell ref="K310:L310"/>
    <mergeCell ref="K303:L303"/>
    <mergeCell ref="K304:L304"/>
    <mergeCell ref="K305:L305"/>
    <mergeCell ref="K306:L306"/>
    <mergeCell ref="K300:L300"/>
    <mergeCell ref="K301:L301"/>
    <mergeCell ref="K302:L302"/>
    <mergeCell ref="K295:L295"/>
    <mergeCell ref="K296:L296"/>
    <mergeCell ref="K297:L297"/>
    <mergeCell ref="K298:L298"/>
    <mergeCell ref="K299:L299"/>
    <mergeCell ref="K323:L323"/>
    <mergeCell ref="K324:L324"/>
    <mergeCell ref="K291:L291"/>
    <mergeCell ref="K292:L292"/>
    <mergeCell ref="K293:L293"/>
    <mergeCell ref="K294:L294"/>
    <mergeCell ref="K287:L287"/>
    <mergeCell ref="K288:L288"/>
    <mergeCell ref="K289:L289"/>
    <mergeCell ref="K290:L290"/>
    <mergeCell ref="K283:L283"/>
    <mergeCell ref="K284:L284"/>
    <mergeCell ref="K285:L285"/>
    <mergeCell ref="K286:L286"/>
    <mergeCell ref="K279:L279"/>
    <mergeCell ref="K280:L280"/>
    <mergeCell ref="K281:L281"/>
    <mergeCell ref="K282:L282"/>
    <mergeCell ref="K307:L307"/>
    <mergeCell ref="K258:L258"/>
    <mergeCell ref="K259:L259"/>
    <mergeCell ref="K260:L260"/>
    <mergeCell ref="K261:L261"/>
    <mergeCell ref="K255:L255"/>
    <mergeCell ref="K256:L256"/>
    <mergeCell ref="K257:L257"/>
    <mergeCell ref="K252:L252"/>
    <mergeCell ref="K253:L253"/>
    <mergeCell ref="K254:L254"/>
    <mergeCell ref="K251:L251"/>
    <mergeCell ref="K250:L250"/>
    <mergeCell ref="K275:L275"/>
    <mergeCell ref="K276:L276"/>
    <mergeCell ref="K277:L277"/>
    <mergeCell ref="K278:L278"/>
    <mergeCell ref="K273:L273"/>
    <mergeCell ref="K274:L274"/>
    <mergeCell ref="K269:L269"/>
    <mergeCell ref="K270:L270"/>
    <mergeCell ref="K271:L271"/>
    <mergeCell ref="K272:L272"/>
    <mergeCell ref="K266:L266"/>
    <mergeCell ref="K267:L267"/>
    <mergeCell ref="K268:L268"/>
    <mergeCell ref="K262:L262"/>
    <mergeCell ref="K263:L263"/>
    <mergeCell ref="K264:L264"/>
    <mergeCell ref="K265:L265"/>
    <mergeCell ref="K246:L246"/>
    <mergeCell ref="K247:L247"/>
    <mergeCell ref="K248:L248"/>
    <mergeCell ref="K249:L249"/>
    <mergeCell ref="K244:L244"/>
    <mergeCell ref="K245:L245"/>
    <mergeCell ref="K242:L242"/>
    <mergeCell ref="K243:L243"/>
    <mergeCell ref="K238:L238"/>
    <mergeCell ref="K239:L239"/>
    <mergeCell ref="K240:L240"/>
    <mergeCell ref="K241:L241"/>
    <mergeCell ref="K237:L237"/>
    <mergeCell ref="K235:L235"/>
    <mergeCell ref="K236:L236"/>
    <mergeCell ref="K230:L230"/>
    <mergeCell ref="K231:L231"/>
    <mergeCell ref="K232:L232"/>
    <mergeCell ref="K233:L233"/>
    <mergeCell ref="K234:L234"/>
    <mergeCell ref="K208:L208"/>
    <mergeCell ref="K209:L209"/>
    <mergeCell ref="K210:L210"/>
    <mergeCell ref="K205:L205"/>
    <mergeCell ref="K206:L206"/>
    <mergeCell ref="K204:L204"/>
    <mergeCell ref="K201:L201"/>
    <mergeCell ref="K202:L202"/>
    <mergeCell ref="K203:L203"/>
    <mergeCell ref="K197:L197"/>
    <mergeCell ref="K198:L198"/>
    <mergeCell ref="K199:L199"/>
    <mergeCell ref="K200:L200"/>
    <mergeCell ref="K228:L228"/>
    <mergeCell ref="K229:L229"/>
    <mergeCell ref="K225:L225"/>
    <mergeCell ref="K226:L226"/>
    <mergeCell ref="K227:L227"/>
    <mergeCell ref="K221:L221"/>
    <mergeCell ref="K222:L222"/>
    <mergeCell ref="K223:L223"/>
    <mergeCell ref="K224:L224"/>
    <mergeCell ref="K216:L216"/>
    <mergeCell ref="K217:L217"/>
    <mergeCell ref="K218:L218"/>
    <mergeCell ref="K219:L219"/>
    <mergeCell ref="K220:L220"/>
    <mergeCell ref="K211:L211"/>
    <mergeCell ref="K212:L212"/>
    <mergeCell ref="K213:L213"/>
    <mergeCell ref="K214:L214"/>
    <mergeCell ref="K215:L215"/>
    <mergeCell ref="K194:L194"/>
    <mergeCell ref="K195:L195"/>
    <mergeCell ref="K196:L196"/>
    <mergeCell ref="K191:L191"/>
    <mergeCell ref="K192:L192"/>
    <mergeCell ref="K193:L193"/>
    <mergeCell ref="K188:L188"/>
    <mergeCell ref="K189:L189"/>
    <mergeCell ref="K190:L190"/>
    <mergeCell ref="K187:L187"/>
    <mergeCell ref="K186:L186"/>
    <mergeCell ref="K181:L181"/>
    <mergeCell ref="K182:L182"/>
    <mergeCell ref="K183:L183"/>
    <mergeCell ref="K184:L184"/>
    <mergeCell ref="K185:L185"/>
    <mergeCell ref="K207:L207"/>
    <mergeCell ref="K180:L180"/>
    <mergeCell ref="K175:L175"/>
    <mergeCell ref="K176:L176"/>
    <mergeCell ref="K177:L177"/>
    <mergeCell ref="K178:L178"/>
    <mergeCell ref="K179:L179"/>
    <mergeCell ref="K171:L171"/>
    <mergeCell ref="K172:L172"/>
    <mergeCell ref="K173:L173"/>
    <mergeCell ref="K174:L174"/>
    <mergeCell ref="K166:L166"/>
    <mergeCell ref="K167:L167"/>
    <mergeCell ref="K168:L168"/>
    <mergeCell ref="K169:L169"/>
    <mergeCell ref="K170:L170"/>
    <mergeCell ref="K162:L162"/>
    <mergeCell ref="K163:L163"/>
    <mergeCell ref="K164:L164"/>
    <mergeCell ref="K165:L165"/>
    <mergeCell ref="K157:L157"/>
    <mergeCell ref="K158:L158"/>
    <mergeCell ref="K159:L159"/>
    <mergeCell ref="K160:L160"/>
    <mergeCell ref="K161:L161"/>
    <mergeCell ref="K153:L153"/>
    <mergeCell ref="K154:L154"/>
    <mergeCell ref="K155:L155"/>
    <mergeCell ref="K156:L156"/>
    <mergeCell ref="K149:L149"/>
    <mergeCell ref="K150:L150"/>
    <mergeCell ref="K151:L151"/>
    <mergeCell ref="K152:L152"/>
    <mergeCell ref="K145:L145"/>
    <mergeCell ref="K146:L146"/>
    <mergeCell ref="K147:L147"/>
    <mergeCell ref="K148:L148"/>
    <mergeCell ref="K140:L140"/>
    <mergeCell ref="K141:L141"/>
    <mergeCell ref="K142:L142"/>
    <mergeCell ref="K143:L143"/>
    <mergeCell ref="K144:L144"/>
    <mergeCell ref="K136:L136"/>
    <mergeCell ref="K137:L137"/>
    <mergeCell ref="K138:L138"/>
    <mergeCell ref="K139:L139"/>
    <mergeCell ref="K134:L134"/>
    <mergeCell ref="K135:L135"/>
    <mergeCell ref="K130:L130"/>
    <mergeCell ref="K131:L131"/>
    <mergeCell ref="K132:L132"/>
    <mergeCell ref="K133:L133"/>
    <mergeCell ref="K125:L125"/>
    <mergeCell ref="K126:L126"/>
    <mergeCell ref="K127:L127"/>
    <mergeCell ref="K128:L128"/>
    <mergeCell ref="K129:L129"/>
    <mergeCell ref="K123:L123"/>
    <mergeCell ref="K124:L124"/>
    <mergeCell ref="K119:L119"/>
    <mergeCell ref="K120:L120"/>
    <mergeCell ref="K121:L121"/>
    <mergeCell ref="K122:L122"/>
    <mergeCell ref="K116:L116"/>
    <mergeCell ref="K117:L117"/>
    <mergeCell ref="K118:L118"/>
    <mergeCell ref="K113:L113"/>
    <mergeCell ref="K114:L114"/>
    <mergeCell ref="K115:L115"/>
    <mergeCell ref="K82:L82"/>
    <mergeCell ref="K83:L83"/>
    <mergeCell ref="K84:L84"/>
    <mergeCell ref="K85:L85"/>
    <mergeCell ref="K110:L110"/>
    <mergeCell ref="K111:L111"/>
    <mergeCell ref="K112:L112"/>
    <mergeCell ref="K105:L105"/>
    <mergeCell ref="K106:L106"/>
    <mergeCell ref="K107:L107"/>
    <mergeCell ref="K108:L108"/>
    <mergeCell ref="K109:L109"/>
    <mergeCell ref="K103:L103"/>
    <mergeCell ref="K104:L104"/>
    <mergeCell ref="K98:L98"/>
    <mergeCell ref="K99:L99"/>
    <mergeCell ref="K100:L100"/>
    <mergeCell ref="K101:L101"/>
    <mergeCell ref="K102:L10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78:L78"/>
    <mergeCell ref="K79:L79"/>
    <mergeCell ref="K80:L80"/>
    <mergeCell ref="K81:L81"/>
    <mergeCell ref="K75:L75"/>
    <mergeCell ref="K76:L76"/>
    <mergeCell ref="K77:L77"/>
    <mergeCell ref="K72:L72"/>
    <mergeCell ref="K73:L73"/>
    <mergeCell ref="K74:L74"/>
    <mergeCell ref="K69:L69"/>
    <mergeCell ref="K70:L70"/>
    <mergeCell ref="K71:L71"/>
    <mergeCell ref="K66:L66"/>
    <mergeCell ref="K67:L67"/>
    <mergeCell ref="K63:L63"/>
    <mergeCell ref="K64:L64"/>
    <mergeCell ref="K65:L65"/>
    <mergeCell ref="K6:L6"/>
    <mergeCell ref="K7:L7"/>
    <mergeCell ref="K8:L8"/>
    <mergeCell ref="K9:L9"/>
    <mergeCell ref="K10:L10"/>
    <mergeCell ref="A1:J1"/>
    <mergeCell ref="A4:A5"/>
    <mergeCell ref="E4:G4"/>
    <mergeCell ref="H4:I4"/>
    <mergeCell ref="J4:J5"/>
    <mergeCell ref="B4:B5"/>
    <mergeCell ref="C4:D4"/>
    <mergeCell ref="K28:L28"/>
    <mergeCell ref="K29:L29"/>
    <mergeCell ref="K30:L30"/>
    <mergeCell ref="K23:L23"/>
    <mergeCell ref="K24:L24"/>
    <mergeCell ref="K25:L25"/>
    <mergeCell ref="K26:L26"/>
    <mergeCell ref="K27:L27"/>
    <mergeCell ref="K19:L19"/>
    <mergeCell ref="K20:L20"/>
    <mergeCell ref="K21:L21"/>
    <mergeCell ref="K22:L22"/>
    <mergeCell ref="K16:L16"/>
    <mergeCell ref="K17:L17"/>
    <mergeCell ref="K18:L18"/>
    <mergeCell ref="K11:L11"/>
    <mergeCell ref="K12:L12"/>
    <mergeCell ref="K13:L13"/>
    <mergeCell ref="K14:L14"/>
    <mergeCell ref="K15:L15"/>
    <mergeCell ref="K44:L44"/>
    <mergeCell ref="K45:L45"/>
    <mergeCell ref="K46:L46"/>
    <mergeCell ref="K47:L47"/>
    <mergeCell ref="K42:L42"/>
    <mergeCell ref="K43:L43"/>
    <mergeCell ref="K39:L39"/>
    <mergeCell ref="K40:L40"/>
    <mergeCell ref="K41:L41"/>
    <mergeCell ref="K35:L35"/>
    <mergeCell ref="K36:L36"/>
    <mergeCell ref="K37:L37"/>
    <mergeCell ref="K38:L38"/>
    <mergeCell ref="K31:L31"/>
    <mergeCell ref="K32:L32"/>
    <mergeCell ref="K33:L33"/>
    <mergeCell ref="K34:L34"/>
    <mergeCell ref="K58:L58"/>
    <mergeCell ref="K59:L59"/>
    <mergeCell ref="K60:L60"/>
    <mergeCell ref="K2402:L2402"/>
    <mergeCell ref="K2403:L2403"/>
    <mergeCell ref="K2404:L2404"/>
    <mergeCell ref="K2405:L2405"/>
    <mergeCell ref="K2406:L2406"/>
    <mergeCell ref="K2407:L2407"/>
    <mergeCell ref="K2408:L2408"/>
    <mergeCell ref="K2409:L2409"/>
    <mergeCell ref="K2410:L2410"/>
    <mergeCell ref="K2411:L2411"/>
    <mergeCell ref="K2412:L2412"/>
    <mergeCell ref="K2413:L2413"/>
    <mergeCell ref="K2414:L2414"/>
    <mergeCell ref="K2415:L2415"/>
    <mergeCell ref="K61:L61"/>
    <mergeCell ref="K62:L62"/>
    <mergeCell ref="K93:L93"/>
    <mergeCell ref="K94:L94"/>
    <mergeCell ref="K95:L95"/>
    <mergeCell ref="K96:L96"/>
    <mergeCell ref="K97:L97"/>
    <mergeCell ref="K90:L90"/>
    <mergeCell ref="K91:L91"/>
    <mergeCell ref="K92:L92"/>
    <mergeCell ref="K86:L86"/>
    <mergeCell ref="K87:L87"/>
    <mergeCell ref="K88:L88"/>
    <mergeCell ref="K89:L89"/>
    <mergeCell ref="K68:L68"/>
    <mergeCell ref="K2416:L2416"/>
    <mergeCell ref="K2417:L2417"/>
    <mergeCell ref="K2418:L2418"/>
    <mergeCell ref="K2419:L2419"/>
    <mergeCell ref="K2420:L2420"/>
    <mergeCell ref="K2421:L2421"/>
    <mergeCell ref="K2422:L2422"/>
    <mergeCell ref="K2423:L2423"/>
    <mergeCell ref="K2424:L2424"/>
    <mergeCell ref="K2425:L2425"/>
    <mergeCell ref="K2426:L2426"/>
    <mergeCell ref="K2427:L2427"/>
    <mergeCell ref="K2428:L2428"/>
    <mergeCell ref="K2429:L2429"/>
    <mergeCell ref="K2430:L2430"/>
    <mergeCell ref="K2431:L2431"/>
    <mergeCell ref="K2432:L2432"/>
    <mergeCell ref="K2433:L2433"/>
    <mergeCell ref="K2434:L2434"/>
    <mergeCell ref="K2435:L2435"/>
    <mergeCell ref="K2469:L2469"/>
    <mergeCell ref="K2436:L2436"/>
    <mergeCell ref="K2437:L2437"/>
    <mergeCell ref="K2438:L2438"/>
    <mergeCell ref="K2439:L2439"/>
    <mergeCell ref="K2440:L2440"/>
    <mergeCell ref="K2441:L2441"/>
    <mergeCell ref="K2442:L2442"/>
    <mergeCell ref="K2443:L2443"/>
    <mergeCell ref="K2444:L2444"/>
    <mergeCell ref="K2445:L2445"/>
    <mergeCell ref="K2446:L2446"/>
    <mergeCell ref="K2447:L2447"/>
    <mergeCell ref="K2448:L2448"/>
    <mergeCell ref="K2449:L2449"/>
    <mergeCell ref="K2450:L2450"/>
    <mergeCell ref="K2451:L2451"/>
    <mergeCell ref="K2452:L2452"/>
    <mergeCell ref="K2470:L2470"/>
    <mergeCell ref="K2471:L2471"/>
    <mergeCell ref="K2472:L2472"/>
    <mergeCell ref="K2473:L2473"/>
    <mergeCell ref="K2474:L2474"/>
    <mergeCell ref="K2475:L2475"/>
    <mergeCell ref="K2476:L2476"/>
    <mergeCell ref="K2477:L2477"/>
    <mergeCell ref="K2478:L2478"/>
    <mergeCell ref="K2479:L2479"/>
    <mergeCell ref="K2480:L2480"/>
    <mergeCell ref="K2481:L2481"/>
    <mergeCell ref="K2482:L2482"/>
    <mergeCell ref="K2483:L2483"/>
    <mergeCell ref="K2484:L2484"/>
    <mergeCell ref="K2485:L2485"/>
    <mergeCell ref="K2453:L2453"/>
    <mergeCell ref="K2454:L2454"/>
    <mergeCell ref="K2455:L2455"/>
    <mergeCell ref="K2456:L2456"/>
    <mergeCell ref="K2457:L2457"/>
    <mergeCell ref="K2458:L2458"/>
    <mergeCell ref="K2459:L2459"/>
    <mergeCell ref="K2460:L2460"/>
    <mergeCell ref="K2461:L2461"/>
    <mergeCell ref="K2462:L2462"/>
    <mergeCell ref="K2463:L2463"/>
    <mergeCell ref="K2464:L2464"/>
    <mergeCell ref="K2465:L2465"/>
    <mergeCell ref="K2466:L2466"/>
    <mergeCell ref="K2467:L2467"/>
    <mergeCell ref="K2468:L2468"/>
    <mergeCell ref="K2486:L2486"/>
    <mergeCell ref="K2487:L2487"/>
    <mergeCell ref="K2488:L2488"/>
    <mergeCell ref="K2489:L2489"/>
    <mergeCell ref="K2490:L2490"/>
    <mergeCell ref="K2491:L2491"/>
    <mergeCell ref="K2492:L2492"/>
    <mergeCell ref="K2493:L2493"/>
    <mergeCell ref="K2494:L2494"/>
    <mergeCell ref="K2495:L2495"/>
    <mergeCell ref="K2496:L2496"/>
    <mergeCell ref="K2497:L2497"/>
    <mergeCell ref="K2498:L2498"/>
    <mergeCell ref="K2499:L2499"/>
    <mergeCell ref="K2500:L2500"/>
    <mergeCell ref="K2501:L2501"/>
    <mergeCell ref="K2502:L2502"/>
    <mergeCell ref="K2503:L2503"/>
    <mergeCell ref="K2504:L2504"/>
    <mergeCell ref="K2505:L2505"/>
    <mergeCell ref="K2506:L2506"/>
    <mergeCell ref="K2507:L2507"/>
    <mergeCell ref="K2508:L2508"/>
    <mergeCell ref="K2509:L2509"/>
    <mergeCell ref="K2510:L2510"/>
    <mergeCell ref="K2511:L2511"/>
    <mergeCell ref="K2512:L2512"/>
    <mergeCell ref="K2513:L2513"/>
    <mergeCell ref="K2514:L2514"/>
    <mergeCell ref="K2515:L2515"/>
    <mergeCell ref="K2516:L2516"/>
    <mergeCell ref="K2517:L2517"/>
    <mergeCell ref="K2518:L2518"/>
    <mergeCell ref="K2519:L2519"/>
    <mergeCell ref="K2553:L2553"/>
    <mergeCell ref="K2520:L2520"/>
    <mergeCell ref="K2521:L2521"/>
    <mergeCell ref="K2522:L2522"/>
    <mergeCell ref="K2523:L2523"/>
    <mergeCell ref="K2524:L2524"/>
    <mergeCell ref="K2525:L2525"/>
    <mergeCell ref="K2526:L2526"/>
    <mergeCell ref="K2527:L2527"/>
    <mergeCell ref="K2528:L2528"/>
    <mergeCell ref="K2529:L2529"/>
    <mergeCell ref="K2530:L2530"/>
    <mergeCell ref="K2531:L2531"/>
    <mergeCell ref="K2532:L2532"/>
    <mergeCell ref="K2533:L2533"/>
    <mergeCell ref="K2534:L2534"/>
    <mergeCell ref="K2535:L2535"/>
    <mergeCell ref="K2536:L2536"/>
    <mergeCell ref="K2554:L2554"/>
    <mergeCell ref="K2555:L2555"/>
    <mergeCell ref="K2556:L2556"/>
    <mergeCell ref="K2557:L2557"/>
    <mergeCell ref="K2558:L2558"/>
    <mergeCell ref="K2559:L2559"/>
    <mergeCell ref="K2560:L2560"/>
    <mergeCell ref="K2561:L2561"/>
    <mergeCell ref="K2562:L2562"/>
    <mergeCell ref="K2563:L2563"/>
    <mergeCell ref="K2564:L2564"/>
    <mergeCell ref="K2565:L2565"/>
    <mergeCell ref="K2566:L2566"/>
    <mergeCell ref="K2567:L2567"/>
    <mergeCell ref="K2568:L2568"/>
    <mergeCell ref="K2569:L2569"/>
    <mergeCell ref="K2537:L2537"/>
    <mergeCell ref="K2538:L2538"/>
    <mergeCell ref="K2539:L2539"/>
    <mergeCell ref="K2540:L2540"/>
    <mergeCell ref="K2541:L2541"/>
    <mergeCell ref="K2542:L2542"/>
    <mergeCell ref="K2543:L2543"/>
    <mergeCell ref="K2544:L2544"/>
    <mergeCell ref="K2545:L2545"/>
    <mergeCell ref="K2546:L2546"/>
    <mergeCell ref="K2547:L2547"/>
    <mergeCell ref="K2548:L2548"/>
    <mergeCell ref="K2549:L2549"/>
    <mergeCell ref="K2550:L2550"/>
    <mergeCell ref="K2551:L2551"/>
    <mergeCell ref="K2552:L2552"/>
    <mergeCell ref="K2587:L2587"/>
    <mergeCell ref="K2588:L2588"/>
    <mergeCell ref="K2589:L2589"/>
    <mergeCell ref="K2590:L2590"/>
    <mergeCell ref="K2591:L2591"/>
    <mergeCell ref="K2592:L2592"/>
    <mergeCell ref="K2593:L2593"/>
    <mergeCell ref="K2594:L2594"/>
    <mergeCell ref="K2595:L2595"/>
    <mergeCell ref="K2596:L2596"/>
    <mergeCell ref="K2597:L2597"/>
    <mergeCell ref="K2598:L2598"/>
    <mergeCell ref="K2599:L2599"/>
    <mergeCell ref="K2570:L2570"/>
    <mergeCell ref="K2571:L2571"/>
    <mergeCell ref="K2572:L2572"/>
    <mergeCell ref="K2573:L2573"/>
    <mergeCell ref="K2574:L2574"/>
    <mergeCell ref="K2575:L2575"/>
    <mergeCell ref="K2576:L2576"/>
    <mergeCell ref="K2577:L2577"/>
    <mergeCell ref="K2578:L2578"/>
    <mergeCell ref="K2579:L2579"/>
    <mergeCell ref="K2580:L2580"/>
    <mergeCell ref="K2581:L2581"/>
    <mergeCell ref="K2582:L2582"/>
    <mergeCell ref="K2583:L2583"/>
    <mergeCell ref="K2584:L2584"/>
    <mergeCell ref="K2585:L2585"/>
    <mergeCell ref="K2586:L2586"/>
    <mergeCell ref="K2612:L2612"/>
    <mergeCell ref="K2613:L2613"/>
    <mergeCell ref="K2614:L2614"/>
    <mergeCell ref="K2615:L2615"/>
    <mergeCell ref="K2616:L2616"/>
    <mergeCell ref="K2617:L2617"/>
    <mergeCell ref="K2618:L2618"/>
    <mergeCell ref="K2619:L2619"/>
    <mergeCell ref="K2620:L2620"/>
    <mergeCell ref="K2621:L2621"/>
    <mergeCell ref="K2622:L2622"/>
    <mergeCell ref="K2623:L2623"/>
    <mergeCell ref="K2624:L2624"/>
    <mergeCell ref="K2600:L2600"/>
    <mergeCell ref="K2601:L2601"/>
    <mergeCell ref="K2602:L2602"/>
    <mergeCell ref="K2603:L2603"/>
    <mergeCell ref="K2604:L2604"/>
    <mergeCell ref="K2605:L2605"/>
    <mergeCell ref="K2606:L2606"/>
    <mergeCell ref="K2607:L2607"/>
    <mergeCell ref="K2608:L2608"/>
    <mergeCell ref="K2609:L2609"/>
    <mergeCell ref="K2610:L2610"/>
    <mergeCell ref="K2611:L2611"/>
    <mergeCell ref="K2642:L2642"/>
    <mergeCell ref="K2643:L2643"/>
    <mergeCell ref="K2644:L2644"/>
    <mergeCell ref="K2645:L2645"/>
    <mergeCell ref="K2646:L2646"/>
    <mergeCell ref="K2647:L2647"/>
    <mergeCell ref="K2648:L2648"/>
    <mergeCell ref="K2649:L2649"/>
    <mergeCell ref="K2650:L2650"/>
    <mergeCell ref="K2651:L2651"/>
    <mergeCell ref="K2652:L2652"/>
    <mergeCell ref="K2653:L2653"/>
    <mergeCell ref="K2654:L2654"/>
    <mergeCell ref="K2655:L2655"/>
    <mergeCell ref="K2656:L2656"/>
    <mergeCell ref="K2625:L2625"/>
    <mergeCell ref="K2626:L2626"/>
    <mergeCell ref="K2627:L2627"/>
    <mergeCell ref="K2628:L2628"/>
    <mergeCell ref="K2629:L2629"/>
    <mergeCell ref="K2630:L2630"/>
    <mergeCell ref="K2631:L2631"/>
    <mergeCell ref="K2632:L2632"/>
    <mergeCell ref="K2633:L2633"/>
    <mergeCell ref="K2634:L2634"/>
    <mergeCell ref="K2635:L2635"/>
    <mergeCell ref="K2636:L2636"/>
    <mergeCell ref="K2637:L2637"/>
    <mergeCell ref="K2638:L2638"/>
    <mergeCell ref="K2639:L2639"/>
    <mergeCell ref="K2640:L2640"/>
    <mergeCell ref="K2641:L2641"/>
    <mergeCell ref="K2672:L2672"/>
    <mergeCell ref="K2673:L2673"/>
    <mergeCell ref="K2674:L2674"/>
    <mergeCell ref="K2675:L2675"/>
    <mergeCell ref="K2676:L2676"/>
    <mergeCell ref="K2677:L2677"/>
    <mergeCell ref="K2678:L2678"/>
    <mergeCell ref="K2679:L2679"/>
    <mergeCell ref="K2680:L2680"/>
    <mergeCell ref="K2681:L2681"/>
    <mergeCell ref="K2682:L2682"/>
    <mergeCell ref="K2683:L2683"/>
    <mergeCell ref="K2657:L2657"/>
    <mergeCell ref="K2658:L2658"/>
    <mergeCell ref="K2659:L2659"/>
    <mergeCell ref="K2660:L2660"/>
    <mergeCell ref="K2661:L2661"/>
    <mergeCell ref="K2662:L2662"/>
    <mergeCell ref="K2663:L2663"/>
    <mergeCell ref="K2664:L2664"/>
    <mergeCell ref="K2665:L2665"/>
    <mergeCell ref="K2666:L2666"/>
    <mergeCell ref="K2667:L2667"/>
    <mergeCell ref="K2668:L2668"/>
    <mergeCell ref="K2669:L2669"/>
    <mergeCell ref="K2670:L2670"/>
    <mergeCell ref="K2671:L2671"/>
    <mergeCell ref="K2695:L2695"/>
    <mergeCell ref="K2696:L2696"/>
    <mergeCell ref="K2697:L2697"/>
    <mergeCell ref="K2698:L2698"/>
    <mergeCell ref="K2699:L2699"/>
    <mergeCell ref="K2700:L2700"/>
    <mergeCell ref="K2701:L2701"/>
    <mergeCell ref="K2702:L2702"/>
    <mergeCell ref="K2703:L2703"/>
    <mergeCell ref="K2704:L2704"/>
    <mergeCell ref="K2684:L2684"/>
    <mergeCell ref="K2685:L2685"/>
    <mergeCell ref="K2686:L2686"/>
    <mergeCell ref="K2687:L2687"/>
    <mergeCell ref="K2688:L2688"/>
    <mergeCell ref="K2689:L2689"/>
    <mergeCell ref="K2690:L2690"/>
    <mergeCell ref="K2691:L2691"/>
    <mergeCell ref="K2692:L2692"/>
    <mergeCell ref="K2693:L2693"/>
    <mergeCell ref="K2694:L2694"/>
    <mergeCell ref="K2717:L2717"/>
    <mergeCell ref="K2718:L2718"/>
    <mergeCell ref="K2719:L2719"/>
    <mergeCell ref="K2720:L2720"/>
    <mergeCell ref="K2721:L2721"/>
    <mergeCell ref="K2722:L2722"/>
    <mergeCell ref="K2723:L2723"/>
    <mergeCell ref="K2724:L2724"/>
    <mergeCell ref="K2725:L2725"/>
    <mergeCell ref="K2726:L2726"/>
    <mergeCell ref="K2727:L2727"/>
    <mergeCell ref="K2728:L2728"/>
    <mergeCell ref="K2729:L2729"/>
    <mergeCell ref="K2730:L2730"/>
    <mergeCell ref="K2705:L2705"/>
    <mergeCell ref="K2706:L2706"/>
    <mergeCell ref="K2707:L2707"/>
    <mergeCell ref="K2708:L2708"/>
    <mergeCell ref="K2709:L2709"/>
    <mergeCell ref="K2710:L2710"/>
    <mergeCell ref="K2711:L2711"/>
    <mergeCell ref="K2712:L2712"/>
    <mergeCell ref="K2713:L2713"/>
    <mergeCell ref="K2714:L2714"/>
    <mergeCell ref="K2715:L2715"/>
    <mergeCell ref="K2716:L2716"/>
    <mergeCell ref="K2743:L2743"/>
    <mergeCell ref="K2744:L2744"/>
    <mergeCell ref="K2745:L2745"/>
    <mergeCell ref="K2746:L2746"/>
    <mergeCell ref="K2747:L2747"/>
    <mergeCell ref="K2748:L2748"/>
    <mergeCell ref="K2749:L2749"/>
    <mergeCell ref="K2750:L2750"/>
    <mergeCell ref="K2751:L2751"/>
    <mergeCell ref="K2731:L2731"/>
    <mergeCell ref="K2732:L2732"/>
    <mergeCell ref="K2733:L2733"/>
    <mergeCell ref="K2734:L2734"/>
    <mergeCell ref="K2735:L2735"/>
    <mergeCell ref="K2736:L2736"/>
    <mergeCell ref="K2737:L2737"/>
    <mergeCell ref="K2738:L2738"/>
    <mergeCell ref="K2739:L2739"/>
    <mergeCell ref="K2740:L2740"/>
    <mergeCell ref="K2741:L2741"/>
    <mergeCell ref="K2742:L2742"/>
    <mergeCell ref="K2768:L2768"/>
    <mergeCell ref="K2769:L2769"/>
    <mergeCell ref="K2770:L2770"/>
    <mergeCell ref="K2771:L2771"/>
    <mergeCell ref="K2772:L2772"/>
    <mergeCell ref="K2773:L2773"/>
    <mergeCell ref="K2774:L2774"/>
    <mergeCell ref="K2775:L2775"/>
    <mergeCell ref="K2776:L2776"/>
    <mergeCell ref="K2777:L2777"/>
    <mergeCell ref="K2778:L2778"/>
    <mergeCell ref="K2779:L2779"/>
    <mergeCell ref="K2780:L2780"/>
    <mergeCell ref="K2781:L2781"/>
    <mergeCell ref="K2782:L2782"/>
    <mergeCell ref="K2752:L2752"/>
    <mergeCell ref="K2753:L2753"/>
    <mergeCell ref="K2754:L2754"/>
    <mergeCell ref="K2755:L2755"/>
    <mergeCell ref="K2756:L2756"/>
    <mergeCell ref="K2757:L2757"/>
    <mergeCell ref="K2758:L2758"/>
    <mergeCell ref="K2759:L2759"/>
    <mergeCell ref="K2760:L2760"/>
    <mergeCell ref="K2761:L2761"/>
    <mergeCell ref="K2762:L2762"/>
    <mergeCell ref="K2763:L2763"/>
    <mergeCell ref="K2764:L2764"/>
    <mergeCell ref="K2765:L2765"/>
    <mergeCell ref="K2766:L2766"/>
    <mergeCell ref="K2767:L2767"/>
    <mergeCell ref="K2791:L2791"/>
    <mergeCell ref="K2792:L2792"/>
    <mergeCell ref="K2793:L2793"/>
    <mergeCell ref="K2794:L2794"/>
    <mergeCell ref="K2795:L2795"/>
    <mergeCell ref="K2796:L2796"/>
    <mergeCell ref="K2797:L2797"/>
    <mergeCell ref="K2798:L2798"/>
    <mergeCell ref="K2799:L2799"/>
    <mergeCell ref="K2800:L2800"/>
    <mergeCell ref="K2801:L2801"/>
    <mergeCell ref="K2802:L2802"/>
    <mergeCell ref="K2803:L2803"/>
    <mergeCell ref="K2804:L2804"/>
    <mergeCell ref="K2783:L2783"/>
    <mergeCell ref="K2784:L2784"/>
    <mergeCell ref="K2785:L2785"/>
    <mergeCell ref="K2786:L2786"/>
    <mergeCell ref="K2787:L2787"/>
    <mergeCell ref="K2788:L2788"/>
    <mergeCell ref="K2789:L2789"/>
    <mergeCell ref="K2790:L2790"/>
    <mergeCell ref="K2815:L2815"/>
    <mergeCell ref="K2816:L2816"/>
    <mergeCell ref="K2817:L2817"/>
    <mergeCell ref="K2818:L2818"/>
    <mergeCell ref="K2819:L2819"/>
    <mergeCell ref="K2820:L2820"/>
    <mergeCell ref="K2821:L2821"/>
    <mergeCell ref="K2822:L2822"/>
    <mergeCell ref="K2823:L2823"/>
    <mergeCell ref="K2824:L2824"/>
    <mergeCell ref="K2825:L2825"/>
    <mergeCell ref="K2805:L2805"/>
    <mergeCell ref="K2806:L2806"/>
    <mergeCell ref="K2807:L2807"/>
    <mergeCell ref="K2808:L2808"/>
    <mergeCell ref="K2809:L2809"/>
    <mergeCell ref="K2810:L2810"/>
    <mergeCell ref="K2811:L2811"/>
    <mergeCell ref="K2812:L2812"/>
    <mergeCell ref="K2813:L2813"/>
    <mergeCell ref="K2814:L2814"/>
    <mergeCell ref="K2826:L2826"/>
    <mergeCell ref="K2827:L2827"/>
    <mergeCell ref="K2828:L2828"/>
    <mergeCell ref="K2829:L2829"/>
    <mergeCell ref="K2830:L2830"/>
    <mergeCell ref="K2831:L2831"/>
    <mergeCell ref="K2832:L2832"/>
    <mergeCell ref="K2833:L2833"/>
    <mergeCell ref="K2834:L2834"/>
    <mergeCell ref="K2835:L2835"/>
    <mergeCell ref="K2836:L2836"/>
    <mergeCell ref="K2837:L2837"/>
    <mergeCell ref="K2838:L2838"/>
    <mergeCell ref="K2839:L2839"/>
    <mergeCell ref="K2840:L2840"/>
    <mergeCell ref="K2841:L2841"/>
    <mergeCell ref="K2842:L2842"/>
    <mergeCell ref="K2875:L2875"/>
    <mergeCell ref="K2876:L2876"/>
    <mergeCell ref="K2877:L2877"/>
    <mergeCell ref="K2878:L2878"/>
    <mergeCell ref="K2879:L2879"/>
    <mergeCell ref="K2880:L2880"/>
    <mergeCell ref="K2881:L2881"/>
    <mergeCell ref="K2882:L2882"/>
    <mergeCell ref="K2883:L2883"/>
    <mergeCell ref="K2884:L2884"/>
    <mergeCell ref="K2843:L2843"/>
    <mergeCell ref="K2844:L2844"/>
    <mergeCell ref="K2845:L2845"/>
    <mergeCell ref="K2846:L2846"/>
    <mergeCell ref="K2847:L2847"/>
    <mergeCell ref="K2848:L2848"/>
    <mergeCell ref="K2849:L2849"/>
    <mergeCell ref="K2850:L2850"/>
    <mergeCell ref="K2851:L2851"/>
    <mergeCell ref="K2852:L2852"/>
    <mergeCell ref="K2853:L2853"/>
    <mergeCell ref="K2854:L2854"/>
    <mergeCell ref="K2855:L2855"/>
    <mergeCell ref="K2856:L2856"/>
    <mergeCell ref="K2857:L2857"/>
    <mergeCell ref="K2858:L2858"/>
    <mergeCell ref="K2859:L2859"/>
    <mergeCell ref="K3044:L3044"/>
    <mergeCell ref="K3045:L3045"/>
    <mergeCell ref="K3046:L3046"/>
    <mergeCell ref="K3047:L3047"/>
    <mergeCell ref="K3048:L3048"/>
    <mergeCell ref="K3049:L3049"/>
    <mergeCell ref="K3050:L3050"/>
    <mergeCell ref="K3051:L3051"/>
    <mergeCell ref="K3052:L3052"/>
    <mergeCell ref="K3053:L3053"/>
    <mergeCell ref="K3054:L3054"/>
    <mergeCell ref="K3055:L3055"/>
    <mergeCell ref="K3056:L3056"/>
    <mergeCell ref="K3057:L3057"/>
    <mergeCell ref="K3058:L3058"/>
    <mergeCell ref="K2860:L2860"/>
    <mergeCell ref="K2861:L2861"/>
    <mergeCell ref="K2862:L2862"/>
    <mergeCell ref="K2863:L2863"/>
    <mergeCell ref="K2864:L2864"/>
    <mergeCell ref="K2865:L2865"/>
    <mergeCell ref="K2866:L2866"/>
    <mergeCell ref="K2867:L2867"/>
    <mergeCell ref="K2868:L2868"/>
    <mergeCell ref="K2885:L2885"/>
    <mergeCell ref="K2886:L2886"/>
    <mergeCell ref="K2869:L2869"/>
    <mergeCell ref="K2870:L2870"/>
    <mergeCell ref="K2871:L2871"/>
    <mergeCell ref="K2872:L2872"/>
    <mergeCell ref="K2873:L2873"/>
    <mergeCell ref="K2874:L2874"/>
    <mergeCell ref="K3072:L3072"/>
    <mergeCell ref="K3073:L3073"/>
    <mergeCell ref="K3074:L3074"/>
    <mergeCell ref="K3075:L3075"/>
    <mergeCell ref="K3076:L3076"/>
    <mergeCell ref="K3077:L3077"/>
    <mergeCell ref="K3078:L3078"/>
    <mergeCell ref="K3079:L3079"/>
    <mergeCell ref="K3080:L3080"/>
    <mergeCell ref="K3081:L3081"/>
    <mergeCell ref="K3082:L3082"/>
    <mergeCell ref="K3083:L3083"/>
    <mergeCell ref="K3084:L3084"/>
    <mergeCell ref="K3085:L3085"/>
    <mergeCell ref="K3086:L3086"/>
    <mergeCell ref="K3059:L3059"/>
    <mergeCell ref="K3060:L3060"/>
    <mergeCell ref="K3061:L3061"/>
    <mergeCell ref="K3062:L3062"/>
    <mergeCell ref="K3063:L3063"/>
    <mergeCell ref="K3064:L3064"/>
    <mergeCell ref="K3065:L3065"/>
    <mergeCell ref="K3066:L3066"/>
    <mergeCell ref="K3067:L3067"/>
    <mergeCell ref="K3068:L3068"/>
    <mergeCell ref="K3069:L3069"/>
    <mergeCell ref="K3070:L3070"/>
    <mergeCell ref="K3071:L3071"/>
    <mergeCell ref="K3087:L3087"/>
    <mergeCell ref="K3088:L3088"/>
    <mergeCell ref="K3089:L3089"/>
    <mergeCell ref="K3090:L3090"/>
    <mergeCell ref="K3091:L3091"/>
    <mergeCell ref="K3092:L3092"/>
    <mergeCell ref="K3093:L3093"/>
    <mergeCell ref="K3094:L3094"/>
    <mergeCell ref="K3095:L3095"/>
    <mergeCell ref="K3096:L3096"/>
    <mergeCell ref="K3097:L3097"/>
    <mergeCell ref="K3098:L3098"/>
    <mergeCell ref="K3099:L3099"/>
    <mergeCell ref="K3100:L3100"/>
    <mergeCell ref="K3101:L3101"/>
    <mergeCell ref="K3102:L3102"/>
    <mergeCell ref="K3103:L3103"/>
    <mergeCell ref="K3116:L3116"/>
    <mergeCell ref="K3117:L3117"/>
    <mergeCell ref="K3118:L3118"/>
    <mergeCell ref="K3119:L3119"/>
    <mergeCell ref="K3120:L3120"/>
    <mergeCell ref="K3121:L3121"/>
    <mergeCell ref="K3122:L3122"/>
    <mergeCell ref="K3123:L3123"/>
    <mergeCell ref="K3124:L3124"/>
    <mergeCell ref="K3125:L3125"/>
    <mergeCell ref="K3126:L3126"/>
    <mergeCell ref="K3127:L3127"/>
    <mergeCell ref="K3128:L3128"/>
    <mergeCell ref="K3129:L3129"/>
    <mergeCell ref="K3104:L3104"/>
    <mergeCell ref="K3105:L3105"/>
    <mergeCell ref="K3106:L3106"/>
    <mergeCell ref="K3107:L3107"/>
    <mergeCell ref="K3108:L3108"/>
    <mergeCell ref="K3109:L3109"/>
    <mergeCell ref="K3110:L3110"/>
    <mergeCell ref="K3111:L3111"/>
    <mergeCell ref="K3112:L3112"/>
    <mergeCell ref="K3113:L3113"/>
    <mergeCell ref="K3114:L3114"/>
    <mergeCell ref="K3115:L3115"/>
    <mergeCell ref="K3143:L3143"/>
    <mergeCell ref="K3144:L3144"/>
    <mergeCell ref="K3145:L3145"/>
    <mergeCell ref="K3146:L3146"/>
    <mergeCell ref="K3147:L3147"/>
    <mergeCell ref="K3148:L3148"/>
    <mergeCell ref="K3149:L3149"/>
    <mergeCell ref="K3150:L3150"/>
    <mergeCell ref="K3151:L3151"/>
    <mergeCell ref="K3152:L3152"/>
    <mergeCell ref="K3153:L3153"/>
    <mergeCell ref="K3154:L3154"/>
    <mergeCell ref="K3130:L3130"/>
    <mergeCell ref="K3131:L3131"/>
    <mergeCell ref="K3132:L3132"/>
    <mergeCell ref="K3133:L3133"/>
    <mergeCell ref="K3134:L3134"/>
    <mergeCell ref="K3135:L3135"/>
    <mergeCell ref="K3136:L3136"/>
    <mergeCell ref="K3137:L3137"/>
    <mergeCell ref="K3138:L3138"/>
    <mergeCell ref="K3139:L3139"/>
    <mergeCell ref="K3140:L3140"/>
    <mergeCell ref="K3141:L3141"/>
    <mergeCell ref="K3142:L3142"/>
    <mergeCell ref="K3171:L3171"/>
    <mergeCell ref="K3172:L3172"/>
    <mergeCell ref="K3173:L3173"/>
    <mergeCell ref="K3174:L3174"/>
    <mergeCell ref="K3175:L3175"/>
    <mergeCell ref="K3176:L3176"/>
    <mergeCell ref="K3177:L3177"/>
    <mergeCell ref="K3178:L3178"/>
    <mergeCell ref="K3179:L3179"/>
    <mergeCell ref="K3180:L3180"/>
    <mergeCell ref="K3181:L3181"/>
    <mergeCell ref="K3182:L3182"/>
    <mergeCell ref="K3183:L3183"/>
    <mergeCell ref="K3184:L3184"/>
    <mergeCell ref="K3155:L3155"/>
    <mergeCell ref="K3156:L3156"/>
    <mergeCell ref="K3157:L3157"/>
    <mergeCell ref="K3158:L3158"/>
    <mergeCell ref="K3159:L3159"/>
    <mergeCell ref="K3160:L3160"/>
    <mergeCell ref="K3161:L3161"/>
    <mergeCell ref="K3162:L3162"/>
    <mergeCell ref="K3163:L3163"/>
    <mergeCell ref="K3164:L3164"/>
    <mergeCell ref="K3165:L3165"/>
    <mergeCell ref="K3166:L3166"/>
    <mergeCell ref="K3167:L3167"/>
    <mergeCell ref="K3168:L3168"/>
    <mergeCell ref="K3169:L3169"/>
    <mergeCell ref="K3170:L3170"/>
    <mergeCell ref="K3197:L3197"/>
    <mergeCell ref="K3198:L3198"/>
    <mergeCell ref="K3199:L3199"/>
    <mergeCell ref="K3200:L3200"/>
    <mergeCell ref="K3201:L3201"/>
    <mergeCell ref="K3202:L3202"/>
    <mergeCell ref="K3203:L3203"/>
    <mergeCell ref="K3204:L3204"/>
    <mergeCell ref="K3205:L3205"/>
    <mergeCell ref="K3206:L3206"/>
    <mergeCell ref="K3207:L3207"/>
    <mergeCell ref="K3208:L3208"/>
    <mergeCell ref="K3209:L3209"/>
    <mergeCell ref="K3210:L3210"/>
    <mergeCell ref="K3185:L3185"/>
    <mergeCell ref="K3186:L3186"/>
    <mergeCell ref="K3187:L3187"/>
    <mergeCell ref="K3188:L3188"/>
    <mergeCell ref="K3189:L3189"/>
    <mergeCell ref="K3190:L3190"/>
    <mergeCell ref="K3191:L3191"/>
    <mergeCell ref="K3192:L3192"/>
    <mergeCell ref="K3193:L3193"/>
    <mergeCell ref="K3194:L3194"/>
    <mergeCell ref="K3195:L3195"/>
    <mergeCell ref="K3196:L3196"/>
    <mergeCell ref="K3211:L3211"/>
    <mergeCell ref="K3212:L3212"/>
    <mergeCell ref="K3213:L3213"/>
    <mergeCell ref="K3214:L3214"/>
    <mergeCell ref="K3215:L3215"/>
    <mergeCell ref="K3216:L3216"/>
    <mergeCell ref="K3217:L3217"/>
    <mergeCell ref="K3218:L3218"/>
    <mergeCell ref="K3219:L3219"/>
    <mergeCell ref="K3220:L3220"/>
    <mergeCell ref="K3221:L3221"/>
    <mergeCell ref="K3222:L3222"/>
    <mergeCell ref="K3223:L3223"/>
    <mergeCell ref="K3224:L3224"/>
    <mergeCell ref="K3225:L3225"/>
    <mergeCell ref="K3226:L3226"/>
    <mergeCell ref="K3227:L3227"/>
    <mergeCell ref="K3245:L3245"/>
    <mergeCell ref="K3246:L3246"/>
    <mergeCell ref="K3247:L3247"/>
    <mergeCell ref="K3248:L3248"/>
    <mergeCell ref="K3249:L3249"/>
    <mergeCell ref="K3250:L3250"/>
    <mergeCell ref="K3251:L3251"/>
    <mergeCell ref="K3252:L3252"/>
    <mergeCell ref="K3253:L3253"/>
    <mergeCell ref="K3254:L3254"/>
    <mergeCell ref="K3255:L3255"/>
    <mergeCell ref="K3256:L3256"/>
    <mergeCell ref="K3257:L3257"/>
    <mergeCell ref="K3258:L3258"/>
    <mergeCell ref="K3259:L3259"/>
    <mergeCell ref="K3228:L3228"/>
    <mergeCell ref="K3229:L3229"/>
    <mergeCell ref="K3230:L3230"/>
    <mergeCell ref="K3231:L3231"/>
    <mergeCell ref="K3232:L3232"/>
    <mergeCell ref="K3233:L3233"/>
    <mergeCell ref="K3234:L3234"/>
    <mergeCell ref="K3235:L3235"/>
    <mergeCell ref="K3236:L3236"/>
    <mergeCell ref="K3237:L3237"/>
    <mergeCell ref="K3238:L3238"/>
    <mergeCell ref="K3239:L3239"/>
    <mergeCell ref="K3240:L3240"/>
    <mergeCell ref="K3241:L3241"/>
    <mergeCell ref="K3242:L3242"/>
    <mergeCell ref="K3243:L3243"/>
    <mergeCell ref="K3244:L3244"/>
    <mergeCell ref="K3276:L3276"/>
    <mergeCell ref="K3277:L3277"/>
    <mergeCell ref="K3278:L3278"/>
    <mergeCell ref="K3279:L3279"/>
    <mergeCell ref="K3280:L3280"/>
    <mergeCell ref="K3281:L3281"/>
    <mergeCell ref="K3282:L3282"/>
    <mergeCell ref="K3283:L3283"/>
    <mergeCell ref="K3284:L3284"/>
    <mergeCell ref="K3285:L3285"/>
    <mergeCell ref="K3286:L3286"/>
    <mergeCell ref="K3260:L3260"/>
    <mergeCell ref="K3261:L3261"/>
    <mergeCell ref="K3262:L3262"/>
    <mergeCell ref="K3263:L3263"/>
    <mergeCell ref="K3264:L3264"/>
    <mergeCell ref="K3265:L3265"/>
    <mergeCell ref="K3266:L3266"/>
    <mergeCell ref="K3267:L3267"/>
    <mergeCell ref="K3268:L3268"/>
    <mergeCell ref="K3269:L3269"/>
    <mergeCell ref="K3270:L3270"/>
    <mergeCell ref="K3271:L3271"/>
    <mergeCell ref="K3272:L3272"/>
    <mergeCell ref="K3273:L3273"/>
    <mergeCell ref="K3274:L3274"/>
    <mergeCell ref="K3275:L3275"/>
    <mergeCell ref="K3287:L3287"/>
    <mergeCell ref="K3288:L3288"/>
    <mergeCell ref="K3289:L3289"/>
    <mergeCell ref="K3290:L3290"/>
    <mergeCell ref="K3291:L3291"/>
    <mergeCell ref="K3292:L3292"/>
    <mergeCell ref="K3293:L3293"/>
    <mergeCell ref="K3294:L3294"/>
    <mergeCell ref="K3295:L3295"/>
    <mergeCell ref="K3296:L3296"/>
    <mergeCell ref="K3297:L3297"/>
    <mergeCell ref="K3298:L3298"/>
    <mergeCell ref="K3299:L3299"/>
    <mergeCell ref="K3300:L3300"/>
    <mergeCell ref="K3301:L3301"/>
    <mergeCell ref="K3302:L3302"/>
    <mergeCell ref="K3303:L3303"/>
    <mergeCell ref="K3320:L3320"/>
    <mergeCell ref="K3321:L3321"/>
    <mergeCell ref="K3322:L3322"/>
    <mergeCell ref="K3323:L3323"/>
    <mergeCell ref="K3324:L3324"/>
    <mergeCell ref="K3325:L3325"/>
    <mergeCell ref="K3326:L3326"/>
    <mergeCell ref="K3327:L3327"/>
    <mergeCell ref="K3328:L3328"/>
    <mergeCell ref="K3329:L3329"/>
    <mergeCell ref="K3330:L3330"/>
    <mergeCell ref="K3331:L3331"/>
    <mergeCell ref="K3332:L3332"/>
    <mergeCell ref="K3333:L3333"/>
    <mergeCell ref="K3334:L3334"/>
    <mergeCell ref="K3304:L3304"/>
    <mergeCell ref="K3305:L3305"/>
    <mergeCell ref="K3306:L3306"/>
    <mergeCell ref="K3307:L3307"/>
    <mergeCell ref="K3308:L3308"/>
    <mergeCell ref="K3309:L3309"/>
    <mergeCell ref="K3310:L3310"/>
    <mergeCell ref="K3311:L3311"/>
    <mergeCell ref="K3312:L3312"/>
    <mergeCell ref="K3313:L3313"/>
    <mergeCell ref="K3314:L3314"/>
    <mergeCell ref="K3315:L3315"/>
    <mergeCell ref="K3316:L3316"/>
    <mergeCell ref="K3317:L3317"/>
    <mergeCell ref="K3318:L3318"/>
    <mergeCell ref="K3319:L3319"/>
    <mergeCell ref="K3347:L3347"/>
    <mergeCell ref="K3348:L3348"/>
    <mergeCell ref="K3349:L3349"/>
    <mergeCell ref="K3350:L3350"/>
    <mergeCell ref="K3351:L3351"/>
    <mergeCell ref="K3352:L3352"/>
    <mergeCell ref="K3353:L3353"/>
    <mergeCell ref="K3354:L3354"/>
    <mergeCell ref="K3355:L3355"/>
    <mergeCell ref="K3356:L3356"/>
    <mergeCell ref="K3357:L3357"/>
    <mergeCell ref="K3358:L3358"/>
    <mergeCell ref="K3335:L3335"/>
    <mergeCell ref="K3336:L3336"/>
    <mergeCell ref="K3337:L3337"/>
    <mergeCell ref="K3338:L3338"/>
    <mergeCell ref="K3339:L3339"/>
    <mergeCell ref="K3340:L3340"/>
    <mergeCell ref="K3341:L3341"/>
    <mergeCell ref="K3342:L3342"/>
    <mergeCell ref="K3343:L3343"/>
    <mergeCell ref="K3344:L3344"/>
    <mergeCell ref="K3345:L3345"/>
    <mergeCell ref="K3346:L3346"/>
    <mergeCell ref="K3371:L3371"/>
    <mergeCell ref="K3372:L3372"/>
    <mergeCell ref="K3373:L3373"/>
    <mergeCell ref="K3374:L3374"/>
    <mergeCell ref="K3375:L3375"/>
    <mergeCell ref="K3376:L3376"/>
    <mergeCell ref="K3377:L3377"/>
    <mergeCell ref="K3378:L3378"/>
    <mergeCell ref="K3379:L3379"/>
    <mergeCell ref="K3380:L3380"/>
    <mergeCell ref="K3381:L3381"/>
    <mergeCell ref="K3382:L3382"/>
    <mergeCell ref="K3383:L3383"/>
    <mergeCell ref="K3384:L3384"/>
    <mergeCell ref="K3385:L3385"/>
    <mergeCell ref="K3359:L3359"/>
    <mergeCell ref="K3360:L3360"/>
    <mergeCell ref="K3361:L3361"/>
    <mergeCell ref="K3362:L3362"/>
    <mergeCell ref="K3363:L3363"/>
    <mergeCell ref="K3364:L3364"/>
    <mergeCell ref="K3365:L3365"/>
    <mergeCell ref="K3366:L3366"/>
    <mergeCell ref="K3367:L3367"/>
    <mergeCell ref="K3368:L3368"/>
    <mergeCell ref="K3369:L3369"/>
    <mergeCell ref="K3370:L3370"/>
    <mergeCell ref="K3399:L3399"/>
    <mergeCell ref="K3400:L3400"/>
    <mergeCell ref="K3401:L3401"/>
    <mergeCell ref="K3402:L3402"/>
    <mergeCell ref="K3403:L3403"/>
    <mergeCell ref="K3404:L3404"/>
    <mergeCell ref="K3405:L3405"/>
    <mergeCell ref="K3406:L3406"/>
    <mergeCell ref="K3407:L3407"/>
    <mergeCell ref="K3408:L3408"/>
    <mergeCell ref="K3409:L3409"/>
    <mergeCell ref="K3410:L3410"/>
    <mergeCell ref="K3411:L3411"/>
    <mergeCell ref="K3412:L3412"/>
    <mergeCell ref="K3386:L3386"/>
    <mergeCell ref="K3387:L3387"/>
    <mergeCell ref="K3388:L3388"/>
    <mergeCell ref="K3389:L3389"/>
    <mergeCell ref="K3390:L3390"/>
    <mergeCell ref="K3391:L3391"/>
    <mergeCell ref="K3392:L3392"/>
    <mergeCell ref="K3393:L3393"/>
    <mergeCell ref="K3394:L3394"/>
    <mergeCell ref="K3395:L3395"/>
    <mergeCell ref="K3396:L3396"/>
    <mergeCell ref="K3397:L3397"/>
    <mergeCell ref="K3398:L3398"/>
    <mergeCell ref="K3432:L3432"/>
    <mergeCell ref="K3433:L3433"/>
    <mergeCell ref="K3434:L3434"/>
    <mergeCell ref="K3435:L3435"/>
    <mergeCell ref="K3436:L3436"/>
    <mergeCell ref="K3437:L3437"/>
    <mergeCell ref="K3438:L3438"/>
    <mergeCell ref="K3439:L3439"/>
    <mergeCell ref="K3440:L3440"/>
    <mergeCell ref="K3427:L3427"/>
    <mergeCell ref="K3428:L3428"/>
    <mergeCell ref="K3429:L3429"/>
    <mergeCell ref="K3430:L3430"/>
    <mergeCell ref="K3431:L3431"/>
    <mergeCell ref="K3413:L3413"/>
    <mergeCell ref="K3414:L3414"/>
    <mergeCell ref="K3415:L3415"/>
    <mergeCell ref="K3416:L3416"/>
    <mergeCell ref="K3417:L3417"/>
    <mergeCell ref="K3418:L3418"/>
    <mergeCell ref="K3419:L3419"/>
    <mergeCell ref="K3420:L3420"/>
    <mergeCell ref="K3421:L3421"/>
    <mergeCell ref="K3422:L3422"/>
    <mergeCell ref="K3423:L3423"/>
    <mergeCell ref="K3424:L3424"/>
    <mergeCell ref="K3425:L3425"/>
    <mergeCell ref="K3426:L3426"/>
    <mergeCell ref="K3456:L3456"/>
    <mergeCell ref="K3457:L3457"/>
    <mergeCell ref="K3458:L3458"/>
    <mergeCell ref="K3459:L3459"/>
    <mergeCell ref="K3460:L3460"/>
    <mergeCell ref="K3461:L3461"/>
    <mergeCell ref="K3462:L3462"/>
    <mergeCell ref="K3463:L3463"/>
    <mergeCell ref="K3464:L3464"/>
    <mergeCell ref="K3465:L3465"/>
    <mergeCell ref="K3466:L3466"/>
    <mergeCell ref="K3467:L3467"/>
    <mergeCell ref="K3468:L3468"/>
    <mergeCell ref="K3469:L3469"/>
    <mergeCell ref="K3470:L3470"/>
    <mergeCell ref="K3471:L3471"/>
    <mergeCell ref="K3441:L3441"/>
    <mergeCell ref="K3442:L3442"/>
    <mergeCell ref="K3443:L3443"/>
    <mergeCell ref="K3444:L3444"/>
    <mergeCell ref="K3445:L3445"/>
    <mergeCell ref="K3446:L3446"/>
    <mergeCell ref="K3447:L3447"/>
    <mergeCell ref="K3448:L3448"/>
    <mergeCell ref="K3449:L3449"/>
    <mergeCell ref="K3450:L3450"/>
    <mergeCell ref="K3451:L3451"/>
    <mergeCell ref="K3452:L3452"/>
    <mergeCell ref="K3453:L3453"/>
    <mergeCell ref="K3454:L3454"/>
    <mergeCell ref="K3455:L3455"/>
    <mergeCell ref="K3483:L3483"/>
    <mergeCell ref="K3484:L3484"/>
    <mergeCell ref="K3485:L3485"/>
    <mergeCell ref="K3486:L3486"/>
    <mergeCell ref="K3487:L3487"/>
    <mergeCell ref="K3488:L3488"/>
    <mergeCell ref="K3489:L3489"/>
    <mergeCell ref="K3490:L3490"/>
    <mergeCell ref="K3491:L3491"/>
    <mergeCell ref="K3492:L3492"/>
    <mergeCell ref="K3493:L3493"/>
    <mergeCell ref="K3472:L3472"/>
    <mergeCell ref="K3473:L3473"/>
    <mergeCell ref="K3474:L3474"/>
    <mergeCell ref="K3475:L3475"/>
    <mergeCell ref="K3476:L3476"/>
    <mergeCell ref="K3477:L3477"/>
    <mergeCell ref="K3478:L3478"/>
    <mergeCell ref="K3479:L3479"/>
    <mergeCell ref="K3480:L3480"/>
    <mergeCell ref="K3481:L3481"/>
    <mergeCell ref="K3482:L3482"/>
    <mergeCell ref="K3508:L3508"/>
    <mergeCell ref="K3509:L3509"/>
    <mergeCell ref="K3510:L3510"/>
    <mergeCell ref="K3511:L3511"/>
    <mergeCell ref="K3512:L3512"/>
    <mergeCell ref="K3513:L3513"/>
    <mergeCell ref="K3514:L3514"/>
    <mergeCell ref="K3515:L3515"/>
    <mergeCell ref="K3516:L3516"/>
    <mergeCell ref="K3517:L3517"/>
    <mergeCell ref="K3518:L3518"/>
    <mergeCell ref="K3494:L3494"/>
    <mergeCell ref="K3495:L3495"/>
    <mergeCell ref="K3496:L3496"/>
    <mergeCell ref="K3497:L3497"/>
    <mergeCell ref="K3498:L3498"/>
    <mergeCell ref="K3499:L3499"/>
    <mergeCell ref="K3500:L3500"/>
    <mergeCell ref="K3501:L3501"/>
    <mergeCell ref="K3502:L3502"/>
    <mergeCell ref="K3503:L3503"/>
    <mergeCell ref="K3504:L3504"/>
    <mergeCell ref="K3505:L3505"/>
    <mergeCell ref="K3506:L3506"/>
    <mergeCell ref="K3507:L3507"/>
    <mergeCell ref="K3532:L3532"/>
    <mergeCell ref="K3533:L3533"/>
    <mergeCell ref="K3534:L3534"/>
    <mergeCell ref="K3535:L3535"/>
    <mergeCell ref="K3536:L3536"/>
    <mergeCell ref="K3537:L3537"/>
    <mergeCell ref="K3538:L3538"/>
    <mergeCell ref="K3539:L3539"/>
    <mergeCell ref="K3540:L3540"/>
    <mergeCell ref="K3541:L3541"/>
    <mergeCell ref="K3542:L3542"/>
    <mergeCell ref="K3543:L3543"/>
    <mergeCell ref="K3544:L3544"/>
    <mergeCell ref="K3545:L3545"/>
    <mergeCell ref="K3519:L3519"/>
    <mergeCell ref="K3520:L3520"/>
    <mergeCell ref="K3521:L3521"/>
    <mergeCell ref="K3522:L3522"/>
    <mergeCell ref="K3523:L3523"/>
    <mergeCell ref="K3524:L3524"/>
    <mergeCell ref="K3525:L3525"/>
    <mergeCell ref="K3526:L3526"/>
    <mergeCell ref="K3527:L3527"/>
    <mergeCell ref="K3528:L3528"/>
    <mergeCell ref="K3529:L3529"/>
    <mergeCell ref="K3530:L3530"/>
    <mergeCell ref="K3531:L3531"/>
    <mergeCell ref="K3560:L3560"/>
    <mergeCell ref="K3561:L3561"/>
    <mergeCell ref="K3562:L3562"/>
    <mergeCell ref="K3563:L3563"/>
    <mergeCell ref="K3564:L3564"/>
    <mergeCell ref="K3565:L3565"/>
    <mergeCell ref="K3566:L3566"/>
    <mergeCell ref="K3567:L3567"/>
    <mergeCell ref="K3568:L3568"/>
    <mergeCell ref="K3569:L3569"/>
    <mergeCell ref="K3570:L3570"/>
    <mergeCell ref="K3571:L3571"/>
    <mergeCell ref="K3572:L3572"/>
    <mergeCell ref="K3546:L3546"/>
    <mergeCell ref="K3547:L3547"/>
    <mergeCell ref="K3548:L3548"/>
    <mergeCell ref="K3549:L3549"/>
    <mergeCell ref="K3550:L3550"/>
    <mergeCell ref="K3551:L3551"/>
    <mergeCell ref="K3552:L3552"/>
    <mergeCell ref="K3553:L3553"/>
    <mergeCell ref="K3554:L3554"/>
    <mergeCell ref="K3555:L3555"/>
    <mergeCell ref="K3556:L3556"/>
    <mergeCell ref="K3557:L3557"/>
    <mergeCell ref="K3558:L3558"/>
    <mergeCell ref="K3559:L3559"/>
    <mergeCell ref="K3586:L3586"/>
    <mergeCell ref="K3587:L3587"/>
    <mergeCell ref="K3588:L3588"/>
    <mergeCell ref="K3589:L3589"/>
    <mergeCell ref="K3590:L3590"/>
    <mergeCell ref="K3591:L3591"/>
    <mergeCell ref="K3592:L3592"/>
    <mergeCell ref="K3593:L3593"/>
    <mergeCell ref="K3594:L3594"/>
    <mergeCell ref="K3595:L3595"/>
    <mergeCell ref="K3596:L3596"/>
    <mergeCell ref="K3597:L3597"/>
    <mergeCell ref="K3598:L3598"/>
    <mergeCell ref="K3599:L3599"/>
    <mergeCell ref="K3573:L3573"/>
    <mergeCell ref="K3574:L3574"/>
    <mergeCell ref="K3575:L3575"/>
    <mergeCell ref="K3576:L3576"/>
    <mergeCell ref="K3577:L3577"/>
    <mergeCell ref="K3578:L3578"/>
    <mergeCell ref="K3579:L3579"/>
    <mergeCell ref="K3580:L3580"/>
    <mergeCell ref="K3581:L3581"/>
    <mergeCell ref="K3582:L3582"/>
    <mergeCell ref="K3583:L3583"/>
    <mergeCell ref="K3584:L3584"/>
    <mergeCell ref="K3585:L3585"/>
    <mergeCell ref="K3615:L3615"/>
    <mergeCell ref="K3616:L3616"/>
    <mergeCell ref="K3617:L3617"/>
    <mergeCell ref="K3618:L3618"/>
    <mergeCell ref="K3619:L3619"/>
    <mergeCell ref="K3620:L3620"/>
    <mergeCell ref="K3621:L3621"/>
    <mergeCell ref="K3622:L3622"/>
    <mergeCell ref="K3623:L3623"/>
    <mergeCell ref="K3624:L3624"/>
    <mergeCell ref="K3625:L3625"/>
    <mergeCell ref="K3626:L3626"/>
    <mergeCell ref="K3627:L3627"/>
    <mergeCell ref="K3628:L3628"/>
    <mergeCell ref="K3629:L3629"/>
    <mergeCell ref="K3600:L3600"/>
    <mergeCell ref="K3601:L3601"/>
    <mergeCell ref="K3602:L3602"/>
    <mergeCell ref="K3603:L3603"/>
    <mergeCell ref="K3604:L3604"/>
    <mergeCell ref="K3605:L3605"/>
    <mergeCell ref="K3606:L3606"/>
    <mergeCell ref="K3607:L3607"/>
    <mergeCell ref="K3608:L3608"/>
    <mergeCell ref="K3609:L3609"/>
    <mergeCell ref="K3610:L3610"/>
    <mergeCell ref="K3611:L3611"/>
    <mergeCell ref="K3612:L3612"/>
    <mergeCell ref="K3613:L3613"/>
    <mergeCell ref="K3614:L3614"/>
    <mergeCell ref="K3645:L3645"/>
    <mergeCell ref="K3646:L3646"/>
    <mergeCell ref="K3647:L3647"/>
    <mergeCell ref="K3648:L3648"/>
    <mergeCell ref="K3649:L3649"/>
    <mergeCell ref="K3650:L3650"/>
    <mergeCell ref="K3651:L3651"/>
    <mergeCell ref="K3652:L3652"/>
    <mergeCell ref="K3653:L3653"/>
    <mergeCell ref="K3654:L3654"/>
    <mergeCell ref="K3655:L3655"/>
    <mergeCell ref="K3656:L3656"/>
    <mergeCell ref="K3657:L3657"/>
    <mergeCell ref="K3658:L3658"/>
    <mergeCell ref="K3630:L3630"/>
    <mergeCell ref="K3631:L3631"/>
    <mergeCell ref="K3632:L3632"/>
    <mergeCell ref="K3633:L3633"/>
    <mergeCell ref="K3634:L3634"/>
    <mergeCell ref="K3635:L3635"/>
    <mergeCell ref="K3636:L3636"/>
    <mergeCell ref="K3637:L3637"/>
    <mergeCell ref="K3638:L3638"/>
    <mergeCell ref="K3639:L3639"/>
    <mergeCell ref="K3640:L3640"/>
    <mergeCell ref="K3641:L3641"/>
    <mergeCell ref="K3642:L3642"/>
    <mergeCell ref="K3643:L3643"/>
    <mergeCell ref="K3644:L3644"/>
    <mergeCell ref="K3672:L3672"/>
    <mergeCell ref="K3673:L3673"/>
    <mergeCell ref="K3674:L3674"/>
    <mergeCell ref="K3675:L3675"/>
    <mergeCell ref="K3676:L3676"/>
    <mergeCell ref="K3677:L3677"/>
    <mergeCell ref="K3678:L3678"/>
    <mergeCell ref="K3679:L3679"/>
    <mergeCell ref="K3680:L3680"/>
    <mergeCell ref="K3681:L3681"/>
    <mergeCell ref="K3682:L3682"/>
    <mergeCell ref="K3683:L3683"/>
    <mergeCell ref="K3684:L3684"/>
    <mergeCell ref="K3685:L3685"/>
    <mergeCell ref="K3659:L3659"/>
    <mergeCell ref="K3660:L3660"/>
    <mergeCell ref="K3661:L3661"/>
    <mergeCell ref="K3662:L3662"/>
    <mergeCell ref="K3663:L3663"/>
    <mergeCell ref="K3664:L3664"/>
    <mergeCell ref="K3665:L3665"/>
    <mergeCell ref="K3666:L3666"/>
    <mergeCell ref="K3667:L3667"/>
    <mergeCell ref="K3668:L3668"/>
    <mergeCell ref="K3669:L3669"/>
    <mergeCell ref="K3670:L3670"/>
    <mergeCell ref="K3671:L3671"/>
    <mergeCell ref="K3686:L3686"/>
    <mergeCell ref="K3687:L3687"/>
    <mergeCell ref="K3688:L3688"/>
    <mergeCell ref="K3689:L3689"/>
    <mergeCell ref="K3690:L3690"/>
    <mergeCell ref="K3691:L3691"/>
    <mergeCell ref="K3692:L3692"/>
    <mergeCell ref="K3693:L3693"/>
    <mergeCell ref="K3694:L3694"/>
    <mergeCell ref="K3695:L3695"/>
    <mergeCell ref="K3696:L3696"/>
    <mergeCell ref="K3697:L3697"/>
    <mergeCell ref="K3698:L3698"/>
    <mergeCell ref="K3699:L3699"/>
    <mergeCell ref="K3700:L3700"/>
    <mergeCell ref="K3701:L3701"/>
    <mergeCell ref="K3702:L3702"/>
    <mergeCell ref="K3717:L3717"/>
    <mergeCell ref="K3718:L3718"/>
    <mergeCell ref="K3719:L3719"/>
    <mergeCell ref="K3720:L3720"/>
    <mergeCell ref="K3721:L3721"/>
    <mergeCell ref="K3722:L3722"/>
    <mergeCell ref="K3723:L3723"/>
    <mergeCell ref="K3724:L3724"/>
    <mergeCell ref="K3725:L3725"/>
    <mergeCell ref="K3726:L3726"/>
    <mergeCell ref="K3727:L3727"/>
    <mergeCell ref="K3728:L3728"/>
    <mergeCell ref="K3729:L3729"/>
    <mergeCell ref="K3730:L3730"/>
    <mergeCell ref="K3731:L3731"/>
    <mergeCell ref="K3732:L3732"/>
    <mergeCell ref="K3703:L3703"/>
    <mergeCell ref="K3704:L3704"/>
    <mergeCell ref="K3705:L3705"/>
    <mergeCell ref="K3706:L3706"/>
    <mergeCell ref="K3707:L3707"/>
    <mergeCell ref="K3708:L3708"/>
    <mergeCell ref="K3709:L3709"/>
    <mergeCell ref="K3710:L3710"/>
    <mergeCell ref="K3711:L3711"/>
    <mergeCell ref="K3712:L3712"/>
    <mergeCell ref="K3713:L3713"/>
    <mergeCell ref="K3714:L3714"/>
    <mergeCell ref="K3715:L3715"/>
    <mergeCell ref="K3716:L3716"/>
    <mergeCell ref="K3748:L3748"/>
    <mergeCell ref="K3749:L3749"/>
    <mergeCell ref="K3750:L3750"/>
    <mergeCell ref="K3751:L3751"/>
    <mergeCell ref="K3752:L3752"/>
    <mergeCell ref="K3753:L3753"/>
    <mergeCell ref="K3754:L3754"/>
    <mergeCell ref="K3755:L3755"/>
    <mergeCell ref="K3756:L3756"/>
    <mergeCell ref="K3757:L3757"/>
    <mergeCell ref="K3758:L3758"/>
    <mergeCell ref="K3759:L3759"/>
    <mergeCell ref="K3760:L3760"/>
    <mergeCell ref="K3761:L3761"/>
    <mergeCell ref="K3762:L3762"/>
    <mergeCell ref="K3733:L3733"/>
    <mergeCell ref="K3734:L3734"/>
    <mergeCell ref="K3735:L3735"/>
    <mergeCell ref="K3736:L3736"/>
    <mergeCell ref="K3737:L3737"/>
    <mergeCell ref="K3738:L3738"/>
    <mergeCell ref="K3739:L3739"/>
    <mergeCell ref="K3740:L3740"/>
    <mergeCell ref="K3741:L3741"/>
    <mergeCell ref="K3742:L3742"/>
    <mergeCell ref="K3743:L3743"/>
    <mergeCell ref="K3744:L3744"/>
    <mergeCell ref="K3745:L3745"/>
    <mergeCell ref="K3746:L3746"/>
    <mergeCell ref="K3747:L3747"/>
    <mergeCell ref="K3778:L3778"/>
    <mergeCell ref="K3779:L3779"/>
    <mergeCell ref="K3780:L3780"/>
    <mergeCell ref="K3781:L3781"/>
    <mergeCell ref="K3782:L3782"/>
    <mergeCell ref="K3783:L3783"/>
    <mergeCell ref="K3784:L3784"/>
    <mergeCell ref="K3785:L3785"/>
    <mergeCell ref="K3786:L3786"/>
    <mergeCell ref="K3787:L3787"/>
    <mergeCell ref="K3763:L3763"/>
    <mergeCell ref="K3764:L3764"/>
    <mergeCell ref="K3765:L3765"/>
    <mergeCell ref="K3766:L3766"/>
    <mergeCell ref="K3767:L3767"/>
    <mergeCell ref="K3768:L3768"/>
    <mergeCell ref="K3769:L3769"/>
    <mergeCell ref="K3770:L3770"/>
    <mergeCell ref="K3771:L3771"/>
    <mergeCell ref="K3772:L3772"/>
    <mergeCell ref="K3773:L3773"/>
    <mergeCell ref="K3774:L3774"/>
    <mergeCell ref="K3775:L3775"/>
    <mergeCell ref="K3776:L3776"/>
    <mergeCell ref="K3777:L3777"/>
  </mergeCells>
  <phoneticPr fontId="39" type="noConversion"/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Манцерова Юлия Владимировна</cp:lastModifiedBy>
  <cp:lastPrinted>2022-01-21T11:49:41Z</cp:lastPrinted>
  <dcterms:created xsi:type="dcterms:W3CDTF">2016-05-31T09:44:10Z</dcterms:created>
  <dcterms:modified xsi:type="dcterms:W3CDTF">2022-01-27T07:18:06Z</dcterms:modified>
</cp:coreProperties>
</file>